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be\Desktop\"/>
    </mc:Choice>
  </mc:AlternateContent>
  <bookViews>
    <workbookView xWindow="480" yWindow="405" windowWidth="15180" windowHeight="7005" tabRatio="877" activeTab="4"/>
  </bookViews>
  <sheets>
    <sheet name="nyckeltal" sheetId="47" r:id="rId1"/>
    <sheet name="Tidsserie utbyggnad" sheetId="15" r:id="rId2"/>
    <sheet name="Länsranking 2016" sheetId="34" r:id="rId3"/>
    <sheet name="Kommunranking 10-i-topp" sheetId="37" r:id="rId4"/>
    <sheet name="Kommunranking-alla" sheetId="36" r:id="rId5"/>
    <sheet name="Kommunlista per län 2016" sheetId="33" r:id="rId6"/>
  </sheets>
  <definedNames>
    <definedName name="_xlnm._FilterDatabase" localSheetId="4" hidden="1">'Kommunranking-alla'!$A$1:$H$1</definedName>
    <definedName name="_xlnm.Print_Titles" localSheetId="1">'Tidsserie utbyggnad'!$A:$A</definedName>
  </definedNames>
  <calcPr calcId="171027"/>
</workbook>
</file>

<file path=xl/calcChain.xml><?xml version="1.0" encoding="utf-8"?>
<calcChain xmlns="http://schemas.openxmlformats.org/spreadsheetml/2006/main">
  <c r="F186" i="36" l="1"/>
  <c r="O44" i="37"/>
  <c r="O46" i="37"/>
  <c r="O47" i="37"/>
  <c r="O48" i="37"/>
  <c r="O49" i="37"/>
  <c r="O51" i="37"/>
  <c r="O52" i="37"/>
  <c r="O54" i="37"/>
  <c r="O55" i="37"/>
  <c r="M42" i="37"/>
  <c r="D53" i="37"/>
  <c r="E53" i="37"/>
  <c r="F53" i="37"/>
  <c r="G53" i="37"/>
  <c r="H53" i="37"/>
  <c r="I53" i="37"/>
  <c r="J53" i="37"/>
  <c r="K53" i="37"/>
  <c r="L53" i="37"/>
  <c r="M53" i="37"/>
  <c r="N53" i="37"/>
  <c r="O53" i="37" s="1"/>
  <c r="C53" i="37"/>
  <c r="F50" i="37"/>
  <c r="G50" i="37"/>
  <c r="H50" i="37"/>
  <c r="I50" i="37"/>
  <c r="J50" i="37"/>
  <c r="K50" i="37"/>
  <c r="L50" i="37"/>
  <c r="M50" i="37"/>
  <c r="N50" i="37"/>
  <c r="E50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N43" i="37"/>
  <c r="J43" i="37"/>
  <c r="J42" i="37" s="1"/>
  <c r="J56" i="37" s="1"/>
  <c r="K43" i="37"/>
  <c r="K42" i="37" s="1"/>
  <c r="L43" i="37"/>
  <c r="L42" i="37" s="1"/>
  <c r="M43" i="37"/>
  <c r="M41" i="37"/>
  <c r="O41" i="37" s="1"/>
  <c r="L41" i="37"/>
  <c r="K41" i="37"/>
  <c r="J41" i="37"/>
  <c r="I41" i="37"/>
  <c r="H41" i="37"/>
  <c r="G41" i="37"/>
  <c r="F41" i="37"/>
  <c r="E41" i="37"/>
  <c r="D41" i="37"/>
  <c r="M40" i="37"/>
  <c r="O40" i="37" s="1"/>
  <c r="L40" i="37"/>
  <c r="L56" i="37" s="1"/>
  <c r="K40" i="37"/>
  <c r="J40" i="37"/>
  <c r="I40" i="37"/>
  <c r="H40" i="37"/>
  <c r="H56" i="37" s="1"/>
  <c r="G40" i="37"/>
  <c r="G56" i="37" s="1"/>
  <c r="F40" i="37"/>
  <c r="F56" i="37" s="1"/>
  <c r="E40" i="37"/>
  <c r="D40" i="37"/>
  <c r="D56" i="37" s="1"/>
  <c r="C41" i="37"/>
  <c r="C40" i="37"/>
  <c r="E185" i="36"/>
  <c r="E186" i="36"/>
  <c r="O35" i="37"/>
  <c r="O28" i="37"/>
  <c r="O25" i="37"/>
  <c r="O26" i="37"/>
  <c r="O27" i="37"/>
  <c r="O29" i="37"/>
  <c r="O30" i="37"/>
  <c r="O31" i="37"/>
  <c r="O32" i="37"/>
  <c r="O33" i="37"/>
  <c r="O34" i="37"/>
  <c r="D183" i="36"/>
  <c r="D184" i="36"/>
  <c r="D2" i="36"/>
  <c r="Z208" i="33"/>
  <c r="AA208" i="33"/>
  <c r="AC208" i="33"/>
  <c r="AB208" i="33"/>
  <c r="AA192" i="33"/>
  <c r="Z192" i="33"/>
  <c r="AD192" i="33"/>
  <c r="O43" i="37" l="1"/>
  <c r="O45" i="37"/>
  <c r="E56" i="37"/>
  <c r="I56" i="37"/>
  <c r="C56" i="37"/>
  <c r="O50" i="37"/>
  <c r="K56" i="37"/>
  <c r="M56" i="37"/>
  <c r="N42" i="37"/>
  <c r="AD208" i="33"/>
  <c r="AE208" i="33"/>
  <c r="AE55" i="33"/>
  <c r="AD55" i="33"/>
  <c r="AE5" i="33"/>
  <c r="AE6" i="33"/>
  <c r="AE7" i="33"/>
  <c r="AE8" i="33"/>
  <c r="AE9" i="33"/>
  <c r="AE10" i="33"/>
  <c r="AE11" i="33"/>
  <c r="AE12" i="33"/>
  <c r="AE13" i="33"/>
  <c r="AE14" i="33"/>
  <c r="AE15" i="33"/>
  <c r="AE16" i="33"/>
  <c r="AE17" i="33"/>
  <c r="AE18" i="33"/>
  <c r="AE19" i="33"/>
  <c r="AE20" i="33"/>
  <c r="AE21" i="33"/>
  <c r="AE22" i="33"/>
  <c r="AE23" i="33"/>
  <c r="AE24" i="33"/>
  <c r="AE25" i="33"/>
  <c r="AE26" i="33"/>
  <c r="AE27" i="33"/>
  <c r="AE28" i="33"/>
  <c r="AE29" i="33"/>
  <c r="AE30" i="33"/>
  <c r="AE31" i="33"/>
  <c r="AE32" i="33"/>
  <c r="AE33" i="33"/>
  <c r="AE34" i="33"/>
  <c r="AE35" i="33"/>
  <c r="AE36" i="33"/>
  <c r="AE37" i="33"/>
  <c r="AE38" i="33"/>
  <c r="AE39" i="33"/>
  <c r="AE40" i="33"/>
  <c r="AE41" i="33"/>
  <c r="AE42" i="33"/>
  <c r="AE43" i="33"/>
  <c r="AE44" i="33"/>
  <c r="AE45" i="33"/>
  <c r="AE46" i="33"/>
  <c r="AE47" i="33"/>
  <c r="AE48" i="33"/>
  <c r="AE49" i="33"/>
  <c r="AE50" i="33"/>
  <c r="AE51" i="33"/>
  <c r="AE52" i="33"/>
  <c r="AE53" i="33"/>
  <c r="AE54" i="33"/>
  <c r="AE56" i="33"/>
  <c r="AE57" i="33"/>
  <c r="AE58" i="33"/>
  <c r="AE59" i="33"/>
  <c r="AE60" i="33"/>
  <c r="AE61" i="33"/>
  <c r="AE62" i="33"/>
  <c r="AE63" i="33"/>
  <c r="AE64" i="33"/>
  <c r="AE65" i="33"/>
  <c r="AE66" i="33"/>
  <c r="AE67" i="33"/>
  <c r="AE68" i="33"/>
  <c r="AE69" i="33"/>
  <c r="AE70" i="33"/>
  <c r="AE71" i="33"/>
  <c r="AE72" i="33"/>
  <c r="AE73" i="33"/>
  <c r="AE74" i="33"/>
  <c r="AE75" i="33"/>
  <c r="AE76" i="33"/>
  <c r="AE77" i="33"/>
  <c r="AE78" i="33"/>
  <c r="AE79" i="33"/>
  <c r="AE80" i="33"/>
  <c r="AE81" i="33"/>
  <c r="AE82" i="33"/>
  <c r="AE83" i="33"/>
  <c r="AE84" i="33"/>
  <c r="AE85" i="33"/>
  <c r="AE86" i="33"/>
  <c r="AE87" i="33"/>
  <c r="AE88" i="33"/>
  <c r="AE89" i="33"/>
  <c r="AE90" i="33"/>
  <c r="AE91" i="33"/>
  <c r="AE92" i="33"/>
  <c r="AE93" i="33"/>
  <c r="AE94" i="33"/>
  <c r="AE95" i="33"/>
  <c r="AE96" i="33"/>
  <c r="AE97" i="33"/>
  <c r="AE98" i="33"/>
  <c r="AE99" i="33"/>
  <c r="AE100" i="33"/>
  <c r="AE101" i="33"/>
  <c r="AE102" i="33"/>
  <c r="AE103" i="33"/>
  <c r="AE104" i="33"/>
  <c r="AE105" i="33"/>
  <c r="AE106" i="33"/>
  <c r="AE107" i="33"/>
  <c r="AE108" i="33"/>
  <c r="AE109" i="33"/>
  <c r="AE110" i="33"/>
  <c r="AE111" i="33"/>
  <c r="AE112" i="33"/>
  <c r="AE113" i="33"/>
  <c r="AE114" i="33"/>
  <c r="AE115" i="33"/>
  <c r="AE116" i="33"/>
  <c r="AE117" i="33"/>
  <c r="AE118" i="33"/>
  <c r="AE119" i="33"/>
  <c r="AE120" i="33"/>
  <c r="AE121" i="33"/>
  <c r="AE122" i="33"/>
  <c r="AE123" i="33"/>
  <c r="AE124" i="33"/>
  <c r="AE125" i="33"/>
  <c r="AE126" i="33"/>
  <c r="AE127" i="33"/>
  <c r="AE128" i="33"/>
  <c r="AE129" i="33"/>
  <c r="AE130" i="33"/>
  <c r="AE131" i="33"/>
  <c r="AE132" i="33"/>
  <c r="AE133" i="33"/>
  <c r="AE134" i="33"/>
  <c r="AE135" i="33"/>
  <c r="AE136" i="33"/>
  <c r="AE137" i="33"/>
  <c r="AE138" i="33"/>
  <c r="AE139" i="33"/>
  <c r="AE140" i="33"/>
  <c r="AE141" i="33"/>
  <c r="AE142" i="33"/>
  <c r="AE143" i="33"/>
  <c r="AE144" i="33"/>
  <c r="AE145" i="33"/>
  <c r="AE146" i="33"/>
  <c r="AE147" i="33"/>
  <c r="AE148" i="33"/>
  <c r="AE149" i="33"/>
  <c r="AE150" i="33"/>
  <c r="AE151" i="33"/>
  <c r="AE152" i="33"/>
  <c r="AE153" i="33"/>
  <c r="AE154" i="33"/>
  <c r="AE155" i="33"/>
  <c r="AE156" i="33"/>
  <c r="AE157" i="33"/>
  <c r="AE158" i="33"/>
  <c r="AE159" i="33"/>
  <c r="AE160" i="33"/>
  <c r="AE161" i="33"/>
  <c r="AE162" i="33"/>
  <c r="AE163" i="33"/>
  <c r="AE164" i="33"/>
  <c r="AE165" i="33"/>
  <c r="AE166" i="33"/>
  <c r="AE167" i="33"/>
  <c r="AE168" i="33"/>
  <c r="AE169" i="33"/>
  <c r="AE170" i="33"/>
  <c r="AE171" i="33"/>
  <c r="AE172" i="33"/>
  <c r="AE173" i="33"/>
  <c r="AE174" i="33"/>
  <c r="AE175" i="33"/>
  <c r="AE176" i="33"/>
  <c r="AE177" i="33"/>
  <c r="AE178" i="33"/>
  <c r="AE179" i="33"/>
  <c r="AE180" i="33"/>
  <c r="AE181" i="33"/>
  <c r="AE182" i="33"/>
  <c r="AE183" i="33"/>
  <c r="AE184" i="33"/>
  <c r="AE185" i="33"/>
  <c r="AE186" i="33"/>
  <c r="AE187" i="33"/>
  <c r="AE188" i="33"/>
  <c r="AE189" i="33"/>
  <c r="AE190" i="33"/>
  <c r="AE191" i="33"/>
  <c r="AE192" i="33"/>
  <c r="AE193" i="33"/>
  <c r="AE194" i="33"/>
  <c r="AE195" i="33"/>
  <c r="AE196" i="33"/>
  <c r="AE197" i="33"/>
  <c r="AE198" i="33"/>
  <c r="AE199" i="33"/>
  <c r="AE200" i="33"/>
  <c r="AE201" i="33"/>
  <c r="AE202" i="33"/>
  <c r="AE203" i="33"/>
  <c r="AE204" i="33"/>
  <c r="AE205" i="33"/>
  <c r="AE206" i="33"/>
  <c r="AE207" i="33"/>
  <c r="AD5" i="33"/>
  <c r="AD6" i="33"/>
  <c r="AD7" i="33"/>
  <c r="AD8" i="33"/>
  <c r="AD9" i="33"/>
  <c r="AD10" i="33"/>
  <c r="AD11" i="33"/>
  <c r="AD12" i="33"/>
  <c r="AD13" i="33"/>
  <c r="AD14" i="33"/>
  <c r="AD15" i="33"/>
  <c r="AD16" i="33"/>
  <c r="AD17" i="33"/>
  <c r="AD18" i="33"/>
  <c r="AD19" i="33"/>
  <c r="AD20" i="33"/>
  <c r="AD21" i="33"/>
  <c r="AD22" i="33"/>
  <c r="AD23" i="33"/>
  <c r="AD24" i="33"/>
  <c r="AD25" i="33"/>
  <c r="AD26" i="33"/>
  <c r="AD27" i="33"/>
  <c r="AD28" i="33"/>
  <c r="AD29" i="33"/>
  <c r="AD30" i="33"/>
  <c r="AD31" i="33"/>
  <c r="AD32" i="33"/>
  <c r="AD33" i="33"/>
  <c r="AD34" i="33"/>
  <c r="AD35" i="33"/>
  <c r="AD36" i="33"/>
  <c r="AD37" i="33"/>
  <c r="AD38" i="33"/>
  <c r="AD39" i="33"/>
  <c r="AD40" i="33"/>
  <c r="AD41" i="33"/>
  <c r="AD42" i="33"/>
  <c r="AD43" i="33"/>
  <c r="AD44" i="33"/>
  <c r="AD45" i="33"/>
  <c r="AD46" i="33"/>
  <c r="AD47" i="33"/>
  <c r="AD48" i="33"/>
  <c r="AD49" i="33"/>
  <c r="AD50" i="33"/>
  <c r="AD51" i="33"/>
  <c r="AD52" i="33"/>
  <c r="AD53" i="33"/>
  <c r="AD54" i="33"/>
  <c r="AD56" i="33"/>
  <c r="AD57" i="33"/>
  <c r="AD58" i="33"/>
  <c r="AD59" i="33"/>
  <c r="AD60" i="33"/>
  <c r="AD61" i="33"/>
  <c r="AD62" i="33"/>
  <c r="AD63" i="33"/>
  <c r="AD64" i="33"/>
  <c r="AD65" i="33"/>
  <c r="AD66" i="33"/>
  <c r="AD67" i="33"/>
  <c r="AD68" i="33"/>
  <c r="AD69" i="33"/>
  <c r="AD70" i="33"/>
  <c r="AD71" i="33"/>
  <c r="AD72" i="33"/>
  <c r="AD73" i="33"/>
  <c r="AD74" i="33"/>
  <c r="AD75" i="33"/>
  <c r="AD76" i="33"/>
  <c r="AD77" i="33"/>
  <c r="AD78" i="33"/>
  <c r="AD79" i="33"/>
  <c r="AD80" i="33"/>
  <c r="AD81" i="33"/>
  <c r="AD82" i="33"/>
  <c r="AD83" i="33"/>
  <c r="AD84" i="33"/>
  <c r="AD85" i="33"/>
  <c r="AD86" i="33"/>
  <c r="AD87" i="33"/>
  <c r="AD88" i="33"/>
  <c r="AD89" i="33"/>
  <c r="AD90" i="33"/>
  <c r="AD91" i="33"/>
  <c r="AD92" i="33"/>
  <c r="AD93" i="33"/>
  <c r="AD94" i="33"/>
  <c r="AD95" i="33"/>
  <c r="AD96" i="33"/>
  <c r="AD97" i="33"/>
  <c r="AD98" i="33"/>
  <c r="AD99" i="33"/>
  <c r="AD100" i="33"/>
  <c r="AD101" i="33"/>
  <c r="AD102" i="33"/>
  <c r="AD103" i="33"/>
  <c r="AD104" i="33"/>
  <c r="AD105" i="33"/>
  <c r="AD106" i="33"/>
  <c r="AD107" i="33"/>
  <c r="AD108" i="33"/>
  <c r="AD109" i="33"/>
  <c r="AD110" i="33"/>
  <c r="AD111" i="33"/>
  <c r="AD112" i="33"/>
  <c r="AD113" i="33"/>
  <c r="AD114" i="33"/>
  <c r="AD115" i="33"/>
  <c r="AD116" i="33"/>
  <c r="AD117" i="33"/>
  <c r="AD118" i="33"/>
  <c r="AD119" i="33"/>
  <c r="AD120" i="33"/>
  <c r="AD121" i="33"/>
  <c r="AD122" i="33"/>
  <c r="AD123" i="33"/>
  <c r="AD124" i="33"/>
  <c r="AD125" i="33"/>
  <c r="AD126" i="33"/>
  <c r="AD127" i="33"/>
  <c r="AD128" i="33"/>
  <c r="AD129" i="33"/>
  <c r="AD130" i="33"/>
  <c r="AD131" i="33"/>
  <c r="AD132" i="33"/>
  <c r="AD133" i="33"/>
  <c r="AD134" i="33"/>
  <c r="AD135" i="33"/>
  <c r="AD136" i="33"/>
  <c r="AD137" i="33"/>
  <c r="AD138" i="33"/>
  <c r="AD139" i="33"/>
  <c r="AD140" i="33"/>
  <c r="AD141" i="33"/>
  <c r="AD142" i="33"/>
  <c r="AD143" i="33"/>
  <c r="AD144" i="33"/>
  <c r="AD145" i="33"/>
  <c r="AD146" i="33"/>
  <c r="AD147" i="33"/>
  <c r="AD148" i="33"/>
  <c r="AD149" i="33"/>
  <c r="AD150" i="33"/>
  <c r="AD151" i="33"/>
  <c r="AD152" i="33"/>
  <c r="AD153" i="33"/>
  <c r="AD154" i="33"/>
  <c r="AD155" i="33"/>
  <c r="AD156" i="33"/>
  <c r="AD157" i="33"/>
  <c r="AD158" i="33"/>
  <c r="AD159" i="33"/>
  <c r="AD160" i="33"/>
  <c r="AD161" i="33"/>
  <c r="AD162" i="33"/>
  <c r="AD163" i="33"/>
  <c r="AD164" i="33"/>
  <c r="AD165" i="33"/>
  <c r="AD166" i="33"/>
  <c r="AD167" i="33"/>
  <c r="AD168" i="33"/>
  <c r="AD169" i="33"/>
  <c r="AD170" i="33"/>
  <c r="AD171" i="33"/>
  <c r="AD172" i="33"/>
  <c r="AD173" i="33"/>
  <c r="AD174" i="33"/>
  <c r="AD175" i="33"/>
  <c r="AD176" i="33"/>
  <c r="AD177" i="33"/>
  <c r="AD178" i="33"/>
  <c r="AD179" i="33"/>
  <c r="AD180" i="33"/>
  <c r="AD181" i="33"/>
  <c r="AD182" i="33"/>
  <c r="AD183" i="33"/>
  <c r="AD184" i="33"/>
  <c r="AD185" i="33"/>
  <c r="AD186" i="33"/>
  <c r="AD187" i="33"/>
  <c r="AD188" i="33"/>
  <c r="AD189" i="33"/>
  <c r="AD190" i="33"/>
  <c r="AD191" i="33"/>
  <c r="AD193" i="33"/>
  <c r="AD194" i="33"/>
  <c r="AD195" i="33"/>
  <c r="AD196" i="33"/>
  <c r="AD197" i="33"/>
  <c r="AD198" i="33"/>
  <c r="AD199" i="33"/>
  <c r="AD200" i="33"/>
  <c r="AD201" i="33"/>
  <c r="AD202" i="33"/>
  <c r="AD203" i="33"/>
  <c r="AD204" i="33"/>
  <c r="AD205" i="33"/>
  <c r="AD206" i="33"/>
  <c r="AD207" i="33"/>
  <c r="AE4" i="33"/>
  <c r="AD4" i="33"/>
  <c r="N56" i="37" l="1"/>
  <c r="O56" i="37" s="1"/>
  <c r="O42" i="37"/>
  <c r="C24" i="34"/>
  <c r="AJ16" i="15" l="1"/>
  <c r="AJ14" i="15"/>
  <c r="AJ12" i="15"/>
  <c r="D114" i="36" l="1"/>
  <c r="D75" i="36"/>
  <c r="D119" i="36"/>
  <c r="D17" i="36"/>
  <c r="D29" i="36"/>
  <c r="D58" i="36"/>
  <c r="D63" i="36"/>
  <c r="D71" i="36"/>
  <c r="D117" i="36"/>
  <c r="D19" i="36"/>
  <c r="D64" i="36"/>
  <c r="D140" i="36"/>
  <c r="D95" i="36"/>
  <c r="D33" i="36"/>
  <c r="D157" i="36"/>
  <c r="D173" i="36"/>
  <c r="D14" i="36"/>
  <c r="D3" i="36"/>
  <c r="D8" i="36"/>
  <c r="D9" i="36"/>
  <c r="D10" i="36"/>
  <c r="D13" i="36"/>
  <c r="D15" i="36"/>
  <c r="D16" i="36"/>
  <c r="D18" i="36"/>
  <c r="D23" i="36"/>
  <c r="D24" i="36"/>
  <c r="D26" i="36"/>
  <c r="D27" i="36"/>
  <c r="D28" i="36"/>
  <c r="D30" i="36"/>
  <c r="D34" i="36"/>
  <c r="D35" i="36"/>
  <c r="D36" i="36"/>
  <c r="D38" i="36"/>
  <c r="D39" i="36"/>
  <c r="D41" i="36"/>
  <c r="D42" i="36"/>
  <c r="D43" i="36"/>
  <c r="D44" i="36"/>
  <c r="D45" i="36"/>
  <c r="D46" i="36"/>
  <c r="D47" i="36"/>
  <c r="D48" i="36"/>
  <c r="D49" i="36"/>
  <c r="D51" i="36"/>
  <c r="D53" i="36"/>
  <c r="D55" i="36"/>
  <c r="D56" i="36"/>
  <c r="D57" i="36"/>
  <c r="D59" i="36"/>
  <c r="D60" i="36"/>
  <c r="D61" i="36"/>
  <c r="D62" i="36"/>
  <c r="D65" i="36"/>
  <c r="D67" i="36"/>
  <c r="D69" i="36"/>
  <c r="D70" i="36"/>
  <c r="D72" i="36"/>
  <c r="D73" i="36"/>
  <c r="D74" i="36"/>
  <c r="D76" i="36"/>
  <c r="D77" i="36"/>
  <c r="D78" i="36"/>
  <c r="D79" i="36"/>
  <c r="D80" i="36"/>
  <c r="D81" i="36"/>
  <c r="D82" i="36"/>
  <c r="D83" i="36"/>
  <c r="D84" i="36"/>
  <c r="D85" i="36"/>
  <c r="D87" i="36"/>
  <c r="D88" i="36"/>
  <c r="D89" i="36"/>
  <c r="D91" i="36"/>
  <c r="D92" i="36"/>
  <c r="D94" i="36"/>
  <c r="D97" i="36"/>
  <c r="D98" i="36"/>
  <c r="D99" i="36"/>
  <c r="D100" i="36"/>
  <c r="D101" i="36"/>
  <c r="D102" i="36"/>
  <c r="D103" i="36"/>
  <c r="D104" i="36"/>
  <c r="D105" i="36"/>
  <c r="D106" i="36"/>
  <c r="D107" i="36"/>
  <c r="D108" i="36"/>
  <c r="D110" i="36"/>
  <c r="D111" i="36"/>
  <c r="D112" i="36"/>
  <c r="D115" i="36"/>
  <c r="D116" i="36"/>
  <c r="D118" i="36"/>
  <c r="D120" i="36"/>
  <c r="D121" i="36"/>
  <c r="D122" i="36"/>
  <c r="D123" i="36"/>
  <c r="D124" i="36"/>
  <c r="D125" i="36"/>
  <c r="D126" i="36"/>
  <c r="D127" i="36"/>
  <c r="D128" i="36"/>
  <c r="D129" i="36"/>
  <c r="D130" i="36"/>
  <c r="D131" i="36"/>
  <c r="D132" i="36"/>
  <c r="D133" i="36"/>
  <c r="D134" i="36"/>
  <c r="D135" i="36"/>
  <c r="D136" i="36"/>
  <c r="D137" i="36"/>
  <c r="D139" i="36"/>
  <c r="D141" i="36"/>
  <c r="D142" i="36"/>
  <c r="D143" i="36"/>
  <c r="D144" i="36"/>
  <c r="D145" i="36"/>
  <c r="D146" i="36"/>
  <c r="D147" i="36"/>
  <c r="D148" i="36"/>
  <c r="D149" i="36"/>
  <c r="D150" i="36"/>
  <c r="D152" i="36"/>
  <c r="D153" i="36"/>
  <c r="D154" i="36"/>
  <c r="D155" i="36"/>
  <c r="D156" i="36"/>
  <c r="D159" i="36"/>
  <c r="D160" i="36"/>
  <c r="D161" i="36"/>
  <c r="D162" i="36"/>
  <c r="D163" i="36"/>
  <c r="D165" i="36"/>
  <c r="D166" i="36"/>
  <c r="D167" i="36"/>
  <c r="D168" i="36"/>
  <c r="D169" i="36"/>
  <c r="D170" i="36"/>
  <c r="D171" i="36"/>
  <c r="D172" i="36"/>
  <c r="D174" i="36"/>
  <c r="D175" i="36"/>
  <c r="D176" i="36"/>
  <c r="D177" i="36"/>
  <c r="D178" i="36"/>
  <c r="D21" i="36"/>
  <c r="D158" i="36"/>
  <c r="D164" i="36"/>
  <c r="D113" i="36"/>
  <c r="D138" i="36"/>
  <c r="D179" i="36"/>
  <c r="D37" i="36"/>
  <c r="D54" i="36"/>
  <c r="D151" i="36"/>
  <c r="D7" i="36"/>
  <c r="D86" i="36"/>
  <c r="D180" i="36"/>
  <c r="D109" i="36"/>
  <c r="D90" i="36"/>
  <c r="D31" i="36"/>
  <c r="D66" i="36"/>
  <c r="D181" i="36"/>
  <c r="D22" i="36"/>
  <c r="D96" i="36"/>
  <c r="D11" i="36"/>
  <c r="D6" i="36"/>
  <c r="D12" i="36"/>
  <c r="D182" i="36"/>
  <c r="D93" i="36"/>
  <c r="D4" i="36"/>
  <c r="D25" i="36"/>
  <c r="D32" i="36"/>
  <c r="D20" i="36"/>
  <c r="D5" i="36"/>
  <c r="D52" i="36"/>
  <c r="D68" i="36"/>
  <c r="D50" i="36"/>
  <c r="D40" i="36"/>
  <c r="B24" i="34"/>
  <c r="D24" i="34"/>
  <c r="D16" i="15" l="1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AI16" i="15"/>
  <c r="B16" i="15"/>
  <c r="C16" i="15"/>
</calcChain>
</file>

<file path=xl/sharedStrings.xml><?xml version="1.0" encoding="utf-8"?>
<sst xmlns="http://schemas.openxmlformats.org/spreadsheetml/2006/main" count="678" uniqueCount="312">
  <si>
    <t>Göteborg</t>
  </si>
  <si>
    <t>Mark</t>
  </si>
  <si>
    <t>Hofors</t>
  </si>
  <si>
    <t>Hudiksvall</t>
  </si>
  <si>
    <t>Nordanstig</t>
  </si>
  <si>
    <t>Ockelbo</t>
  </si>
  <si>
    <t>Sandviken</t>
  </si>
  <si>
    <t>Härnösand</t>
  </si>
  <si>
    <t>Kramfors</t>
  </si>
  <si>
    <t>Sollefteå</t>
  </si>
  <si>
    <t>Sundsvall</t>
  </si>
  <si>
    <t>Örnsköldsvik</t>
  </si>
  <si>
    <t>Berg</t>
  </si>
  <si>
    <t>Härjedalen</t>
  </si>
  <si>
    <t>Krokom</t>
  </si>
  <si>
    <t>Strömsund</t>
  </si>
  <si>
    <t>Åre</t>
  </si>
  <si>
    <t>Bjurholm</t>
  </si>
  <si>
    <t>Dorotea</t>
  </si>
  <si>
    <t>Malå</t>
  </si>
  <si>
    <t>Nordmaling</t>
  </si>
  <si>
    <t>Robertsfors</t>
  </si>
  <si>
    <t>Skellefteå</t>
  </si>
  <si>
    <t>Sorsele</t>
  </si>
  <si>
    <t>Storuman</t>
  </si>
  <si>
    <t>Umeå</t>
  </si>
  <si>
    <t>Vilhelmina</t>
  </si>
  <si>
    <t>Åsele</t>
  </si>
  <si>
    <t>Arjeplog</t>
  </si>
  <si>
    <t>Gällivare</t>
  </si>
  <si>
    <t>Haparanda</t>
  </si>
  <si>
    <t>Jokkmokk</t>
  </si>
  <si>
    <t>Kalix</t>
  </si>
  <si>
    <t>Kiruna</t>
  </si>
  <si>
    <t>Piteå</t>
  </si>
  <si>
    <t>Tanum</t>
  </si>
  <si>
    <t>Tidaholm</t>
  </si>
  <si>
    <t>Tjörn</t>
  </si>
  <si>
    <t>Haninge</t>
  </si>
  <si>
    <t>Norrtälje</t>
  </si>
  <si>
    <t>Södertälje</t>
  </si>
  <si>
    <t>Vaxholm</t>
  </si>
  <si>
    <t>Österåker</t>
  </si>
  <si>
    <t>Uppsala</t>
  </si>
  <si>
    <t>Enköping</t>
  </si>
  <si>
    <t>Håbo</t>
  </si>
  <si>
    <t>No, of wind power plants</t>
  </si>
  <si>
    <t>Installed capacity (MW)</t>
  </si>
  <si>
    <t>Hörby</t>
  </si>
  <si>
    <t>Älvkarleby</t>
  </si>
  <si>
    <t>Katrineholm</t>
  </si>
  <si>
    <t>Trosa</t>
  </si>
  <si>
    <t>Vingåker</t>
  </si>
  <si>
    <t>Linköping</t>
  </si>
  <si>
    <t>Mjölby</t>
  </si>
  <si>
    <t>Motala</t>
  </si>
  <si>
    <t>Norrköping</t>
  </si>
  <si>
    <t>Vadstena</t>
  </si>
  <si>
    <t>Ödeshög</t>
  </si>
  <si>
    <t>Jönköping</t>
  </si>
  <si>
    <t>Aneby</t>
  </si>
  <si>
    <t>Gislaved</t>
  </si>
  <si>
    <t>Gnosjö</t>
  </si>
  <si>
    <t>Mullsjö</t>
  </si>
  <si>
    <t>Nässjö</t>
  </si>
  <si>
    <t>Lund</t>
  </si>
  <si>
    <t>Malmö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</si>
  <si>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</si>
  <si>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</si>
  <si>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</si>
  <si>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</si>
  <si>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</si>
  <si>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</si>
  <si>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</si>
  <si>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</si>
  <si>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Ystad</t>
  </si>
  <si>
    <t>Ängelholm</t>
  </si>
  <si>
    <t>Östra Göinge</t>
  </si>
  <si>
    <t>Falkenberg</t>
  </si>
  <si>
    <t>Halmstad</t>
  </si>
  <si>
    <t>Hylte</t>
  </si>
  <si>
    <t>Kungsbacka</t>
  </si>
  <si>
    <t>Laholm</t>
  </si>
  <si>
    <t>Varberg</t>
  </si>
  <si>
    <t>Ale</t>
  </si>
  <si>
    <t>Alingsås</t>
  </si>
  <si>
    <t>Dals-Ed</t>
  </si>
  <si>
    <t>Essunga</t>
  </si>
  <si>
    <t>Falköping</t>
  </si>
  <si>
    <t>Färgelanda</t>
  </si>
  <si>
    <t>Grästorp</t>
  </si>
  <si>
    <t>Gullspång</t>
  </si>
  <si>
    <t>Götene</t>
  </si>
  <si>
    <t>Hjo</t>
  </si>
  <si>
    <t>Karlsborg</t>
  </si>
  <si>
    <t>Kungälv</t>
  </si>
  <si>
    <t>Lidköping</t>
  </si>
  <si>
    <t>Lilla Edet</t>
  </si>
  <si>
    <t>Lysekil</t>
  </si>
  <si>
    <t>Mariestad</t>
  </si>
  <si>
    <t>Mellerud</t>
  </si>
  <si>
    <t>Munkedal</t>
  </si>
  <si>
    <t>Orust</t>
  </si>
  <si>
    <t>Skara</t>
  </si>
  <si>
    <t>Skövde</t>
  </si>
  <si>
    <t>Sotenäs</t>
  </si>
  <si>
    <t>Stenungsund</t>
  </si>
  <si>
    <t>Strömstad</t>
  </si>
  <si>
    <t>Åstorp</t>
  </si>
  <si>
    <t>Installerad effekt (MW)</t>
  </si>
  <si>
    <t>Tranås</t>
  </si>
  <si>
    <t>Vetlanda</t>
  </si>
  <si>
    <t>Värnamo</t>
  </si>
  <si>
    <t>Markaryd</t>
  </si>
  <si>
    <t>Uppvidinge</t>
  </si>
  <si>
    <t>Växjö</t>
  </si>
  <si>
    <t>Kalmar</t>
  </si>
  <si>
    <t>Borgholm</t>
  </si>
  <si>
    <t>Hultsfred</t>
  </si>
  <si>
    <t>Mönsterås</t>
  </si>
  <si>
    <t>Mörbylånga</t>
  </si>
  <si>
    <t>Nybro</t>
  </si>
  <si>
    <t>Torsås</t>
  </si>
  <si>
    <t>Västervik</t>
  </si>
  <si>
    <t>Gotland</t>
  </si>
  <si>
    <t>Karlshamn</t>
  </si>
  <si>
    <t>Karlskrona</t>
  </si>
  <si>
    <t>Ronneby</t>
  </si>
  <si>
    <t>Sölvesborg</t>
  </si>
  <si>
    <t>Bjuv</t>
  </si>
  <si>
    <t>Båstad</t>
  </si>
  <si>
    <t>Eslöv</t>
  </si>
  <si>
    <t>Helsingborg</t>
  </si>
  <si>
    <t>Hässleholm</t>
  </si>
  <si>
    <t>Höganäs</t>
  </si>
  <si>
    <t>Höör</t>
  </si>
  <si>
    <t>Sala</t>
  </si>
  <si>
    <t>Västerås</t>
  </si>
  <si>
    <t>Falun</t>
  </si>
  <si>
    <t>Hedemora</t>
  </si>
  <si>
    <t>Leksand</t>
  </si>
  <si>
    <t>Ludvika</t>
  </si>
  <si>
    <t>Malung-Sälen</t>
  </si>
  <si>
    <t>Mora</t>
  </si>
  <si>
    <t>Rättvik</t>
  </si>
  <si>
    <t>Smedjebacken</t>
  </si>
  <si>
    <t>Vansbro</t>
  </si>
  <si>
    <t>Älvdalen</t>
  </si>
  <si>
    <t>Bollnäs</t>
  </si>
  <si>
    <t>Gävle</t>
  </si>
  <si>
    <t>Klippan</t>
  </si>
  <si>
    <t>Kristianstad</t>
  </si>
  <si>
    <t>Kävlinge</t>
  </si>
  <si>
    <t>Landskrona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</si>
  <si>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</si>
  <si>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</si>
  <si>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</si>
  <si>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</si>
  <si>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</si>
  <si>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</si>
  <si>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</si>
  <si>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</si>
  <si>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</si>
  <si>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Hammarö</t>
  </si>
  <si>
    <t>Karlstad</t>
  </si>
  <si>
    <t>Kristinehamn</t>
  </si>
  <si>
    <t>Säffle</t>
  </si>
  <si>
    <t>Örebro</t>
  </si>
  <si>
    <t>Askersund</t>
  </si>
  <si>
    <t>Degerfors</t>
  </si>
  <si>
    <t>Hallsberg</t>
  </si>
  <si>
    <t>Lekeberg</t>
  </si>
  <si>
    <t>Lindesberg</t>
  </si>
  <si>
    <t>Övertorneå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</si>
  <si>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</si>
  <si>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</si>
  <si>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</si>
  <si>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</si>
  <si>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</si>
  <si>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</si>
  <si>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</si>
  <si>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</si>
  <si>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</si>
  <si>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Totalsumma</t>
  </si>
  <si>
    <t>Gotlands län</t>
  </si>
  <si>
    <t>Gävleborgs län</t>
  </si>
  <si>
    <t>Hallands län</t>
  </si>
  <si>
    <t>Jämtlands län</t>
  </si>
  <si>
    <t>Västerbottens län</t>
  </si>
  <si>
    <t>Västernorrlands län</t>
  </si>
  <si>
    <t>Källa: Elforsk och Energimyndighetens årliga rapport om Elcertifikatsystemet samt Elcertifikatsystemts databas och egna beräkningar</t>
  </si>
  <si>
    <t>Source: Swedish Electricity Utilities R&amp;D company, and the data base for the Swedish "elcertifikat-system". Data processed by the Swedish Energy Agency.</t>
  </si>
  <si>
    <t>Orsa</t>
  </si>
  <si>
    <t>Ljusdal</t>
  </si>
  <si>
    <t>Bräcke</t>
  </si>
  <si>
    <t>Pajala</t>
  </si>
  <si>
    <t>Osby</t>
  </si>
  <si>
    <t>Årjäng</t>
  </si>
  <si>
    <t>Laxå</t>
  </si>
  <si>
    <t>1. (1) Västra Götalands län</t>
  </si>
  <si>
    <t>2. (2) Västerbottens län</t>
  </si>
  <si>
    <t>20. (20) Södermanlands län</t>
  </si>
  <si>
    <t>21. (21) Västmanlands län</t>
  </si>
  <si>
    <t>2014</t>
  </si>
  <si>
    <t>Antal verk* (st)</t>
  </si>
  <si>
    <t>Utbyggd effekt under året (MW)</t>
  </si>
  <si>
    <t>Last years additional power (MW)</t>
  </si>
  <si>
    <t>Antal produktionsenheter</t>
  </si>
  <si>
    <t>Blekinge län *</t>
  </si>
  <si>
    <t>Dalarnas län *</t>
  </si>
  <si>
    <t>Gotlands län *</t>
  </si>
  <si>
    <t>Gävleborgs län *</t>
  </si>
  <si>
    <t>Hallands län *</t>
  </si>
  <si>
    <t>Jämtlands län *</t>
  </si>
  <si>
    <t>Ragunda</t>
  </si>
  <si>
    <t>Jönköpings län *</t>
  </si>
  <si>
    <t>Kalmar län *</t>
  </si>
  <si>
    <t>Kronobergs län *</t>
  </si>
  <si>
    <t>Norrbottens län *</t>
  </si>
  <si>
    <t>Skåne län *</t>
  </si>
  <si>
    <t>Stockholms län *</t>
  </si>
  <si>
    <t>Södermanlands län *</t>
  </si>
  <si>
    <t>Gnesta</t>
  </si>
  <si>
    <t>Uppsala län *</t>
  </si>
  <si>
    <t>Värmlands län *</t>
  </si>
  <si>
    <t>Västerbottens län *</t>
  </si>
  <si>
    <t>Vindeln</t>
  </si>
  <si>
    <t>Västernorrlands län *</t>
  </si>
  <si>
    <t>Västmanlands län *</t>
  </si>
  <si>
    <t>Västra Götalands län *</t>
  </si>
  <si>
    <t>Örebro län *</t>
  </si>
  <si>
    <t>Kumla</t>
  </si>
  <si>
    <t>Östergötlands län *</t>
  </si>
  <si>
    <t>Totalsumma *</t>
  </si>
  <si>
    <t>[MW] Effekt</t>
  </si>
  <si>
    <t>[n] Antal</t>
  </si>
  <si>
    <t>[MW] Effekt2</t>
  </si>
  <si>
    <t>[n] Antal3</t>
  </si>
  <si>
    <t>[MW] Effekt4</t>
  </si>
  <si>
    <t>[n] Antal5</t>
  </si>
  <si>
    <t>[MW] Effekt6</t>
  </si>
  <si>
    <t>[n] Antal7</t>
  </si>
  <si>
    <t>[MW] Effekt8</t>
  </si>
  <si>
    <t>[n] Antal9</t>
  </si>
  <si>
    <t>[MW] Effekt10</t>
  </si>
  <si>
    <t>[n] Antal11</t>
  </si>
  <si>
    <t>[MW] Effekt12</t>
  </si>
  <si>
    <t>[n] Antal13</t>
  </si>
  <si>
    <t>[MW] Effekt14</t>
  </si>
  <si>
    <t>[n] Antal15</t>
  </si>
  <si>
    <t>[MW] Effekt16</t>
  </si>
  <si>
    <t>[n] Antal17</t>
  </si>
  <si>
    <t>[MW] Effekt18</t>
  </si>
  <si>
    <t>[n] Antal19</t>
  </si>
  <si>
    <t>[MW] Effekt20</t>
  </si>
  <si>
    <t>[n] Antal21</t>
  </si>
  <si>
    <t>[MW] Effekt22</t>
  </si>
  <si>
    <t>[n] Antal23</t>
  </si>
  <si>
    <t>[MW] Effekt24</t>
  </si>
  <si>
    <t>[n] Antal25</t>
  </si>
  <si>
    <t>[MW] Effekt26</t>
  </si>
  <si>
    <t>[n] Antal27</t>
  </si>
  <si>
    <t>Nya antal</t>
  </si>
  <si>
    <t>Län/ Kommun</t>
  </si>
  <si>
    <t>2015</t>
  </si>
  <si>
    <t>15. (15) Blekinge län</t>
  </si>
  <si>
    <t>16. (16) Örebro län</t>
  </si>
  <si>
    <t>17. (17) Stockholms län</t>
  </si>
  <si>
    <t>18. (18) Uppsala län</t>
  </si>
  <si>
    <t>19. (19) Kronobergs län</t>
  </si>
  <si>
    <t>Summa:</t>
  </si>
  <si>
    <t xml:space="preserve">*Rankingen baseras på installerad effekt. </t>
  </si>
  <si>
    <t>Länsranking*</t>
  </si>
  <si>
    <t>Kommun</t>
  </si>
  <si>
    <t>Ny effekt [MW]</t>
  </si>
  <si>
    <t>Rank tot effekt</t>
  </si>
  <si>
    <t>Ranking total effekt (Ranking NY effekt) [MW]</t>
  </si>
  <si>
    <t>SUMMA</t>
  </si>
  <si>
    <t>Summa (50-i-topp)</t>
  </si>
  <si>
    <t>Rank Ny effekt</t>
  </si>
  <si>
    <t>Effekt [MW]/ kommun</t>
  </si>
  <si>
    <t>Hela landet</t>
  </si>
  <si>
    <t>Total MW</t>
  </si>
  <si>
    <t>Förändring</t>
  </si>
  <si>
    <t>Antal verk</t>
  </si>
  <si>
    <t>Wind power production, 1982–2016</t>
  </si>
  <si>
    <t>Vindkraftens utveckling 1982–2016</t>
  </si>
  <si>
    <t>Vindkraftens utbyggnad per sista december 2016, länsvis.</t>
  </si>
  <si>
    <t>Varav nya MW 2016</t>
  </si>
  <si>
    <t>3. (4) Västernorrlands län</t>
  </si>
  <si>
    <t>4. (3) Jämtlands län</t>
  </si>
  <si>
    <t>5. (5) Skåne län</t>
  </si>
  <si>
    <t>6. (9) Gävleborgs län</t>
  </si>
  <si>
    <t>7. (6) Hallands län</t>
  </si>
  <si>
    <t>8.(7) Kalmar län</t>
  </si>
  <si>
    <t>9.(8) Norrbottens län</t>
  </si>
  <si>
    <t>10. (10) Dalarnas län</t>
  </si>
  <si>
    <t>11. (11) Jönköpings län</t>
  </si>
  <si>
    <t>12. (12) Östergötlands län</t>
  </si>
  <si>
    <t>13. (14) Värmlands län</t>
  </si>
  <si>
    <t>14. (13) Gotlands län</t>
  </si>
  <si>
    <t xml:space="preserve">Tillkommet 2016, MW </t>
  </si>
  <si>
    <t>[MW] Effekt28</t>
  </si>
  <si>
    <t>[n] Antal29</t>
  </si>
  <si>
    <t>Vaggeryd</t>
  </si>
  <si>
    <t>[n] Antal30</t>
  </si>
  <si>
    <t>2016</t>
  </si>
  <si>
    <t>-</t>
  </si>
  <si>
    <t>Tot antal vindkraftverk 2016</t>
  </si>
  <si>
    <t>Antal nya 2016</t>
  </si>
  <si>
    <t>Kommun och Effekt [MW]</t>
  </si>
  <si>
    <t>Tot. Effekt 2016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</si>
</sst>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kr&quot;;[Red]\-#,##0\ &quot;kr&quot;"/>
    <numFmt numFmtId="43" formatCode="_-* #,##0.00\ _k_r_-;\-* #,##0.00\ _k_r_-;_-* &quot;-&quot;??\ _k_r_-;_-@_-"/>
    <numFmt numFmtId="164" formatCode="0.000"/>
    <numFmt numFmtId="165" formatCode="#,##0;[Red]&quot;-&quot;#,##0"/>
    <numFmt numFmtId="166" formatCode="@\ &quot;*&quot;"/>
    <numFmt numFmtId="167" formatCode="_-* #,##0\ _k_r_-;\-* #,##0\ _k_r_-;_-* &quot;-&quot;??\ _k_r_-;_-@_-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Geneva"/>
      <family val="2"/>
    </font>
    <font>
      <sz val="10"/>
      <name val="MS Sans Serif"/>
      <family val="2"/>
    </font>
    <font>
      <b/>
      <sz val="12"/>
      <name val="Geneva"/>
      <family val="2"/>
    </font>
    <font>
      <sz val="12"/>
      <name val="Geneva"/>
      <family val="2"/>
    </font>
    <font>
      <b/>
      <i/>
      <sz val="12"/>
      <name val="Geneva"/>
      <family val="2"/>
    </font>
    <font>
      <i/>
      <sz val="11"/>
      <name val="Geneva"/>
      <family val="2"/>
    </font>
    <font>
      <i/>
      <sz val="11"/>
      <color indexed="10"/>
      <name val="Geneva"/>
      <family val="2"/>
    </font>
    <font>
      <sz val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1" borderId="2" applyNumberFormat="0" applyAlignment="0" applyProtection="0"/>
    <xf numFmtId="0" fontId="20" fillId="22" borderId="3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8" fillId="0" borderId="0"/>
    <xf numFmtId="0" fontId="16" fillId="20" borderId="1" applyNumberFormat="0" applyFont="0" applyAlignment="0" applyProtection="0"/>
    <xf numFmtId="0" fontId="29" fillId="21" borderId="8" applyNumberFormat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165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/>
    <xf numFmtId="43" fontId="3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3" fillId="0" borderId="0" applyNumberFormat="0" applyBorder="0" applyAlignment="0"/>
    <xf numFmtId="9" fontId="43" fillId="0" borderId="0" applyFont="0" applyFill="0" applyBorder="0" applyAlignment="0" applyProtection="0"/>
  </cellStyleXfs>
  <cellXfs count="115">
    <xf numFmtId="0" fontId="0" fillId="0" borderId="0" xfId="0"/>
    <xf numFmtId="0" fontId="10" fillId="24" borderId="0" xfId="37" applyFont="1" applyFill="1"/>
    <xf numFmtId="0" fontId="11" fillId="24" borderId="0" xfId="37" applyFont="1" applyFill="1"/>
    <xf numFmtId="0" fontId="10" fillId="24" borderId="10" xfId="37" applyFont="1" applyFill="1" applyBorder="1"/>
    <xf numFmtId="0" fontId="11" fillId="24" borderId="0" xfId="37" applyFont="1" applyFill="1" applyBorder="1"/>
    <xf numFmtId="0" fontId="13" fillId="24" borderId="0" xfId="37" applyFont="1" applyFill="1" applyBorder="1"/>
    <xf numFmtId="0" fontId="14" fillId="24" borderId="0" xfId="37" applyFont="1" applyFill="1" applyBorder="1"/>
    <xf numFmtId="1" fontId="11" fillId="24" borderId="0" xfId="37" applyNumberFormat="1" applyFont="1" applyFill="1" applyBorder="1"/>
    <xf numFmtId="0" fontId="13" fillId="24" borderId="11" xfId="37" applyFont="1" applyFill="1" applyBorder="1"/>
    <xf numFmtId="164" fontId="13" fillId="24" borderId="11" xfId="37" applyNumberFormat="1" applyFont="1" applyFill="1" applyBorder="1"/>
    <xf numFmtId="0" fontId="8" fillId="24" borderId="0" xfId="37" applyFont="1" applyFill="1"/>
    <xf numFmtId="0" fontId="15" fillId="24" borderId="0" xfId="37" applyFont="1" applyFill="1" applyAlignment="1"/>
    <xf numFmtId="0" fontId="15" fillId="24" borderId="0" xfId="37" applyFont="1" applyFill="1"/>
    <xf numFmtId="0" fontId="8" fillId="24" borderId="0" xfId="37" applyFont="1" applyFill="1" applyAlignment="1"/>
    <xf numFmtId="0" fontId="10" fillId="24" borderId="10" xfId="37" applyFont="1" applyFill="1" applyBorder="1" applyAlignment="1">
      <alignment horizontal="center"/>
    </xf>
    <xf numFmtId="1" fontId="11" fillId="24" borderId="0" xfId="37" applyNumberFormat="1" applyFont="1" applyFill="1" applyBorder="1" applyAlignment="1">
      <alignment horizontal="center"/>
    </xf>
    <xf numFmtId="0" fontId="13" fillId="24" borderId="0" xfId="37" applyFont="1" applyFill="1" applyBorder="1" applyAlignment="1">
      <alignment horizontal="center"/>
    </xf>
    <xf numFmtId="9" fontId="15" fillId="24" borderId="0" xfId="40" applyFont="1" applyFill="1"/>
    <xf numFmtId="0" fontId="7" fillId="0" borderId="0" xfId="0" applyFont="1"/>
    <xf numFmtId="1" fontId="8" fillId="24" borderId="0" xfId="37" applyNumberFormat="1" applyFont="1" applyFill="1"/>
    <xf numFmtId="0" fontId="10" fillId="0" borderId="0" xfId="37" applyFont="1" applyFill="1"/>
    <xf numFmtId="0" fontId="12" fillId="0" borderId="0" xfId="37" applyFont="1" applyFill="1"/>
    <xf numFmtId="164" fontId="13" fillId="24" borderId="0" xfId="37" applyNumberFormat="1" applyFont="1" applyFill="1" applyBorder="1"/>
    <xf numFmtId="1" fontId="13" fillId="24" borderId="0" xfId="37" applyNumberFormat="1" applyFont="1" applyFill="1" applyBorder="1"/>
    <xf numFmtId="0" fontId="37" fillId="0" borderId="0" xfId="0" applyFont="1"/>
    <xf numFmtId="0" fontId="0" fillId="0" borderId="16" xfId="0" applyBorder="1"/>
    <xf numFmtId="0" fontId="0" fillId="0" borderId="16" xfId="0" applyNumberFormat="1" applyBorder="1"/>
    <xf numFmtId="0" fontId="38" fillId="0" borderId="0" xfId="0" applyFont="1"/>
    <xf numFmtId="0" fontId="7" fillId="0" borderId="13" xfId="0" applyFont="1" applyBorder="1"/>
    <xf numFmtId="0" fontId="7" fillId="0" borderId="14" xfId="0" applyFont="1" applyBorder="1"/>
    <xf numFmtId="0" fontId="37" fillId="25" borderId="0" xfId="0" applyFont="1" applyFill="1"/>
    <xf numFmtId="1" fontId="0" fillId="0" borderId="15" xfId="0" applyNumberFormat="1" applyBorder="1"/>
    <xf numFmtId="1" fontId="0" fillId="0" borderId="16" xfId="0" applyNumberFormat="1" applyBorder="1"/>
    <xf numFmtId="1" fontId="38" fillId="0" borderId="15" xfId="0" applyNumberFormat="1" applyFont="1" applyBorder="1"/>
    <xf numFmtId="1" fontId="38" fillId="0" borderId="16" xfId="0" applyNumberFormat="1" applyFont="1" applyBorder="1"/>
    <xf numFmtId="1" fontId="37" fillId="0" borderId="17" xfId="0" applyNumberFormat="1" applyFont="1" applyBorder="1"/>
    <xf numFmtId="1" fontId="37" fillId="0" borderId="18" xfId="0" applyNumberFormat="1" applyFont="1" applyBorder="1"/>
    <xf numFmtId="0" fontId="5" fillId="0" borderId="0" xfId="48"/>
    <xf numFmtId="166" fontId="5" fillId="0" borderId="0" xfId="48" applyNumberFormat="1"/>
    <xf numFmtId="1" fontId="5" fillId="0" borderId="0" xfId="48" applyNumberFormat="1"/>
    <xf numFmtId="0" fontId="0" fillId="26" borderId="0" xfId="0" applyFill="1"/>
    <xf numFmtId="0" fontId="7" fillId="26" borderId="0" xfId="0" applyFont="1" applyFill="1"/>
    <xf numFmtId="0" fontId="38" fillId="26" borderId="0" xfId="0" applyFont="1" applyFill="1"/>
    <xf numFmtId="0" fontId="37" fillId="26" borderId="0" xfId="0" applyFont="1" applyFill="1"/>
    <xf numFmtId="0" fontId="5" fillId="26" borderId="0" xfId="48" applyFill="1" applyAlignment="1">
      <alignment horizontal="left"/>
    </xf>
    <xf numFmtId="1" fontId="5" fillId="26" borderId="0" xfId="48" applyNumberFormat="1" applyFill="1"/>
    <xf numFmtId="0" fontId="5" fillId="26" borderId="0" xfId="48" applyFill="1"/>
    <xf numFmtId="0" fontId="5" fillId="0" borderId="15" xfId="48" applyBorder="1"/>
    <xf numFmtId="0" fontId="5" fillId="0" borderId="0" xfId="48" applyBorder="1"/>
    <xf numFmtId="1" fontId="5" fillId="0" borderId="0" xfId="48" applyNumberFormat="1" applyBorder="1"/>
    <xf numFmtId="0" fontId="40" fillId="26" borderId="0" xfId="48" applyFont="1" applyFill="1" applyAlignment="1">
      <alignment horizontal="left"/>
    </xf>
    <xf numFmtId="0" fontId="36" fillId="26" borderId="0" xfId="0" applyFont="1" applyFill="1"/>
    <xf numFmtId="1" fontId="33" fillId="0" borderId="14" xfId="48" applyNumberFormat="1" applyFont="1" applyBorder="1"/>
    <xf numFmtId="1" fontId="33" fillId="0" borderId="16" xfId="48" applyNumberFormat="1" applyFont="1" applyBorder="1"/>
    <xf numFmtId="1" fontId="5" fillId="0" borderId="16" xfId="48" applyNumberFormat="1" applyBorder="1"/>
    <xf numFmtId="1" fontId="5" fillId="0" borderId="18" xfId="48" applyNumberFormat="1" applyBorder="1"/>
    <xf numFmtId="9" fontId="5" fillId="26" borderId="0" xfId="40" applyFont="1" applyFill="1"/>
    <xf numFmtId="0" fontId="7" fillId="0" borderId="0" xfId="0" applyFont="1" applyAlignment="1">
      <alignment wrapText="1"/>
    </xf>
    <xf numFmtId="0" fontId="37" fillId="0" borderId="0" xfId="0" applyFont="1" applyAlignment="1">
      <alignment wrapText="1"/>
    </xf>
    <xf numFmtId="167" fontId="0" fillId="0" borderId="0" xfId="47" applyNumberFormat="1" applyFont="1"/>
    <xf numFmtId="167" fontId="0" fillId="26" borderId="0" xfId="0" applyNumberFormat="1" applyFill="1"/>
    <xf numFmtId="0" fontId="5" fillId="26" borderId="0" xfId="49" applyFill="1" applyAlignment="1">
      <alignment horizontal="left"/>
    </xf>
    <xf numFmtId="1" fontId="5" fillId="26" borderId="0" xfId="49" applyNumberFormat="1" applyFill="1"/>
    <xf numFmtId="166" fontId="5" fillId="26" borderId="0" xfId="49" applyNumberFormat="1" applyFill="1" applyAlignment="1">
      <alignment horizontal="left"/>
    </xf>
    <xf numFmtId="0" fontId="5" fillId="0" borderId="0" xfId="50"/>
    <xf numFmtId="166" fontId="5" fillId="0" borderId="0" xfId="50" applyNumberFormat="1" applyAlignment="1">
      <alignment horizontal="left"/>
    </xf>
    <xf numFmtId="1" fontId="5" fillId="0" borderId="0" xfId="50" applyNumberFormat="1"/>
    <xf numFmtId="0" fontId="5" fillId="0" borderId="0" xfId="50" applyAlignment="1">
      <alignment horizontal="left" indent="1"/>
    </xf>
    <xf numFmtId="0" fontId="5" fillId="0" borderId="0" xfId="50" applyAlignment="1">
      <alignment wrapText="1"/>
    </xf>
    <xf numFmtId="0" fontId="4" fillId="0" borderId="0" xfId="48" applyFont="1" applyBorder="1"/>
    <xf numFmtId="0" fontId="41" fillId="27" borderId="0" xfId="0" applyFont="1" applyFill="1" applyAlignment="1">
      <alignment wrapText="1"/>
    </xf>
    <xf numFmtId="0" fontId="41" fillId="27" borderId="0" xfId="0" applyFont="1" applyFill="1"/>
    <xf numFmtId="1" fontId="42" fillId="27" borderId="0" xfId="49" applyNumberFormat="1" applyFont="1" applyFill="1"/>
    <xf numFmtId="167" fontId="37" fillId="0" borderId="0" xfId="47" applyNumberFormat="1" applyFont="1"/>
    <xf numFmtId="0" fontId="13" fillId="26" borderId="0" xfId="37" applyFont="1" applyFill="1" applyBorder="1"/>
    <xf numFmtId="0" fontId="15" fillId="26" borderId="0" xfId="37" applyFont="1" applyFill="1" applyBorder="1"/>
    <xf numFmtId="1" fontId="8" fillId="26" borderId="0" xfId="37" applyNumberFormat="1" applyFont="1" applyFill="1" applyBorder="1"/>
    <xf numFmtId="0" fontId="8" fillId="26" borderId="0" xfId="37" applyFont="1" applyFill="1" applyBorder="1"/>
    <xf numFmtId="0" fontId="10" fillId="26" borderId="0" xfId="37" applyFont="1" applyFill="1" applyBorder="1"/>
    <xf numFmtId="0" fontId="10" fillId="26" borderId="0" xfId="37" applyFont="1" applyFill="1" applyBorder="1" applyAlignment="1">
      <alignment horizontal="center"/>
    </xf>
    <xf numFmtId="0" fontId="7" fillId="26" borderId="0" xfId="0" applyFont="1" applyFill="1" applyAlignment="1">
      <alignment wrapText="1"/>
    </xf>
    <xf numFmtId="1" fontId="0" fillId="26" borderId="0" xfId="0" applyNumberFormat="1" applyFill="1"/>
    <xf numFmtId="1" fontId="5" fillId="0" borderId="11" xfId="48" applyNumberFormat="1" applyBorder="1"/>
    <xf numFmtId="0" fontId="37" fillId="0" borderId="17" xfId="0" applyFont="1" applyBorder="1" applyAlignment="1">
      <alignment horizontal="right"/>
    </xf>
    <xf numFmtId="1" fontId="39" fillId="0" borderId="11" xfId="0" applyNumberFormat="1" applyFont="1" applyBorder="1"/>
    <xf numFmtId="1" fontId="37" fillId="26" borderId="0" xfId="0" applyNumberFormat="1" applyFont="1" applyFill="1"/>
    <xf numFmtId="1" fontId="37" fillId="26" borderId="0" xfId="0" applyNumberFormat="1" applyFont="1" applyFill="1" applyAlignment="1">
      <alignment horizontal="right"/>
    </xf>
    <xf numFmtId="1" fontId="7" fillId="26" borderId="0" xfId="0" applyNumberFormat="1" applyFont="1" applyFill="1" applyAlignment="1">
      <alignment horizontal="right"/>
    </xf>
    <xf numFmtId="166" fontId="33" fillId="0" borderId="0" xfId="50" applyNumberFormat="1" applyFont="1" applyAlignment="1">
      <alignment horizontal="left"/>
    </xf>
    <xf numFmtId="0" fontId="3" fillId="0" borderId="0" xfId="48" applyFont="1" applyBorder="1"/>
    <xf numFmtId="49" fontId="0" fillId="0" borderId="0" xfId="0" applyNumberFormat="1"/>
    <xf numFmtId="1" fontId="44" fillId="0" borderId="0" xfId="48" applyNumberFormat="1" applyFont="1" applyBorder="1"/>
    <xf numFmtId="0" fontId="2" fillId="0" borderId="0" xfId="48" applyNumberFormat="1" applyFont="1" applyFill="1" applyBorder="1" applyAlignment="1">
      <alignment horizontal="left"/>
    </xf>
    <xf numFmtId="0" fontId="33" fillId="26" borderId="0" xfId="48" applyNumberFormat="1" applyFont="1" applyFill="1" applyBorder="1" applyAlignment="1">
      <alignment horizontal="left"/>
    </xf>
    <xf numFmtId="0" fontId="44" fillId="26" borderId="0" xfId="48" applyNumberFormat="1" applyFont="1" applyFill="1" applyBorder="1" applyAlignment="1">
      <alignment horizontal="left"/>
    </xf>
    <xf numFmtId="0" fontId="2" fillId="26" borderId="0" xfId="48" applyNumberFormat="1" applyFont="1" applyFill="1" applyBorder="1" applyAlignment="1">
      <alignment horizontal="left"/>
    </xf>
    <xf numFmtId="0" fontId="7" fillId="0" borderId="12" xfId="0" applyFont="1" applyBorder="1"/>
    <xf numFmtId="1" fontId="0" fillId="0" borderId="0" xfId="0" applyNumberFormat="1" applyBorder="1"/>
    <xf numFmtId="1" fontId="38" fillId="0" borderId="0" xfId="0" applyNumberFormat="1" applyFont="1" applyBorder="1"/>
    <xf numFmtId="1" fontId="37" fillId="0" borderId="11" xfId="0" applyNumberFormat="1" applyFont="1" applyBorder="1"/>
    <xf numFmtId="1" fontId="45" fillId="0" borderId="15" xfId="0" applyNumberFormat="1" applyFont="1" applyBorder="1"/>
    <xf numFmtId="1" fontId="0" fillId="26" borderId="0" xfId="49" applyNumberFormat="1" applyFont="1" applyFill="1"/>
    <xf numFmtId="167" fontId="7" fillId="0" borderId="0" xfId="0" applyNumberFormat="1" applyFont="1"/>
    <xf numFmtId="1" fontId="0" fillId="0" borderId="0" xfId="0" applyNumberFormat="1"/>
    <xf numFmtId="1" fontId="5" fillId="0" borderId="0" xfId="50" applyNumberFormat="1" applyFill="1"/>
    <xf numFmtId="0" fontId="1" fillId="0" borderId="0" xfId="50" applyFont="1" applyAlignment="1">
      <alignment horizontal="left" indent="1"/>
    </xf>
    <xf numFmtId="1" fontId="33" fillId="0" borderId="0" xfId="50" applyNumberFormat="1" applyFont="1"/>
    <xf numFmtId="0" fontId="1" fillId="0" borderId="0" xfId="50" applyFont="1" applyAlignment="1">
      <alignment wrapText="1"/>
    </xf>
    <xf numFmtId="167" fontId="7" fillId="0" borderId="0" xfId="47" applyNumberFormat="1" applyFont="1"/>
    <xf numFmtId="167" fontId="7" fillId="0" borderId="0" xfId="47" applyNumberFormat="1" applyFont="1" applyAlignment="1">
      <alignment horizontal="right"/>
    </xf>
    <xf numFmtId="0" fontId="13" fillId="26" borderId="0" xfId="37" applyFont="1" applyFill="1" applyBorder="1" applyAlignment="1">
      <alignment horizontal="center" vertical="center" wrapText="1"/>
    </xf>
    <xf numFmtId="1" fontId="13" fillId="26" borderId="0" xfId="37" applyNumberFormat="1" applyFont="1" applyFill="1" applyBorder="1" applyAlignment="1">
      <alignment horizontal="center"/>
    </xf>
    <xf numFmtId="0" fontId="34" fillId="25" borderId="13" xfId="46" applyFont="1" applyFill="1" applyBorder="1" applyAlignment="1">
      <alignment horizontal="center"/>
    </xf>
    <xf numFmtId="0" fontId="34" fillId="25" borderId="12" xfId="46" applyFont="1" applyFill="1" applyBorder="1" applyAlignment="1">
      <alignment horizontal="center"/>
    </xf>
    <xf numFmtId="0" fontId="37" fillId="25" borderId="11" xfId="0" applyFont="1" applyFill="1" applyBorder="1" applyAlignment="1">
      <alignment horizontal="center"/>
    </xf>
  </cellXfs>
  <cellStyles count="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 builtinId="28" customBuiltin="1"/>
    <cellStyle name="Normal" xfId="0" builtinId="0"/>
    <cellStyle name="Normal 2" xfId="51"/>
    <cellStyle name="Normal_10-i-topp" xfId="50"/>
    <cellStyle name="Normal_Kommun 10-i-topp" xfId="49"/>
    <cellStyle name="Normal_LÄN" xfId="46"/>
    <cellStyle name="Normal_Län 2015" xfId="48"/>
    <cellStyle name="Normal_Tabell till fig 17, 18, 19, 20, 22, 24 Elmarknaden (Till GA 10 okt) till ETC" xfId="37"/>
    <cellStyle name="Note" xfId="38"/>
    <cellStyle name="Output" xfId="39"/>
    <cellStyle name="Procent" xfId="40" builtinId="5"/>
    <cellStyle name="Procent 2" xfId="52"/>
    <cellStyle name="Title" xfId="41"/>
    <cellStyle name="Total" xfId="42"/>
    <cellStyle name="Tusental" xfId="47" builtinId="3"/>
    <cellStyle name="Tusental (0)_SNI 23" xfId="43"/>
    <cellStyle name="Valuta (0)_SNI 23" xfId="44"/>
    <cellStyle name="Warning Text" xfId="45"/>
  </cellStyles>
  <dxfs count="101">
    <dxf>
      <border diagonalUp="0" diagonalDown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border diagonalUp="0" diagonalDown="0" outline="0">
        <left/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/>
        <top/>
        <bottom/>
      </border>
    </dxf>
    <dxf>
      <numFmt numFmtId="1" formatCode="0"/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1" formatCode="0"/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1" formatCode="0"/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1" formatCode="0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/>
        <top/>
        <bottom/>
      </border>
    </dxf>
    <dxf>
      <numFmt numFmtId="1" formatCode="0"/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1" formatCode="0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/>
        <top/>
        <bottom/>
      </border>
    </dxf>
    <dxf>
      <numFmt numFmtId="1" formatCode="0"/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1" formatCode="0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/>
        <top/>
        <bottom/>
      </border>
    </dxf>
    <dxf>
      <numFmt numFmtId="1" formatCode="0"/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1" formatCode="0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/>
        <top/>
        <bottom/>
      </border>
    </dxf>
    <dxf>
      <numFmt numFmtId="1" formatCode="0"/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1" formatCode="0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/>
        <top/>
        <bottom/>
      </border>
    </dxf>
    <dxf>
      <numFmt numFmtId="1" formatCode="0"/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1" formatCode="0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/>
        <top/>
        <bottom/>
      </border>
    </dxf>
    <dxf>
      <numFmt numFmtId="1" formatCode="0"/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1" formatCode="0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/>
        <top/>
        <bottom/>
      </border>
    </dxf>
    <dxf>
      <numFmt numFmtId="1" formatCode="0"/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1" formatCode="0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/>
        <top/>
        <bottom/>
      </border>
    </dxf>
    <dxf>
      <numFmt numFmtId="1" formatCode="0"/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1" formatCode="0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/>
        <top/>
        <bottom/>
      </border>
    </dxf>
    <dxf>
      <numFmt numFmtId="1" formatCode="0"/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1" formatCode="0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/>
        <top/>
        <bottom/>
      </border>
    </dxf>
    <dxf>
      <numFmt numFmtId="1" formatCode="0"/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1" formatCode="0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/>
        <top/>
        <bottom/>
      </border>
    </dxf>
    <dxf>
      <numFmt numFmtId="1" formatCode="0"/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1" formatCode="0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/>
        <top/>
        <bottom/>
      </border>
    </dxf>
    <dxf>
      <numFmt numFmtId="1" formatCode="0"/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1" formatCode="0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  <border diagonalUp="0" diagonalDown="0" outline="0">
        <left style="thin">
          <color indexed="64"/>
        </left>
        <right/>
        <top/>
        <bottom/>
      </border>
    </dxf>
    <dxf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color theme="0" tint="-0.34998626667073579"/>
      </font>
      <fill>
        <patternFill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theme="0" tint="-0.34998626667073579"/>
      </font>
      <fill>
        <patternFill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horizontal="left" vertical="bottom" textRotation="0" wrapText="0" indent="1" justifyLastLine="0" shrinkToFit="0" readingOrder="0"/>
    </dxf>
    <dxf>
      <font>
        <b val="0"/>
        <family val="2"/>
      </font>
      <numFmt numFmtId="1" formatCode="0"/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horizontal="left" vertical="bottom" textRotation="0" wrapText="0" indent="1" justifyLastLine="0" shrinkToFit="0" readingOrder="0"/>
    </dxf>
    <dxf>
      <alignment horizontal="general" vertical="bottom" textRotation="0" wrapText="1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alignment horizontal="left" vertical="bottom" textRotation="0" wrapText="0" indent="0" justifyLastLine="0" shrinkToFit="0" readingOrder="0"/>
    </dxf>
  </dxfs>
  <tableStyles count="1" defaultTableStyle="TableStyleMedium2" defaultPivotStyle="PivotStyleLight16">
    <tableStyle name="Tabellformat 1" pivot="0" count="0"/>
  </tableStyles>
  <colors>
    <mruColors>
      <color rgb="FFFFFF99"/>
      <color rgb="FFC0C0C0"/>
      <color rgb="FF99CCFF"/>
      <color rgb="FFFF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1"/>
          <c:order val="2"/>
          <c:tx>
            <c:strRef>
              <c:f>'Tidsserie utbyggnad'!$A$16</c:f>
              <c:strCache>
                <c:ptCount val="1"/>
                <c:pt idx="0">
                  <c:v>Utbyggd effekt under året (MW)</c:v>
                </c:pt>
              </c:strCache>
            </c:strRef>
          </c:tx>
          <c:invertIfNegative val="0"/>
          <c:cat>
            <c:numRef>
              <c:f>'Tidsserie utbyggnad'!$B$11:$AJ$11</c:f>
              <c:numCache>
                <c:formatCode>General</c:formatCode>
                <c:ptCount val="3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</c:numCache>
            </c:numRef>
          </c:cat>
          <c:val>
            <c:numRef>
              <c:f>'Tidsserie utbyggnad'!$B$16:$AJ$16</c:f>
              <c:numCache>
                <c:formatCode>General</c:formatCode>
                <c:ptCount val="3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7</c:v>
                </c:pt>
                <c:pt idx="11">
                  <c:v>10</c:v>
                </c:pt>
                <c:pt idx="12">
                  <c:v>12</c:v>
                </c:pt>
                <c:pt idx="13">
                  <c:v>29</c:v>
                </c:pt>
                <c:pt idx="14">
                  <c:v>35</c:v>
                </c:pt>
                <c:pt idx="15">
                  <c:v>19</c:v>
                </c:pt>
                <c:pt idx="16">
                  <c:v>57</c:v>
                </c:pt>
                <c:pt idx="17">
                  <c:v>42</c:v>
                </c:pt>
                <c:pt idx="18">
                  <c:v>21</c:v>
                </c:pt>
                <c:pt idx="19">
                  <c:v>54</c:v>
                </c:pt>
                <c:pt idx="20">
                  <c:v>50</c:v>
                </c:pt>
                <c:pt idx="21">
                  <c:v>57</c:v>
                </c:pt>
                <c:pt idx="22">
                  <c:v>73</c:v>
                </c:pt>
                <c:pt idx="23">
                  <c:v>47</c:v>
                </c:pt>
                <c:pt idx="24">
                  <c:v>63</c:v>
                </c:pt>
                <c:pt idx="25">
                  <c:v>237</c:v>
                </c:pt>
                <c:pt idx="26">
                  <c:v>268</c:v>
                </c:pt>
                <c:pt idx="27">
                  <c:v>386</c:v>
                </c:pt>
                <c:pt idx="28">
                  <c:v>542</c:v>
                </c:pt>
                <c:pt idx="29">
                  <c:v>747</c:v>
                </c:pt>
                <c:pt idx="30">
                  <c:v>838</c:v>
                </c:pt>
                <c:pt idx="31">
                  <c:v>591</c:v>
                </c:pt>
                <c:pt idx="32">
                  <c:v>903</c:v>
                </c:pt>
                <c:pt idx="33" formatCode="0">
                  <c:v>743.29349999999977</c:v>
                </c:pt>
                <c:pt idx="34" formatCode="0">
                  <c:v>604.72799999999995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C-43B9-BD7E-5D992A744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67968"/>
        <c:axId val="166996608"/>
      </c:barChart>
      <c:lineChart>
        <c:grouping val="standard"/>
        <c:varyColors val="0"/>
        <c:ser>
          <c:idx val="0"/>
          <c:order val="0"/>
          <c:tx>
            <c:strRef>
              <c:f>'Tidsserie utbyggnad'!$A$12</c:f>
              <c:strCache>
                <c:ptCount val="1"/>
                <c:pt idx="0">
                  <c:v>Antal verk* (st)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'Tidsserie utbyggnad'!$B$11:$AJ$11</c:f>
              <c:numCache>
                <c:formatCode>General</c:formatCode>
                <c:ptCount val="3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</c:numCache>
            </c:numRef>
          </c:cat>
          <c:val>
            <c:numRef>
              <c:f>'Tidsserie utbyggnad'!$B$12:$AJ$12</c:f>
              <c:numCache>
                <c:formatCode>General</c:formatCode>
                <c:ptCount val="3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16</c:v>
                </c:pt>
                <c:pt idx="7">
                  <c:v>20</c:v>
                </c:pt>
                <c:pt idx="8">
                  <c:v>31</c:v>
                </c:pt>
                <c:pt idx="9">
                  <c:v>52</c:v>
                </c:pt>
                <c:pt idx="10">
                  <c:v>86</c:v>
                </c:pt>
                <c:pt idx="11">
                  <c:v>129</c:v>
                </c:pt>
                <c:pt idx="12">
                  <c:v>157</c:v>
                </c:pt>
                <c:pt idx="13">
                  <c:v>219</c:v>
                </c:pt>
                <c:pt idx="14">
                  <c:v>303</c:v>
                </c:pt>
                <c:pt idx="15">
                  <c:v>334</c:v>
                </c:pt>
                <c:pt idx="16">
                  <c:v>428</c:v>
                </c:pt>
                <c:pt idx="17">
                  <c:v>486</c:v>
                </c:pt>
                <c:pt idx="18">
                  <c:v>527</c:v>
                </c:pt>
                <c:pt idx="19">
                  <c:v>570</c:v>
                </c:pt>
                <c:pt idx="20">
                  <c:v>620</c:v>
                </c:pt>
                <c:pt idx="21" formatCode="0">
                  <c:v>667</c:v>
                </c:pt>
                <c:pt idx="22" formatCode="0">
                  <c:v>764</c:v>
                </c:pt>
                <c:pt idx="23" formatCode="0">
                  <c:v>813</c:v>
                </c:pt>
                <c:pt idx="24" formatCode="0">
                  <c:v>867</c:v>
                </c:pt>
                <c:pt idx="25" formatCode="0">
                  <c:v>1009</c:v>
                </c:pt>
                <c:pt idx="26" formatCode="0">
                  <c:v>1166</c:v>
                </c:pt>
                <c:pt idx="27" formatCode="0">
                  <c:v>1371</c:v>
                </c:pt>
                <c:pt idx="28" formatCode="0">
                  <c:v>1658</c:v>
                </c:pt>
                <c:pt idx="29">
                  <c:v>2018</c:v>
                </c:pt>
                <c:pt idx="30">
                  <c:v>2383</c:v>
                </c:pt>
                <c:pt idx="31">
                  <c:v>2639</c:v>
                </c:pt>
                <c:pt idx="32">
                  <c:v>2961</c:v>
                </c:pt>
                <c:pt idx="33">
                  <c:v>3174</c:v>
                </c:pt>
                <c:pt idx="34">
                  <c:v>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4C-43B9-BD7E-5D992A74456D}"/>
            </c:ext>
          </c:extLst>
        </c:ser>
        <c:ser>
          <c:idx val="2"/>
          <c:order val="1"/>
          <c:tx>
            <c:strRef>
              <c:f>'Tidsserie utbyggnad'!$A$14</c:f>
              <c:strCache>
                <c:ptCount val="1"/>
                <c:pt idx="0">
                  <c:v>Installerad effekt (MW)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'Tidsserie utbyggnad'!$B$11:$AJ$11</c:f>
              <c:numCache>
                <c:formatCode>General</c:formatCode>
                <c:ptCount val="3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</c:numCache>
            </c:numRef>
          </c:cat>
          <c:val>
            <c:numRef>
              <c:f>'Tidsserie utbyggnad'!$B$14:$AJ$14</c:f>
              <c:numCache>
                <c:formatCode>General</c:formatCode>
                <c:ptCount val="35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16</c:v>
                </c:pt>
                <c:pt idx="11">
                  <c:v>26</c:v>
                </c:pt>
                <c:pt idx="12">
                  <c:v>38</c:v>
                </c:pt>
                <c:pt idx="13">
                  <c:v>67</c:v>
                </c:pt>
                <c:pt idx="14">
                  <c:v>102</c:v>
                </c:pt>
                <c:pt idx="15">
                  <c:v>121</c:v>
                </c:pt>
                <c:pt idx="16">
                  <c:v>178</c:v>
                </c:pt>
                <c:pt idx="17">
                  <c:v>220</c:v>
                </c:pt>
                <c:pt idx="18">
                  <c:v>241</c:v>
                </c:pt>
                <c:pt idx="19">
                  <c:v>295</c:v>
                </c:pt>
                <c:pt idx="20">
                  <c:v>345</c:v>
                </c:pt>
                <c:pt idx="21" formatCode="0">
                  <c:v>402</c:v>
                </c:pt>
                <c:pt idx="22" formatCode="0">
                  <c:v>475</c:v>
                </c:pt>
                <c:pt idx="23" formatCode="0">
                  <c:v>522</c:v>
                </c:pt>
                <c:pt idx="24" formatCode="0">
                  <c:v>585</c:v>
                </c:pt>
                <c:pt idx="25" formatCode="0">
                  <c:v>822</c:v>
                </c:pt>
                <c:pt idx="26" formatCode="0">
                  <c:v>1090</c:v>
                </c:pt>
                <c:pt idx="27" formatCode="0">
                  <c:v>1476</c:v>
                </c:pt>
                <c:pt idx="28" formatCode="0">
                  <c:v>2018</c:v>
                </c:pt>
                <c:pt idx="29">
                  <c:v>2765</c:v>
                </c:pt>
                <c:pt idx="30">
                  <c:v>3603</c:v>
                </c:pt>
                <c:pt idx="31">
                  <c:v>4194</c:v>
                </c:pt>
                <c:pt idx="32">
                  <c:v>5097</c:v>
                </c:pt>
                <c:pt idx="33" formatCode="0">
                  <c:v>5840.2934999999998</c:v>
                </c:pt>
                <c:pt idx="34" formatCode="0">
                  <c:v>6422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4C-43B9-BD7E-5D992A744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43744"/>
        <c:axId val="166994688"/>
      </c:lineChart>
      <c:catAx>
        <c:axId val="166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28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6994688"/>
        <c:crosses val="autoZero"/>
        <c:auto val="1"/>
        <c:lblAlgn val="ctr"/>
        <c:lblOffset val="100"/>
        <c:tickMarkSkip val="1"/>
        <c:noMultiLvlLbl val="0"/>
      </c:catAx>
      <c:valAx>
        <c:axId val="166994688"/>
        <c:scaling>
          <c:orientation val="minMax"/>
          <c:max val="8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Antal och 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6943744"/>
        <c:crosses val="autoZero"/>
        <c:crossBetween val="between"/>
      </c:valAx>
      <c:valAx>
        <c:axId val="166996608"/>
        <c:scaling>
          <c:orientation val="minMax"/>
          <c:max val="9000"/>
        </c:scaling>
        <c:delete val="1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v-SE"/>
                  <a:t>Utbyggnad</a:t>
                </a:r>
                <a:r>
                  <a:rPr lang="sv-SE" baseline="0"/>
                  <a:t> (staplar) MW</a:t>
                </a:r>
                <a:endParaRPr lang="sv-SE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067968"/>
        <c:crosses val="max"/>
        <c:crossBetween val="between"/>
      </c:valAx>
      <c:catAx>
        <c:axId val="54067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99660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" r="0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v-SE" sz="1400" b="1" i="0" u="none" strike="noStrike" baseline="0">
                <a:effectLst/>
              </a:rPr>
              <a:t>Utbyggnad i </a:t>
            </a:r>
            <a:r>
              <a:rPr lang="sv-SE" sz="1400"/>
              <a:t>de 10</a:t>
            </a:r>
            <a:r>
              <a:rPr lang="sv-SE" sz="1400" baseline="0"/>
              <a:t> vindkraftigaste kommunerna  </a:t>
            </a:r>
            <a:endParaRPr lang="sv-SE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998514883476638"/>
          <c:y val="0.14500007674479287"/>
          <c:w val="0.7843832055607014"/>
          <c:h val="0.75733265797915617"/>
        </c:manualLayout>
      </c:layout>
      <c:areaChart>
        <c:grouping val="stacked"/>
        <c:varyColors val="0"/>
        <c:ser>
          <c:idx val="2"/>
          <c:order val="1"/>
          <c:tx>
            <c:strRef>
              <c:f>'Kommunranking 10-i-topp'!$B$27</c:f>
              <c:strCache>
                <c:ptCount val="1"/>
                <c:pt idx="0">
                  <c:v>Örnsköldsvik</c:v>
                </c:pt>
              </c:strCache>
            </c:strRef>
          </c:tx>
          <c:cat>
            <c:strRef>
              <c:f>'Kommunranking 10-i-topp'!$C$24:$N$24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'Kommunranking 10-i-topp'!$C$27:$N$27</c:f>
              <c:numCache>
                <c:formatCode>0</c:formatCode>
                <c:ptCount val="12"/>
                <c:pt idx="0">
                  <c:v>5.88</c:v>
                </c:pt>
                <c:pt idx="1">
                  <c:v>5.88</c:v>
                </c:pt>
                <c:pt idx="2">
                  <c:v>5.88</c:v>
                </c:pt>
                <c:pt idx="3">
                  <c:v>5.88</c:v>
                </c:pt>
                <c:pt idx="4">
                  <c:v>7.58</c:v>
                </c:pt>
                <c:pt idx="5">
                  <c:v>7.58</c:v>
                </c:pt>
                <c:pt idx="6">
                  <c:v>5.88</c:v>
                </c:pt>
                <c:pt idx="7">
                  <c:v>55.88</c:v>
                </c:pt>
                <c:pt idx="8">
                  <c:v>76.58</c:v>
                </c:pt>
                <c:pt idx="9">
                  <c:v>76.58</c:v>
                </c:pt>
                <c:pt idx="10">
                  <c:v>220.58</c:v>
                </c:pt>
                <c:pt idx="11">
                  <c:v>220.58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A-47F1-9903-2F5674F4F2F6}"/>
            </c:ext>
          </c:extLst>
        </c:ser>
        <c:ser>
          <c:idx val="7"/>
          <c:order val="2"/>
          <c:tx>
            <c:strRef>
              <c:f>'Kommunranking 10-i-topp'!$B$32</c:f>
              <c:strCache>
                <c:ptCount val="1"/>
                <c:pt idx="0">
                  <c:v>Malå</c:v>
                </c:pt>
              </c:strCache>
            </c:strRef>
          </c:tx>
          <c:cat>
            <c:strRef>
              <c:f>'Kommunranking 10-i-topp'!$C$24:$N$24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'Kommunranking 10-i-topp'!$C$32:$N$32</c:f>
              <c:numCache>
                <c:formatCode>0</c:formatCode>
                <c:ptCount val="12"/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52.63</c:v>
                </c:pt>
                <c:pt idx="7">
                  <c:v>129.83000000000001</c:v>
                </c:pt>
                <c:pt idx="8">
                  <c:v>149.83000000000001</c:v>
                </c:pt>
                <c:pt idx="9">
                  <c:v>149.83000000000001</c:v>
                </c:pt>
                <c:pt idx="10">
                  <c:v>149.83000000000001</c:v>
                </c:pt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8A-47F1-9903-2F5674F4F2F6}"/>
            </c:ext>
          </c:extLst>
        </c:ser>
        <c:ser>
          <c:idx val="6"/>
          <c:order val="3"/>
          <c:tx>
            <c:strRef>
              <c:f>'Kommunranking 10-i-topp'!$B$31</c:f>
              <c:strCache>
                <c:ptCount val="1"/>
                <c:pt idx="0">
                  <c:v>Laholm</c:v>
                </c:pt>
              </c:strCache>
            </c:strRef>
          </c:tx>
          <c:cat>
            <c:strRef>
              <c:f>'Kommunranking 10-i-topp'!$C$24:$N$24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'Kommunranking 10-i-topp'!$C$31:$N$31</c:f>
              <c:numCache>
                <c:formatCode>0</c:formatCode>
                <c:ptCount val="12"/>
                <c:pt idx="0">
                  <c:v>21.81</c:v>
                </c:pt>
                <c:pt idx="1">
                  <c:v>21.614999999999998</c:v>
                </c:pt>
                <c:pt idx="2">
                  <c:v>21.614999999999998</c:v>
                </c:pt>
                <c:pt idx="3">
                  <c:v>21.614999999999998</c:v>
                </c:pt>
                <c:pt idx="4">
                  <c:v>45.615000000000002</c:v>
                </c:pt>
                <c:pt idx="5">
                  <c:v>45.615000000000002</c:v>
                </c:pt>
                <c:pt idx="6">
                  <c:v>66.965000000000003</c:v>
                </c:pt>
                <c:pt idx="7">
                  <c:v>109.61499999999999</c:v>
                </c:pt>
                <c:pt idx="8">
                  <c:v>146.815</c:v>
                </c:pt>
                <c:pt idx="9">
                  <c:v>160.36500000000001</c:v>
                </c:pt>
                <c:pt idx="10">
                  <c:v>160.16</c:v>
                </c:pt>
                <c:pt idx="11">
                  <c:v>160.16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8A-47F1-9903-2F5674F4F2F6}"/>
            </c:ext>
          </c:extLst>
        </c:ser>
        <c:ser>
          <c:idx val="5"/>
          <c:order val="4"/>
          <c:tx>
            <c:strRef>
              <c:f>'Kommunranking 10-i-topp'!$B$30</c:f>
              <c:strCache>
                <c:ptCount val="1"/>
                <c:pt idx="0">
                  <c:v>Gotland</c:v>
                </c:pt>
              </c:strCache>
            </c:strRef>
          </c:tx>
          <c:cat>
            <c:strRef>
              <c:f>'Kommunranking 10-i-topp'!$C$24:$N$24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'Kommunranking 10-i-topp'!$C$30:$N$30</c:f>
              <c:numCache>
                <c:formatCode>0</c:formatCode>
                <c:ptCount val="12"/>
                <c:pt idx="0">
                  <c:v>90.131</c:v>
                </c:pt>
                <c:pt idx="1">
                  <c:v>88.631</c:v>
                </c:pt>
                <c:pt idx="2">
                  <c:v>88.631</c:v>
                </c:pt>
                <c:pt idx="3">
                  <c:v>89.891000000000005</c:v>
                </c:pt>
                <c:pt idx="4">
                  <c:v>116.086</c:v>
                </c:pt>
                <c:pt idx="5">
                  <c:v>115.556</c:v>
                </c:pt>
                <c:pt idx="6">
                  <c:v>182.10599999999999</c:v>
                </c:pt>
                <c:pt idx="7">
                  <c:v>184.45599999999999</c:v>
                </c:pt>
                <c:pt idx="8">
                  <c:v>186.45599999999999</c:v>
                </c:pt>
                <c:pt idx="9">
                  <c:v>172.08600000000001</c:v>
                </c:pt>
                <c:pt idx="10">
                  <c:v>170.24600000000001</c:v>
                </c:pt>
                <c:pt idx="11">
                  <c:v>171.24600000000001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8A-47F1-9903-2F5674F4F2F6}"/>
            </c:ext>
          </c:extLst>
        </c:ser>
        <c:ser>
          <c:idx val="3"/>
          <c:order val="5"/>
          <c:tx>
            <c:strRef>
              <c:f>'Kommunranking 10-i-topp'!$B$28</c:f>
              <c:strCache>
                <c:ptCount val="1"/>
                <c:pt idx="0">
                  <c:v>Strömsund</c:v>
                </c:pt>
              </c:strCache>
            </c:strRef>
          </c:tx>
          <c:cat>
            <c:strRef>
              <c:f>'Kommunranking 10-i-topp'!$C$24:$N$24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'Kommunranking 10-i-topp'!$C$28:$N$28</c:f>
              <c:numCache>
                <c:formatCode>0</c:formatCode>
                <c:ptCount val="12"/>
                <c:pt idx="1">
                  <c:v>0.8</c:v>
                </c:pt>
                <c:pt idx="2">
                  <c:v>0.8</c:v>
                </c:pt>
                <c:pt idx="3">
                  <c:v>2.8</c:v>
                </c:pt>
                <c:pt idx="4">
                  <c:v>2.8</c:v>
                </c:pt>
                <c:pt idx="5">
                  <c:v>98.2</c:v>
                </c:pt>
                <c:pt idx="6">
                  <c:v>121.4</c:v>
                </c:pt>
                <c:pt idx="7">
                  <c:v>123.4</c:v>
                </c:pt>
                <c:pt idx="8">
                  <c:v>146.4</c:v>
                </c:pt>
                <c:pt idx="9">
                  <c:v>146.4</c:v>
                </c:pt>
                <c:pt idx="10">
                  <c:v>187.8</c:v>
                </c:pt>
                <c:pt idx="11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8A-47F1-9903-2F5674F4F2F6}"/>
            </c:ext>
          </c:extLst>
        </c:ser>
        <c:ser>
          <c:idx val="0"/>
          <c:order val="6"/>
          <c:tx>
            <c:strRef>
              <c:f>'Kommunranking 10-i-topp'!$B$25</c:f>
              <c:strCache>
                <c:ptCount val="1"/>
                <c:pt idx="0">
                  <c:v>Sollefteå</c:v>
                </c:pt>
              </c:strCache>
            </c:strRef>
          </c:tx>
          <c:cat>
            <c:strRef>
              <c:f>'Kommunranking 10-i-topp'!$C$24:$N$24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'Kommunranking 10-i-topp'!$C$25:$J$25</c:f>
              <c:numCache>
                <c:formatCode>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5-538A-47F1-9903-2F5674F4F2F6}"/>
            </c:ext>
          </c:extLst>
        </c:ser>
        <c:ser>
          <c:idx val="1"/>
          <c:order val="7"/>
          <c:tx>
            <c:strRef>
              <c:f>'Kommunranking 10-i-topp'!$B$26</c:f>
              <c:strCache>
                <c:ptCount val="1"/>
                <c:pt idx="0">
                  <c:v>Ockelbo</c:v>
                </c:pt>
              </c:strCache>
            </c:strRef>
          </c:tx>
          <c:cat>
            <c:strRef>
              <c:f>'Kommunranking 10-i-topp'!$C$24:$N$24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'Kommunranking 10-i-topp'!$C$26:$N$26</c:f>
              <c:numCache>
                <c:formatCode>0</c:formatCode>
                <c:ptCount val="12"/>
                <c:pt idx="7">
                  <c:v>156.80000000000001</c:v>
                </c:pt>
                <c:pt idx="8">
                  <c:v>250.07499999999999</c:v>
                </c:pt>
                <c:pt idx="9">
                  <c:v>250.07499999999999</c:v>
                </c:pt>
                <c:pt idx="10">
                  <c:v>250.07499999999999</c:v>
                </c:pt>
                <c:pt idx="11">
                  <c:v>250.07499999999999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8A-47F1-9903-2F5674F4F2F6}"/>
            </c:ext>
          </c:extLst>
        </c:ser>
        <c:ser>
          <c:idx val="4"/>
          <c:order val="8"/>
          <c:tx>
            <c:strRef>
              <c:f>'Kommunranking 10-i-topp'!$B$29</c:f>
              <c:strCache>
                <c:ptCount val="1"/>
                <c:pt idx="0">
                  <c:v>Falkenberg</c:v>
                </c:pt>
              </c:strCache>
            </c:strRef>
          </c:tx>
          <c:cat>
            <c:strRef>
              <c:f>'Kommunranking 10-i-topp'!$C$24:$N$24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'Kommunranking 10-i-topp'!$C$29:$N$29</c:f>
              <c:numCache>
                <c:formatCode>0</c:formatCode>
                <c:ptCount val="12"/>
                <c:pt idx="0">
                  <c:v>14.414999999999999</c:v>
                </c:pt>
                <c:pt idx="1">
                  <c:v>19.015000000000001</c:v>
                </c:pt>
                <c:pt idx="2">
                  <c:v>33.914999999999999</c:v>
                </c:pt>
                <c:pt idx="3">
                  <c:v>33.914999999999999</c:v>
                </c:pt>
                <c:pt idx="4">
                  <c:v>51.115000000000002</c:v>
                </c:pt>
                <c:pt idx="5">
                  <c:v>53.314999999999998</c:v>
                </c:pt>
                <c:pt idx="6">
                  <c:v>59.314999999999998</c:v>
                </c:pt>
                <c:pt idx="7">
                  <c:v>65.314999999999998</c:v>
                </c:pt>
                <c:pt idx="8">
                  <c:v>92.814999999999998</c:v>
                </c:pt>
                <c:pt idx="9">
                  <c:v>136.01499999999999</c:v>
                </c:pt>
                <c:pt idx="10">
                  <c:v>134.21</c:v>
                </c:pt>
                <c:pt idx="11">
                  <c:v>172.38499999999999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8A-47F1-9903-2F5674F4F2F6}"/>
            </c:ext>
          </c:extLst>
        </c:ser>
        <c:ser>
          <c:idx val="9"/>
          <c:order val="9"/>
          <c:tx>
            <c:strRef>
              <c:f>'Kommunranking 10-i-topp'!$B$34</c:f>
              <c:strCache>
                <c:ptCount val="1"/>
                <c:pt idx="0">
                  <c:v>Storuman</c:v>
                </c:pt>
              </c:strCache>
            </c:strRef>
          </c:tx>
          <c:cat>
            <c:strRef>
              <c:f>'Kommunranking 10-i-topp'!$C$24:$N$24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'Kommunranking 10-i-topp'!$C$27:$N$27</c:f>
              <c:numCache>
                <c:formatCode>0</c:formatCode>
                <c:ptCount val="12"/>
                <c:pt idx="0">
                  <c:v>5.88</c:v>
                </c:pt>
                <c:pt idx="1">
                  <c:v>5.88</c:v>
                </c:pt>
                <c:pt idx="2">
                  <c:v>5.88</c:v>
                </c:pt>
                <c:pt idx="3">
                  <c:v>5.88</c:v>
                </c:pt>
                <c:pt idx="4">
                  <c:v>7.58</c:v>
                </c:pt>
                <c:pt idx="5">
                  <c:v>7.58</c:v>
                </c:pt>
                <c:pt idx="6">
                  <c:v>5.88</c:v>
                </c:pt>
                <c:pt idx="7">
                  <c:v>55.88</c:v>
                </c:pt>
                <c:pt idx="8">
                  <c:v>76.58</c:v>
                </c:pt>
                <c:pt idx="9">
                  <c:v>76.58</c:v>
                </c:pt>
                <c:pt idx="10">
                  <c:v>220.58</c:v>
                </c:pt>
                <c:pt idx="11">
                  <c:v>220.58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8A-47F1-9903-2F5674F4F2F6}"/>
            </c:ext>
          </c:extLst>
        </c:ser>
        <c:ser>
          <c:idx val="8"/>
          <c:order val="10"/>
          <c:tx>
            <c:strRef>
              <c:f>'Kommunranking 10-i-topp'!$B$33</c:f>
              <c:strCache>
                <c:ptCount val="1"/>
                <c:pt idx="0">
                  <c:v>Ljusdal</c:v>
                </c:pt>
              </c:strCache>
            </c:strRef>
          </c:tx>
          <c:cat>
            <c:strRef>
              <c:f>'Kommunranking 10-i-topp'!$C$24:$N$24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'Kommunranking 10-i-topp'!$C$33:$N$33</c:f>
              <c:numCache>
                <c:formatCode>0</c:formatCode>
                <c:ptCount val="12"/>
                <c:pt idx="9">
                  <c:v>20</c:v>
                </c:pt>
                <c:pt idx="10">
                  <c:v>20</c:v>
                </c:pt>
                <c:pt idx="11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8A-47F1-9903-2F5674F4F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60384"/>
        <c:axId val="88561920"/>
      </c:areaChart>
      <c:lineChart>
        <c:grouping val="standard"/>
        <c:varyColors val="0"/>
        <c:ser>
          <c:idx val="10"/>
          <c:order val="0"/>
          <c:tx>
            <c:strRef>
              <c:f>'Kommunranking 10-i-topp'!$B$35</c:f>
              <c:strCache>
                <c:ptCount val="1"/>
                <c:pt idx="0">
                  <c:v>Hela landet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'Kommunranking 10-i-topp'!$C$24:$N$24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'Kommunranking 10-i-topp'!$C$35:$N$35</c:f>
              <c:numCache>
                <c:formatCode>0</c:formatCode>
                <c:ptCount val="12"/>
                <c:pt idx="0">
                  <c:v>521.505</c:v>
                </c:pt>
                <c:pt idx="1">
                  <c:v>585.12</c:v>
                </c:pt>
                <c:pt idx="2">
                  <c:v>822.44</c:v>
                </c:pt>
                <c:pt idx="3">
                  <c:v>1089.693</c:v>
                </c:pt>
                <c:pt idx="4">
                  <c:v>1475.5139999999999</c:v>
                </c:pt>
                <c:pt idx="5">
                  <c:v>2017.84</c:v>
                </c:pt>
                <c:pt idx="6">
                  <c:v>2764.5111000000097</c:v>
                </c:pt>
                <c:pt idx="7">
                  <c:v>3606.7730000000001</c:v>
                </c:pt>
                <c:pt idx="8">
                  <c:v>4193.8445000000147</c:v>
                </c:pt>
                <c:pt idx="9">
                  <c:v>5096.5420000000004</c:v>
                </c:pt>
                <c:pt idx="10">
                  <c:v>5840.2935000000207</c:v>
                </c:pt>
                <c:pt idx="11">
                  <c:v>6422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38A-47F1-9903-2F5674F4F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65632"/>
        <c:axId val="88564096"/>
      </c:lineChart>
      <c:catAx>
        <c:axId val="8856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561920"/>
        <c:crosses val="autoZero"/>
        <c:auto val="1"/>
        <c:lblAlgn val="ctr"/>
        <c:lblOffset val="100"/>
        <c:noMultiLvlLbl val="0"/>
      </c:catAx>
      <c:valAx>
        <c:axId val="88561920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Installerad effekt [MW] 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88560384"/>
        <c:crosses val="autoZero"/>
        <c:crossBetween val="between"/>
      </c:valAx>
      <c:valAx>
        <c:axId val="88564096"/>
        <c:scaling>
          <c:orientation val="minMax"/>
          <c:max val="6000"/>
        </c:scaling>
        <c:delete val="1"/>
        <c:axPos val="r"/>
        <c:numFmt formatCode="0" sourceLinked="1"/>
        <c:majorTickMark val="out"/>
        <c:minorTickMark val="none"/>
        <c:tickLblPos val="nextTo"/>
        <c:crossAx val="88565632"/>
        <c:crosses val="max"/>
        <c:crossBetween val="between"/>
      </c:valAx>
      <c:catAx>
        <c:axId val="8856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564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1.3863302039926428E-2"/>
          <c:y val="0.11243265644426026"/>
          <c:w val="0.11429257057222585"/>
          <c:h val="0.7754855643044619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168088</xdr:colOff>
      <xdr:row>1</xdr:row>
      <xdr:rowOff>67237</xdr:rowOff>
    </xdr:from>
    <xdr:to>
      <xdr:col>0</xdr:col>
      <xdr:colOff>1524000</xdr:colOff>
      <xdr:row>5</xdr:row>
      <xdr:rowOff>28367</xdr:rowOff>
    </xdr:to>
    <xdr:pic>
      <xdr:nvPicPr>
        <xdr:cNvPr id="35841" name="Picture 1" descr="Ener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088" y="224119"/>
          <a:ext cx="1355912" cy="58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79936</xdr:colOff>
      <xdr:row>21</xdr:row>
      <xdr:rowOff>58271</xdr:rowOff>
    </xdr:from>
    <xdr:to>
      <xdr:col>26</xdr:col>
      <xdr:colOff>482555</xdr:colOff>
      <xdr:row>54</xdr:row>
      <xdr:rowOff>55096</xdr:rowOff>
    </xdr:to>
    <xdr:graphicFrame macro="">
      <xdr:nvGraphicFramePr>
        <xdr:cNvPr id="4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0</xdr:row>
      <xdr:rowOff>219075</xdr:rowOff>
    </xdr:from>
    <xdr:to>
      <xdr:col>13</xdr:col>
      <xdr:colOff>95250</xdr:colOff>
      <xdr:row>20</xdr:row>
      <xdr:rowOff>9525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Tabell57" displayName="Tabell57" ref="A2:D24" totalsRowShown="0">
  <autoFilter ref="A2:D24"/>
  <sortState ref="A2:C23">
    <sortCondition descending="1" ref="B30:B52"/>
  </sortState>
  <tableColumns count="4">
    <tableColumn id="1" name="Länsranking*" dataDxfId="100"/>
    <tableColumn id="2" name="Total MW" dataDxfId="99"/>
    <tableColumn id="8" name="Varav nya MW 2016" dataDxfId="98"/>
    <tableColumn id="3" name="Antal produktionsenheter" dataDxfId="9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3" name="Tabell13" displayName="Tabell13" ref="B39:O56" totalsRowShown="0" headerRowDxfId="96">
  <autoFilter ref="B39:O56"/>
  <tableColumns count="14">
    <tableColumn id="1" name="Kommun och Effekt [MW]" dataDxfId="95"/>
    <tableColumn id="2" name="2005" dataDxfId="94"/>
    <tableColumn id="3" name="2006" dataDxfId="93"/>
    <tableColumn id="4" name="2007" dataDxfId="92"/>
    <tableColumn id="5" name="2008" dataDxfId="91"/>
    <tableColumn id="6" name="2009" dataDxfId="90"/>
    <tableColumn id="7" name="2010" dataDxfId="89"/>
    <tableColumn id="8" name="2011" dataDxfId="88"/>
    <tableColumn id="9" name="2012" dataDxfId="87"/>
    <tableColumn id="10" name="2013" dataDxfId="86"/>
    <tableColumn id="11" name="2014" dataDxfId="85"/>
    <tableColumn id="12" name="2015" dataDxfId="84"/>
    <tableColumn id="14" name="2016" dataDxfId="83" dataCellStyle="Normal_10-i-topp"/>
    <tableColumn id="13" name="Förändring" dataDxfId="82">
      <calculatedColumnFormula>Tabell13[[#This Row],[2016]]-Tabell13[[#This Row],[2015]]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4" name="Tabell1315" displayName="Tabell1315" ref="B24:O35" totalsRowShown="0">
  <autoFilter ref="B24:O35"/>
  <tableColumns count="14">
    <tableColumn id="1" name="Effekt [MW]/ kommun" dataDxfId="81"/>
    <tableColumn id="2" name="2005" dataDxfId="80"/>
    <tableColumn id="3" name="2006" dataDxfId="79"/>
    <tableColumn id="4" name="2007" dataDxfId="78"/>
    <tableColumn id="5" name="2008" dataDxfId="77"/>
    <tableColumn id="6" name="2009" dataDxfId="76"/>
    <tableColumn id="7" name="2010" dataDxfId="75"/>
    <tableColumn id="8" name="2011" dataDxfId="74"/>
    <tableColumn id="9" name="2012" dataDxfId="73"/>
    <tableColumn id="10" name="2013" dataDxfId="72"/>
    <tableColumn id="11" name="2014" dataDxfId="71"/>
    <tableColumn id="12" name="2015" dataDxfId="70"/>
    <tableColumn id="14" name="2016" dataDxfId="69" dataCellStyle="Normal_10-i-topp"/>
    <tableColumn id="13" name="Förändring" dataDxfId="68">
      <calculatedColumnFormula>Tabell1315[[#This Row],[2016]]-Tabell1315[[#This Row],[2015]]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2" name="Tabell12" displayName="Tabell12" ref="A1:H184" totalsRowShown="0" headerRowDxfId="67">
  <autoFilter ref="A1:H184"/>
  <sortState ref="A2:H183">
    <sortCondition descending="1" ref="E1:E183"/>
  </sortState>
  <tableColumns count="8">
    <tableColumn id="1" name="Rank tot effekt"/>
    <tableColumn id="2" name="Rank Ny effekt"/>
    <tableColumn id="3" name="Kommun"/>
    <tableColumn id="4" name="Ranking total effekt (Ranking NY effekt) [MW]" dataDxfId="66">
      <calculatedColumnFormula>""&amp;A2&amp;". ("&amp;B2&amp;") : " &amp;C2</calculatedColumnFormula>
    </tableColumn>
    <tableColumn id="5" name="Tot. Effekt 2016 [MW]" dataDxfId="65"/>
    <tableColumn id="6" name="Ny effekt [MW]" dataDxfId="64"/>
    <tableColumn id="7" name="Tot antal vindkraftverk 2016" dataDxfId="63"/>
    <tableColumn id="8" name="Antal nya 2016" dataDxfId="6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2" name="Tabell2" displayName="Tabell2" ref="A2:AF208" totalsRowShown="0">
  <autoFilter ref="A2:AF208"/>
  <tableColumns count="32">
    <tableColumn id="1" name="Län/ Kommun">
      <calculatedColumnFormula>#REF!</calculatedColumnFormula>
    </tableColumn>
    <tableColumn id="2" name="[MW] Effekt" dataDxfId="60" totalsRowDxfId="59"/>
    <tableColumn id="3" name="[n] Antal" dataDxfId="58" totalsRowDxfId="57"/>
    <tableColumn id="4" name="[MW] Effekt2" dataDxfId="56" totalsRowDxfId="55"/>
    <tableColumn id="5" name="[n] Antal3" dataDxfId="54" totalsRowDxfId="53"/>
    <tableColumn id="6" name="[MW] Effekt4" dataDxfId="52" totalsRowDxfId="51"/>
    <tableColumn id="7" name="[n] Antal5" dataDxfId="50" totalsRowDxfId="49"/>
    <tableColumn id="8" name="[MW] Effekt6" dataDxfId="48" totalsRowDxfId="47"/>
    <tableColumn id="9" name="[n] Antal7" dataDxfId="46" totalsRowDxfId="45"/>
    <tableColumn id="10" name="[MW] Effekt8" dataDxfId="44" totalsRowDxfId="43"/>
    <tableColumn id="11" name="[n] Antal9" dataDxfId="42" totalsRowDxfId="41"/>
    <tableColumn id="12" name="[MW] Effekt10" dataDxfId="40" totalsRowDxfId="39"/>
    <tableColumn id="13" name="[n] Antal11" dataDxfId="38" totalsRowDxfId="37"/>
    <tableColumn id="14" name="[MW] Effekt12" dataDxfId="36" totalsRowDxfId="35"/>
    <tableColumn id="15" name="[n] Antal13" dataDxfId="34" totalsRowDxfId="33"/>
    <tableColumn id="16" name="[MW] Effekt14" dataDxfId="32" totalsRowDxfId="31"/>
    <tableColumn id="17" name="[n] Antal15" dataDxfId="30" totalsRowDxfId="29"/>
    <tableColumn id="18" name="[MW] Effekt16" dataDxfId="28" totalsRowDxfId="27"/>
    <tableColumn id="19" name="[n] Antal17" dataDxfId="26" totalsRowDxfId="25"/>
    <tableColumn id="20" name="[MW] Effekt18" dataDxfId="24" totalsRowDxfId="23"/>
    <tableColumn id="21" name="[n] Antal19" dataDxfId="22" totalsRowDxfId="21"/>
    <tableColumn id="22" name="[MW] Effekt20" dataDxfId="20" totalsRowDxfId="19"/>
    <tableColumn id="23" name="[n] Antal21" dataDxfId="18" totalsRowDxfId="17"/>
    <tableColumn id="24" name="[MW] Effekt22" dataDxfId="16" totalsRowDxfId="15"/>
    <tableColumn id="25" name="[n] Antal23" dataDxfId="14" totalsRowDxfId="13"/>
    <tableColumn id="26" name="[MW] Effekt24" dataDxfId="12" totalsRowDxfId="11"/>
    <tableColumn id="27" name="[n] Antal25" dataDxfId="10" totalsRowDxfId="9"/>
    <tableColumn id="31" name="[MW] Effekt26" dataDxfId="8" totalsRowDxfId="7"/>
    <tableColumn id="32" name="[n] Antal27" dataDxfId="6" totalsRowDxfId="5"/>
    <tableColumn id="28" name="[MW] Effekt28" dataDxfId="4" totalsRowDxfId="3"/>
    <tableColumn id="29" name="[n] Antal29" totalsRowDxfId="2"/>
    <tableColumn id="33" name="[n] Antal30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defaultRowHeight="12.75"/>
  <cols>
    <col min="1" max="1" width="32.86328125" bestFit="1" customWidth="1"/>
  </cols>
  <sheetData>
    <row r="1" spans="1:2" ht="15">
      <c r="A1" s="4" t="s">
        <v>284</v>
      </c>
      <c r="B1" s="4">
        <v>3335</v>
      </c>
    </row>
    <row r="2" spans="1:2" ht="15">
      <c r="A2" s="4" t="s">
        <v>109</v>
      </c>
      <c r="B2" s="7">
        <v>6422</v>
      </c>
    </row>
    <row r="3" spans="1:2" ht="15">
      <c r="A3" s="4" t="s">
        <v>205</v>
      </c>
      <c r="B3" s="7">
        <v>604.72799999999995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rgb="FF92D050"/>
  </sheetPr>
  <dimension ref="A8:AL39"/>
  <sheetViews>
    <sheetView zoomScale="85" zoomScaleNormal="85" workbookViewId="0">
      <pane xSplit="1" topLeftCell="G1" activePane="topRight" state="frozenSplit"/>
      <selection pane="topRight" activeCell="H29" sqref="H29"/>
    </sheetView>
  </sheetViews>
  <sheetFormatPr defaultColWidth="11.46484375" defaultRowHeight="11.65"/>
  <cols>
    <col min="1" max="1" width="38" style="10" customWidth="1"/>
    <col min="2" max="21" width="6.6640625" style="10" customWidth="1"/>
    <col min="22" max="25" width="6.86328125" style="10" customWidth="1"/>
    <col min="26" max="26" width="8.6640625" style="10" customWidth="1"/>
    <col min="27" max="27" width="8.46484375" style="10" customWidth="1"/>
    <col min="28" max="29" width="6.86328125" style="10" customWidth="1"/>
    <col min="30" max="30" width="9.86328125" style="10" customWidth="1"/>
    <col min="31" max="31" width="8" style="10" customWidth="1"/>
    <col min="32" max="32" width="9" style="10" customWidth="1"/>
    <col min="33" max="33" width="8.53125" style="10" customWidth="1"/>
    <col min="34" max="34" width="8" style="10" bestFit="1" customWidth="1"/>
    <col min="35" max="35" width="8.1328125" style="10" customWidth="1"/>
    <col min="36" max="16384" width="11.46484375" style="10"/>
  </cols>
  <sheetData>
    <row r="8" spans="1:36" s="2" customFormat="1" ht="15">
      <c r="A8" s="20" t="s">
        <v>286</v>
      </c>
    </row>
    <row r="9" spans="1:36" s="1" customFormat="1" ht="15">
      <c r="A9" s="21" t="s">
        <v>285</v>
      </c>
    </row>
    <row r="10" spans="1:36" s="1" customFormat="1" ht="15"/>
    <row r="11" spans="1:36" s="3" customFormat="1" ht="15">
      <c r="B11" s="3">
        <v>1982</v>
      </c>
      <c r="C11" s="3">
        <v>1983</v>
      </c>
      <c r="D11" s="3">
        <v>1984</v>
      </c>
      <c r="E11" s="3">
        <v>1985</v>
      </c>
      <c r="F11" s="3">
        <v>1986</v>
      </c>
      <c r="G11" s="3">
        <v>1987</v>
      </c>
      <c r="H11" s="3">
        <v>1988</v>
      </c>
      <c r="I11" s="3">
        <v>1989</v>
      </c>
      <c r="J11" s="3">
        <v>1990</v>
      </c>
      <c r="K11" s="3">
        <v>1991</v>
      </c>
      <c r="L11" s="3">
        <v>1992</v>
      </c>
      <c r="M11" s="3">
        <v>1993</v>
      </c>
      <c r="N11" s="3">
        <v>1994</v>
      </c>
      <c r="O11" s="3">
        <v>1995</v>
      </c>
      <c r="P11" s="3">
        <v>1996</v>
      </c>
      <c r="Q11" s="3">
        <v>1997</v>
      </c>
      <c r="R11" s="3">
        <v>1998</v>
      </c>
      <c r="S11" s="3">
        <v>1999</v>
      </c>
      <c r="T11" s="3">
        <v>2000</v>
      </c>
      <c r="U11" s="3">
        <v>2001</v>
      </c>
      <c r="V11" s="3">
        <v>2002</v>
      </c>
      <c r="W11" s="3">
        <v>2003</v>
      </c>
      <c r="X11" s="3">
        <v>2004</v>
      </c>
      <c r="Y11" s="3">
        <v>2005</v>
      </c>
      <c r="Z11" s="3">
        <v>2006</v>
      </c>
      <c r="AA11" s="3">
        <v>2007</v>
      </c>
      <c r="AB11" s="3">
        <v>2008</v>
      </c>
      <c r="AC11" s="3">
        <v>2009</v>
      </c>
      <c r="AD11" s="14">
        <v>2010</v>
      </c>
      <c r="AE11" s="14">
        <v>2011</v>
      </c>
      <c r="AF11" s="3">
        <v>2012</v>
      </c>
      <c r="AG11" s="3">
        <v>2013</v>
      </c>
      <c r="AH11" s="3">
        <v>2014</v>
      </c>
      <c r="AI11" s="3">
        <v>2015</v>
      </c>
      <c r="AJ11" s="3">
        <v>2016</v>
      </c>
    </row>
    <row r="12" spans="1:36" s="4" customFormat="1" ht="15">
      <c r="A12" s="4" t="s">
        <v>204</v>
      </c>
      <c r="B12" s="4">
        <v>1</v>
      </c>
      <c r="C12" s="4">
        <v>3</v>
      </c>
      <c r="D12" s="4">
        <v>4</v>
      </c>
      <c r="E12" s="4">
        <v>4</v>
      </c>
      <c r="F12" s="4">
        <v>4</v>
      </c>
      <c r="G12" s="4">
        <v>6</v>
      </c>
      <c r="H12" s="4">
        <v>16</v>
      </c>
      <c r="I12" s="4">
        <v>20</v>
      </c>
      <c r="J12" s="4">
        <v>31</v>
      </c>
      <c r="K12" s="4">
        <v>52</v>
      </c>
      <c r="L12" s="4">
        <v>86</v>
      </c>
      <c r="M12" s="4">
        <v>129</v>
      </c>
      <c r="N12" s="4">
        <v>157</v>
      </c>
      <c r="O12" s="4">
        <v>219</v>
      </c>
      <c r="P12" s="4">
        <v>303</v>
      </c>
      <c r="Q12" s="4">
        <v>334</v>
      </c>
      <c r="R12" s="4">
        <v>428</v>
      </c>
      <c r="S12" s="4">
        <v>486</v>
      </c>
      <c r="T12" s="4">
        <v>527</v>
      </c>
      <c r="U12" s="4">
        <v>570</v>
      </c>
      <c r="V12" s="4">
        <v>620</v>
      </c>
      <c r="W12" s="7">
        <v>667</v>
      </c>
      <c r="X12" s="7">
        <v>764</v>
      </c>
      <c r="Y12" s="7">
        <v>813</v>
      </c>
      <c r="Z12" s="7">
        <v>867</v>
      </c>
      <c r="AA12" s="7">
        <v>1009</v>
      </c>
      <c r="AB12" s="7">
        <v>1166</v>
      </c>
      <c r="AC12" s="7">
        <v>1371</v>
      </c>
      <c r="AD12" s="15">
        <v>1658</v>
      </c>
      <c r="AE12" s="4">
        <v>2018</v>
      </c>
      <c r="AF12" s="4">
        <v>2383</v>
      </c>
      <c r="AG12" s="4">
        <v>2639</v>
      </c>
      <c r="AH12" s="4">
        <v>2961</v>
      </c>
      <c r="AI12" s="4">
        <v>3174</v>
      </c>
      <c r="AJ12" s="4">
        <f>nyckeltal!B1</f>
        <v>3335</v>
      </c>
    </row>
    <row r="13" spans="1:36" s="5" customFormat="1" ht="15">
      <c r="A13" s="5" t="s">
        <v>46</v>
      </c>
      <c r="AA13" s="6"/>
      <c r="AB13" s="6"/>
      <c r="AD13" s="16"/>
      <c r="AJ13" s="4"/>
    </row>
    <row r="14" spans="1:36" s="4" customFormat="1" ht="15">
      <c r="A14" s="4" t="s">
        <v>109</v>
      </c>
      <c r="B14" s="4">
        <v>3</v>
      </c>
      <c r="C14" s="4">
        <v>5</v>
      </c>
      <c r="D14" s="4">
        <v>5</v>
      </c>
      <c r="E14" s="4">
        <v>5</v>
      </c>
      <c r="F14" s="4">
        <v>5</v>
      </c>
      <c r="G14" s="4">
        <v>5</v>
      </c>
      <c r="H14" s="4">
        <v>6</v>
      </c>
      <c r="I14" s="4">
        <v>6</v>
      </c>
      <c r="J14" s="4">
        <v>8</v>
      </c>
      <c r="K14" s="4">
        <v>9</v>
      </c>
      <c r="L14" s="4">
        <v>16</v>
      </c>
      <c r="M14" s="4">
        <v>26</v>
      </c>
      <c r="N14" s="4">
        <v>38</v>
      </c>
      <c r="O14" s="4">
        <v>67</v>
      </c>
      <c r="P14" s="4">
        <v>102</v>
      </c>
      <c r="Q14" s="4">
        <v>121</v>
      </c>
      <c r="R14" s="4">
        <v>178</v>
      </c>
      <c r="S14" s="4">
        <v>220</v>
      </c>
      <c r="T14" s="4">
        <v>241</v>
      </c>
      <c r="U14" s="4">
        <v>295</v>
      </c>
      <c r="V14" s="4">
        <v>345</v>
      </c>
      <c r="W14" s="7">
        <v>402</v>
      </c>
      <c r="X14" s="7">
        <v>475</v>
      </c>
      <c r="Y14" s="7">
        <v>522</v>
      </c>
      <c r="Z14" s="7">
        <v>585</v>
      </c>
      <c r="AA14" s="7">
        <v>822</v>
      </c>
      <c r="AB14" s="7">
        <v>1090</v>
      </c>
      <c r="AC14" s="7">
        <v>1476</v>
      </c>
      <c r="AD14" s="15">
        <v>2018</v>
      </c>
      <c r="AE14" s="4">
        <v>2765</v>
      </c>
      <c r="AF14" s="4">
        <v>3603</v>
      </c>
      <c r="AG14" s="4">
        <v>4194</v>
      </c>
      <c r="AH14" s="4">
        <v>5097</v>
      </c>
      <c r="AI14" s="7">
        <v>5840.2934999999998</v>
      </c>
      <c r="AJ14" s="7">
        <f>nyckeltal!B2</f>
        <v>6422</v>
      </c>
    </row>
    <row r="15" spans="1:36" s="5" customFormat="1" ht="15">
      <c r="A15" s="5" t="s">
        <v>47</v>
      </c>
      <c r="AA15" s="6"/>
      <c r="AD15" s="16"/>
      <c r="AI15" s="23"/>
      <c r="AJ15" s="4"/>
    </row>
    <row r="16" spans="1:36" s="4" customFormat="1" ht="15">
      <c r="A16" s="4" t="s">
        <v>205</v>
      </c>
      <c r="B16" s="4">
        <f>B14</f>
        <v>3</v>
      </c>
      <c r="C16" s="4">
        <f>C14-B14</f>
        <v>2</v>
      </c>
      <c r="D16" s="4">
        <f t="shared" ref="D16:AI16" si="0">D14-C14</f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  <c r="H16" s="4">
        <f t="shared" si="0"/>
        <v>1</v>
      </c>
      <c r="I16" s="4">
        <f t="shared" si="0"/>
        <v>0</v>
      </c>
      <c r="J16" s="4">
        <f t="shared" si="0"/>
        <v>2</v>
      </c>
      <c r="K16" s="4">
        <f t="shared" si="0"/>
        <v>1</v>
      </c>
      <c r="L16" s="4">
        <f t="shared" si="0"/>
        <v>7</v>
      </c>
      <c r="M16" s="4">
        <f t="shared" si="0"/>
        <v>10</v>
      </c>
      <c r="N16" s="4">
        <f t="shared" si="0"/>
        <v>12</v>
      </c>
      <c r="O16" s="4">
        <f t="shared" si="0"/>
        <v>29</v>
      </c>
      <c r="P16" s="4">
        <f t="shared" si="0"/>
        <v>35</v>
      </c>
      <c r="Q16" s="4">
        <f t="shared" si="0"/>
        <v>19</v>
      </c>
      <c r="R16" s="4">
        <f t="shared" si="0"/>
        <v>57</v>
      </c>
      <c r="S16" s="4">
        <f t="shared" si="0"/>
        <v>42</v>
      </c>
      <c r="T16" s="4">
        <f t="shared" si="0"/>
        <v>21</v>
      </c>
      <c r="U16" s="4">
        <f t="shared" si="0"/>
        <v>54</v>
      </c>
      <c r="V16" s="4">
        <f t="shared" si="0"/>
        <v>50</v>
      </c>
      <c r="W16" s="4">
        <f t="shared" si="0"/>
        <v>57</v>
      </c>
      <c r="X16" s="4">
        <f t="shared" si="0"/>
        <v>73</v>
      </c>
      <c r="Y16" s="4">
        <f t="shared" si="0"/>
        <v>47</v>
      </c>
      <c r="Z16" s="4">
        <f t="shared" si="0"/>
        <v>63</v>
      </c>
      <c r="AA16" s="4">
        <f t="shared" si="0"/>
        <v>237</v>
      </c>
      <c r="AB16" s="4">
        <f t="shared" si="0"/>
        <v>268</v>
      </c>
      <c r="AC16" s="4">
        <f t="shared" si="0"/>
        <v>386</v>
      </c>
      <c r="AD16" s="4">
        <f t="shared" si="0"/>
        <v>542</v>
      </c>
      <c r="AE16" s="4">
        <f t="shared" si="0"/>
        <v>747</v>
      </c>
      <c r="AF16" s="4">
        <f t="shared" si="0"/>
        <v>838</v>
      </c>
      <c r="AG16" s="4">
        <f t="shared" si="0"/>
        <v>591</v>
      </c>
      <c r="AH16" s="4">
        <f t="shared" si="0"/>
        <v>903</v>
      </c>
      <c r="AI16" s="7">
        <f t="shared" si="0"/>
        <v>743.29349999999977</v>
      </c>
      <c r="AJ16" s="7">
        <f>nyckeltal!B3</f>
        <v>604.72799999999995</v>
      </c>
    </row>
    <row r="17" spans="1:38" s="8" customFormat="1" ht="13.9">
      <c r="A17" s="8" t="s">
        <v>206</v>
      </c>
      <c r="Y17" s="9"/>
    </row>
    <row r="18" spans="1:38" s="5" customFormat="1" ht="13.9">
      <c r="Y18" s="22"/>
      <c r="Z18" s="74"/>
      <c r="AA18" s="110"/>
      <c r="AB18" s="111"/>
      <c r="AC18" s="111"/>
      <c r="AD18" s="111"/>
      <c r="AE18" s="111"/>
      <c r="AF18" s="111"/>
      <c r="AG18" s="111"/>
      <c r="AH18" s="111"/>
      <c r="AI18" s="111"/>
      <c r="AJ18" s="74"/>
      <c r="AK18" s="74"/>
      <c r="AL18" s="74"/>
    </row>
    <row r="19" spans="1:38" s="12" customFormat="1" ht="13.9">
      <c r="A19" s="11" t="s">
        <v>190</v>
      </c>
      <c r="B19" s="11"/>
      <c r="C19" s="11"/>
      <c r="W19" s="17"/>
      <c r="Y19" s="19"/>
      <c r="Z19" s="75"/>
      <c r="AA19" s="110"/>
      <c r="AB19" s="75"/>
      <c r="AC19" s="111"/>
      <c r="AD19" s="111"/>
      <c r="AE19" s="111"/>
      <c r="AF19" s="111"/>
      <c r="AG19" s="111"/>
      <c r="AH19" s="111"/>
      <c r="AI19" s="75"/>
      <c r="AJ19" s="75"/>
      <c r="AK19" s="75"/>
      <c r="AL19" s="75"/>
    </row>
    <row r="20" spans="1:38" s="12" customFormat="1" ht="12" customHeight="1">
      <c r="A20" s="11" t="s">
        <v>191</v>
      </c>
      <c r="B20" s="11"/>
      <c r="C20" s="11"/>
      <c r="U20" s="19"/>
      <c r="V20" s="19"/>
      <c r="W20" s="19"/>
      <c r="X20" s="19"/>
      <c r="Y20" s="19"/>
      <c r="Z20" s="76"/>
      <c r="AA20" s="76"/>
      <c r="AB20" s="76"/>
      <c r="AC20" s="76"/>
      <c r="AD20" s="76"/>
      <c r="AE20" s="76"/>
      <c r="AF20" s="76"/>
      <c r="AG20" s="76"/>
      <c r="AH20" s="75"/>
      <c r="AI20" s="75"/>
      <c r="AJ20" s="75"/>
      <c r="AK20" s="75"/>
      <c r="AL20" s="75"/>
    </row>
    <row r="21" spans="1:38">
      <c r="A21" s="13"/>
      <c r="B21" s="13"/>
      <c r="C21" s="13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</row>
    <row r="22" spans="1:38"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3" spans="1:38" ht="12" customHeight="1"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</row>
    <row r="24" spans="1:38"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</row>
    <row r="25" spans="1:38"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</row>
    <row r="26" spans="1:38"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</row>
    <row r="27" spans="1:38"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</row>
    <row r="28" spans="1:38"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</row>
    <row r="29" spans="1:38"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</row>
    <row r="30" spans="1:38"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</row>
    <row r="31" spans="1:38"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</row>
    <row r="32" spans="1:38"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</row>
    <row r="33" spans="26:38"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</row>
    <row r="34" spans="26:38"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</row>
    <row r="35" spans="26:38"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</row>
    <row r="36" spans="26:38" ht="15">
      <c r="Z36" s="77"/>
      <c r="AA36" s="78"/>
      <c r="AB36" s="78"/>
      <c r="AC36" s="78"/>
      <c r="AD36" s="79"/>
      <c r="AE36" s="79"/>
      <c r="AF36" s="78"/>
      <c r="AG36" s="78"/>
      <c r="AH36" s="78"/>
      <c r="AI36" s="78"/>
      <c r="AJ36" s="77"/>
      <c r="AK36" s="77"/>
      <c r="AL36" s="77"/>
    </row>
    <row r="37" spans="26:38"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</row>
    <row r="38" spans="26:38"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</row>
    <row r="39" spans="26:38"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</row>
  </sheetData>
  <mergeCells count="8">
    <mergeCell ref="AA18:AA19"/>
    <mergeCell ref="AH18:AI18"/>
    <mergeCell ref="AF18:AG18"/>
    <mergeCell ref="AG19:AH19"/>
    <mergeCell ref="AE19:AF19"/>
    <mergeCell ref="AD18:AE18"/>
    <mergeCell ref="AC19:AD19"/>
    <mergeCell ref="AB18:AC18"/>
  </mergeCells>
  <phoneticPr fontId="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133"/>
  <sheetViews>
    <sheetView workbookViewId="0">
      <pane ySplit="1" topLeftCell="A2" activePane="bottomLeft" state="frozen"/>
      <selection pane="bottomLeft" activeCell="D18" sqref="D18"/>
    </sheetView>
  </sheetViews>
  <sheetFormatPr defaultRowHeight="12.75"/>
  <cols>
    <col min="1" max="1" width="48.86328125" customWidth="1"/>
    <col min="2" max="2" width="18.33203125" customWidth="1"/>
    <col min="3" max="3" width="20.86328125" customWidth="1"/>
    <col min="4" max="4" width="24.46484375" bestFit="1" customWidth="1"/>
    <col min="5" max="5" width="26.1328125" customWidth="1"/>
    <col min="6" max="6" width="24.46484375" bestFit="1" customWidth="1"/>
    <col min="7" max="7" width="26.6640625" bestFit="1" customWidth="1"/>
    <col min="8" max="8" width="24.46484375" bestFit="1" customWidth="1"/>
    <col min="23" max="23" width="12" customWidth="1"/>
    <col min="25" max="25" width="10.86328125" customWidth="1"/>
  </cols>
  <sheetData>
    <row r="1" spans="1:26" ht="18">
      <c r="A1" s="112" t="s">
        <v>287</v>
      </c>
      <c r="B1" s="113"/>
      <c r="C1" s="113"/>
      <c r="D1" s="113"/>
      <c r="E1" s="40"/>
      <c r="F1" s="40"/>
      <c r="G1" s="40"/>
      <c r="H1" s="40"/>
      <c r="I1" s="40"/>
      <c r="J1" s="40"/>
      <c r="K1" s="40"/>
      <c r="L1" s="40"/>
      <c r="M1" s="40"/>
    </row>
    <row r="2" spans="1:26" ht="14.25">
      <c r="A2" s="47" t="s">
        <v>272</v>
      </c>
      <c r="B2" s="69" t="s">
        <v>282</v>
      </c>
      <c r="C2" s="89" t="s">
        <v>288</v>
      </c>
      <c r="D2" s="48" t="s">
        <v>207</v>
      </c>
      <c r="E2" s="46"/>
      <c r="F2" s="93"/>
      <c r="G2" s="46"/>
      <c r="H2" s="46"/>
      <c r="I2" s="46"/>
      <c r="J2" s="46"/>
      <c r="K2" s="46"/>
      <c r="L2" s="46"/>
      <c r="M2" s="46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4.25">
      <c r="A3" s="90" t="s">
        <v>199</v>
      </c>
      <c r="B3" s="52">
        <v>806.67</v>
      </c>
      <c r="C3" s="49">
        <v>6.9399999999999409</v>
      </c>
      <c r="D3" s="49">
        <v>554</v>
      </c>
      <c r="E3" s="46"/>
      <c r="F3" s="93"/>
      <c r="G3" s="46"/>
      <c r="H3" s="46"/>
      <c r="I3" s="46"/>
      <c r="J3" s="46"/>
      <c r="K3" s="46"/>
      <c r="L3" s="46"/>
      <c r="M3" s="46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4.25">
      <c r="A4" s="90" t="s">
        <v>200</v>
      </c>
      <c r="B4" s="53">
        <v>755.75900000000001</v>
      </c>
      <c r="C4" s="49">
        <v>103.97000000000003</v>
      </c>
      <c r="D4" s="49">
        <v>333</v>
      </c>
      <c r="E4" s="46"/>
      <c r="F4" s="93"/>
      <c r="G4" s="46"/>
      <c r="H4" s="46"/>
      <c r="I4" s="46"/>
      <c r="J4" s="46"/>
      <c r="K4" s="46"/>
      <c r="L4" s="46"/>
      <c r="M4" s="4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/>
      <c r="Z4" s="38"/>
    </row>
    <row r="5" spans="1:26" ht="14.25">
      <c r="A5" s="90" t="s">
        <v>289</v>
      </c>
      <c r="B5" s="53">
        <v>621.53</v>
      </c>
      <c r="C5" s="49">
        <v>75.949999999999932</v>
      </c>
      <c r="D5" s="49">
        <v>226</v>
      </c>
      <c r="E5" s="46"/>
      <c r="F5" s="94"/>
      <c r="G5" s="46"/>
      <c r="H5" s="46"/>
      <c r="I5" s="46"/>
      <c r="J5" s="46"/>
      <c r="K5" s="46"/>
      <c r="L5" s="46"/>
      <c r="M5" s="4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4.25">
      <c r="A6" s="90" t="s">
        <v>290</v>
      </c>
      <c r="B6" s="54">
        <v>616.399</v>
      </c>
      <c r="C6" s="49">
        <v>12</v>
      </c>
      <c r="D6" s="49">
        <v>254</v>
      </c>
      <c r="E6" s="45"/>
      <c r="F6" s="95"/>
      <c r="G6" s="45"/>
      <c r="H6" s="45"/>
      <c r="I6" s="45"/>
      <c r="J6" s="45"/>
      <c r="K6" s="45"/>
      <c r="L6" s="45"/>
      <c r="M6" s="45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4.25">
      <c r="A7" s="90" t="s">
        <v>291</v>
      </c>
      <c r="B7" s="54">
        <v>608.11490000000003</v>
      </c>
      <c r="C7" s="49">
        <v>86.072400000000016</v>
      </c>
      <c r="D7" s="49">
        <v>430</v>
      </c>
      <c r="E7" s="45"/>
      <c r="F7" s="95"/>
      <c r="G7" s="45"/>
      <c r="H7" s="45"/>
      <c r="I7" s="45"/>
      <c r="J7" s="45"/>
      <c r="K7" s="45"/>
      <c r="L7" s="45"/>
      <c r="M7" s="45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4.25">
      <c r="A8" s="90" t="s">
        <v>292</v>
      </c>
      <c r="B8" s="54">
        <v>484.36500000000001</v>
      </c>
      <c r="C8" s="49">
        <v>161.85000000000002</v>
      </c>
      <c r="D8" s="49">
        <v>174</v>
      </c>
      <c r="E8" s="45"/>
      <c r="F8" s="95"/>
      <c r="G8" s="45"/>
      <c r="H8" s="45"/>
      <c r="I8" s="45"/>
      <c r="J8" s="45"/>
      <c r="K8" s="45"/>
      <c r="L8" s="45"/>
      <c r="M8" s="45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4.25">
      <c r="A9" s="90" t="s">
        <v>293</v>
      </c>
      <c r="B9" s="54">
        <v>472.46</v>
      </c>
      <c r="C9" s="49">
        <v>62.329999999999984</v>
      </c>
      <c r="D9" s="49">
        <v>260</v>
      </c>
      <c r="E9" s="45"/>
      <c r="F9" s="95"/>
      <c r="G9" s="45"/>
      <c r="H9" s="45"/>
      <c r="I9" s="45"/>
      <c r="J9" s="45"/>
      <c r="K9" s="45"/>
      <c r="L9" s="45"/>
      <c r="M9" s="45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4.25">
      <c r="A10" s="90" t="s">
        <v>294</v>
      </c>
      <c r="B10" s="54">
        <v>392.26350000000002</v>
      </c>
      <c r="C10" s="49">
        <v>-2.3249999999999886</v>
      </c>
      <c r="D10" s="49">
        <v>202</v>
      </c>
      <c r="E10" s="45"/>
      <c r="F10" s="95"/>
      <c r="G10" s="45"/>
      <c r="H10" s="45"/>
      <c r="I10" s="45"/>
      <c r="J10" s="45"/>
      <c r="K10" s="45"/>
      <c r="L10" s="45"/>
      <c r="M10" s="45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4.25">
      <c r="A11" s="90" t="s">
        <v>295</v>
      </c>
      <c r="B11" s="54">
        <v>388.02</v>
      </c>
      <c r="C11" s="49">
        <v>33.899999999999977</v>
      </c>
      <c r="D11" s="49">
        <v>162</v>
      </c>
      <c r="E11" s="45"/>
      <c r="F11" s="95"/>
      <c r="G11" s="45"/>
      <c r="H11" s="45"/>
      <c r="I11" s="45"/>
      <c r="J11" s="45"/>
      <c r="K11" s="45"/>
      <c r="L11" s="45"/>
      <c r="M11" s="45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4.25">
      <c r="A12" s="90" t="s">
        <v>296</v>
      </c>
      <c r="B12" s="55">
        <v>272.5</v>
      </c>
      <c r="C12" s="82">
        <v>2</v>
      </c>
      <c r="D12" s="82">
        <v>131</v>
      </c>
      <c r="E12" s="45"/>
      <c r="F12" s="95"/>
      <c r="G12" s="45"/>
      <c r="H12" s="45"/>
      <c r="I12" s="45"/>
      <c r="J12" s="45"/>
      <c r="K12" s="45"/>
      <c r="L12" s="45"/>
      <c r="M12" s="45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4.25">
      <c r="A13" s="90" t="s">
        <v>297</v>
      </c>
      <c r="B13" s="49">
        <v>266.18809999999996</v>
      </c>
      <c r="C13" s="49">
        <v>0.18309999999996762</v>
      </c>
      <c r="D13" s="49">
        <v>126</v>
      </c>
      <c r="E13" s="45"/>
      <c r="F13" s="95"/>
      <c r="G13" s="45"/>
      <c r="H13" s="45"/>
      <c r="I13" s="45"/>
      <c r="J13" s="45"/>
      <c r="K13" s="45"/>
      <c r="L13" s="45"/>
      <c r="M13" s="45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4.25">
      <c r="A14" s="90" t="s">
        <v>298</v>
      </c>
      <c r="B14" s="49">
        <v>171.447</v>
      </c>
      <c r="C14" s="49">
        <v>0.30000000000001137</v>
      </c>
      <c r="D14" s="49">
        <v>142</v>
      </c>
      <c r="E14" s="45"/>
      <c r="F14" s="95"/>
      <c r="G14" s="45"/>
      <c r="H14" s="45"/>
      <c r="I14" s="45"/>
      <c r="J14" s="45"/>
      <c r="K14" s="45"/>
      <c r="L14" s="45"/>
      <c r="M14" s="45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4.25">
      <c r="A15" s="90" t="s">
        <v>299</v>
      </c>
      <c r="B15" s="49">
        <v>171.33500000000001</v>
      </c>
      <c r="C15" s="49">
        <v>62.7</v>
      </c>
      <c r="D15" s="49">
        <v>61</v>
      </c>
      <c r="E15" s="45"/>
      <c r="F15" s="95"/>
      <c r="G15" s="45"/>
      <c r="H15" s="45"/>
      <c r="I15" s="45"/>
      <c r="J15" s="45"/>
      <c r="K15" s="45"/>
      <c r="L15" s="45"/>
      <c r="M15" s="45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4.25">
      <c r="A16" s="90" t="s">
        <v>300</v>
      </c>
      <c r="B16" s="49">
        <v>171.24600000000001</v>
      </c>
      <c r="C16" s="49">
        <v>1</v>
      </c>
      <c r="D16" s="49">
        <v>126</v>
      </c>
      <c r="E16" s="45"/>
      <c r="F16" s="95"/>
      <c r="G16" s="45"/>
      <c r="H16" s="45"/>
      <c r="I16" s="45"/>
      <c r="J16" s="45"/>
      <c r="K16" s="45"/>
      <c r="L16" s="45"/>
      <c r="M16" s="45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4.25">
      <c r="A17" s="90" t="s">
        <v>265</v>
      </c>
      <c r="B17" s="49">
        <v>68.936000000000007</v>
      </c>
      <c r="C17" s="49">
        <v>-9.9874999999999972</v>
      </c>
      <c r="D17" s="49">
        <v>51</v>
      </c>
      <c r="F17" s="95"/>
      <c r="G17" s="45"/>
      <c r="H17" s="45"/>
      <c r="I17" s="45"/>
      <c r="J17" s="45"/>
      <c r="K17" s="45"/>
      <c r="L17" s="45"/>
      <c r="M17" s="45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4.25">
      <c r="A18" s="90" t="s">
        <v>266</v>
      </c>
      <c r="B18" s="49">
        <v>68.125</v>
      </c>
      <c r="C18" s="49">
        <v>6.5249999999999986</v>
      </c>
      <c r="D18" s="49">
        <v>45</v>
      </c>
      <c r="E18" s="45"/>
      <c r="F18" s="95"/>
      <c r="G18" s="45"/>
      <c r="H18" s="45"/>
      <c r="I18" s="45"/>
      <c r="J18" s="45"/>
      <c r="K18" s="45"/>
      <c r="L18" s="45"/>
      <c r="M18" s="45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4.25">
      <c r="A19" s="90" t="s">
        <v>267</v>
      </c>
      <c r="B19" s="91">
        <v>60.9985</v>
      </c>
      <c r="C19" s="91">
        <v>2</v>
      </c>
      <c r="D19" s="91">
        <v>26</v>
      </c>
      <c r="E19" s="45"/>
      <c r="F19" s="95"/>
      <c r="G19" s="45"/>
      <c r="H19" s="45"/>
      <c r="I19" s="45"/>
      <c r="J19" s="45"/>
      <c r="K19" s="45"/>
      <c r="L19" s="45"/>
      <c r="M19" s="45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4.25">
      <c r="A20" s="90" t="s">
        <v>268</v>
      </c>
      <c r="B20" s="91">
        <v>11.64</v>
      </c>
      <c r="C20" s="91">
        <v>0</v>
      </c>
      <c r="D20" s="91">
        <v>13</v>
      </c>
      <c r="E20" s="45"/>
      <c r="F20" s="95"/>
      <c r="G20" s="45"/>
      <c r="H20" s="45"/>
      <c r="I20" s="45"/>
      <c r="J20" s="45"/>
      <c r="K20" s="45"/>
      <c r="L20" s="45"/>
      <c r="M20" s="45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4.25">
      <c r="A21" s="90" t="s">
        <v>269</v>
      </c>
      <c r="B21" s="91">
        <v>7.8049999999999997</v>
      </c>
      <c r="C21" s="91">
        <v>0</v>
      </c>
      <c r="D21" s="91">
        <v>8</v>
      </c>
      <c r="E21" s="45"/>
      <c r="F21" s="95"/>
      <c r="G21" s="45"/>
      <c r="H21" s="45"/>
      <c r="I21" s="45"/>
      <c r="J21" s="45"/>
      <c r="K21" s="45"/>
      <c r="L21" s="45"/>
      <c r="M21" s="45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4.25">
      <c r="A22" s="90" t="s">
        <v>201</v>
      </c>
      <c r="B22" s="91">
        <v>6.4314999999999998</v>
      </c>
      <c r="C22" s="91">
        <v>-8.0000000000000071E-2</v>
      </c>
      <c r="D22" s="91">
        <v>8</v>
      </c>
      <c r="E22" s="45"/>
      <c r="F22" s="92"/>
      <c r="G22" s="45"/>
      <c r="H22" s="45"/>
      <c r="I22" s="45"/>
      <c r="J22" s="45"/>
      <c r="K22" s="45"/>
      <c r="L22" s="45"/>
      <c r="M22" s="45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4.25">
      <c r="A23" s="90" t="s">
        <v>202</v>
      </c>
      <c r="B23" s="82">
        <v>8.7999999999999995E-2</v>
      </c>
      <c r="C23" s="82">
        <v>0</v>
      </c>
      <c r="D23" s="82">
        <v>3</v>
      </c>
      <c r="E23" s="45"/>
      <c r="F23" s="45"/>
      <c r="G23" s="45"/>
      <c r="H23" s="45"/>
      <c r="I23" s="45"/>
      <c r="J23" s="45"/>
      <c r="K23" s="45"/>
      <c r="L23" s="45"/>
      <c r="M23" s="45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4.25">
      <c r="A24" s="83" t="s">
        <v>270</v>
      </c>
      <c r="B24" s="84">
        <f>SUM(B3:B23)</f>
        <v>6422.3214999999991</v>
      </c>
      <c r="C24" s="84">
        <f>SUM(C3:C23)</f>
        <v>605.32799999999997</v>
      </c>
      <c r="D24" s="84">
        <f>SUM(D3:D23)</f>
        <v>3335</v>
      </c>
      <c r="E24" s="45"/>
      <c r="F24" s="45"/>
      <c r="G24" s="45"/>
      <c r="H24" s="45"/>
      <c r="I24" s="45"/>
      <c r="J24" s="45"/>
      <c r="K24" s="45"/>
      <c r="L24" s="45"/>
      <c r="M24" s="45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4.2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4.25">
      <c r="A26" s="50" t="s">
        <v>271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4.25">
      <c r="A27" s="5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26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26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26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26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13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13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1:13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1:13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3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</row>
    <row r="92" spans="1:13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3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3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1:13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1:13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</row>
    <row r="113" spans="1:13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1:13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1:13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</row>
    <row r="116" spans="1:13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1:13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1:13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1:13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</row>
    <row r="120" spans="1:13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</row>
    <row r="121" spans="1:13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</row>
    <row r="122" spans="1:13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1:13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</row>
    <row r="124" spans="1:13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</row>
    <row r="125" spans="1:13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1:13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</row>
    <row r="127" spans="1:13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1:13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1:13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1:13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</row>
    <row r="131" spans="1:13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</row>
    <row r="132" spans="1:13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</row>
    <row r="133" spans="1:13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</row>
  </sheetData>
  <mergeCells count="1">
    <mergeCell ref="A1:D1"/>
  </mergeCells>
  <conditionalFormatting sqref="C3:C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{F65D4DD0-8F31-4603-9A62-F43E1DCB7F1C}</x14:id>
        </ext>
      </extLst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5D4DD0-8F31-4603-9A62-F43E1DCB7F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C3:C23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O89"/>
  <sheetViews>
    <sheetView topLeftCell="A5" workbookViewId="0">
      <selection activeCell="R27" sqref="R27"/>
    </sheetView>
  </sheetViews>
  <sheetFormatPr defaultRowHeight="12.75"/>
  <cols>
    <col min="1" max="1" width="5.1328125" customWidth="1"/>
    <col min="2" max="2" width="19.86328125" customWidth="1"/>
    <col min="3" max="3" width="17.53125" customWidth="1"/>
    <col min="4" max="4" width="17.6640625" customWidth="1"/>
    <col min="5" max="5" width="15.6640625" customWidth="1"/>
    <col min="6" max="6" width="12.53125" customWidth="1"/>
    <col min="14" max="14" width="14" customWidth="1"/>
    <col min="15" max="15" width="13" customWidth="1"/>
  </cols>
  <sheetData>
    <row r="1" spans="1:40" ht="30.75" customHeight="1">
      <c r="A1" s="4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0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40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1:40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40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1:40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0" spans="1:40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1:40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1:40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0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0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1:40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1:4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</row>
    <row r="22" spans="1:4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</row>
    <row r="24" spans="1:41" ht="14.25">
      <c r="A24" s="40"/>
      <c r="B24" s="68" t="s">
        <v>280</v>
      </c>
      <c r="C24" s="64" t="s">
        <v>174</v>
      </c>
      <c r="D24" s="64" t="s">
        <v>175</v>
      </c>
      <c r="E24" s="64" t="s">
        <v>176</v>
      </c>
      <c r="F24" s="64" t="s">
        <v>177</v>
      </c>
      <c r="G24" s="64" t="s">
        <v>178</v>
      </c>
      <c r="H24" s="64" t="s">
        <v>179</v>
      </c>
      <c r="I24" s="64" t="s">
        <v>180</v>
      </c>
      <c r="J24" s="64" t="s">
        <v>181</v>
      </c>
      <c r="K24" s="64" t="s">
        <v>182</v>
      </c>
      <c r="L24" s="64" t="s">
        <v>203</v>
      </c>
      <c r="M24" s="64" t="s">
        <v>264</v>
      </c>
      <c r="N24" s="64" t="s">
        <v>306</v>
      </c>
      <c r="O24" s="41" t="s">
        <v>283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</row>
    <row r="25" spans="1:41" ht="14.25">
      <c r="A25" s="40"/>
      <c r="B25" s="67" t="s">
        <v>9</v>
      </c>
      <c r="C25" s="66"/>
      <c r="D25" s="66"/>
      <c r="E25" s="66"/>
      <c r="F25" s="66"/>
      <c r="G25" s="66"/>
      <c r="H25" s="66"/>
      <c r="I25" s="66"/>
      <c r="J25" s="66"/>
      <c r="K25" s="66">
        <v>36.799999999999997</v>
      </c>
      <c r="L25" s="66">
        <v>36.799999999999997</v>
      </c>
      <c r="M25" s="66">
        <v>297.2</v>
      </c>
      <c r="N25" s="66">
        <v>341.4</v>
      </c>
      <c r="O25" s="81">
        <f>Tabell1315[[#This Row],[2016]]-Tabell1315[[#This Row],[2015]]</f>
        <v>44.199999999999989</v>
      </c>
      <c r="P25" s="40"/>
      <c r="V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</row>
    <row r="26" spans="1:41" ht="14.25">
      <c r="A26" s="40"/>
      <c r="B26" s="67" t="s">
        <v>5</v>
      </c>
      <c r="C26" s="66"/>
      <c r="D26" s="66"/>
      <c r="E26" s="66"/>
      <c r="F26" s="66"/>
      <c r="G26" s="66"/>
      <c r="H26" s="66"/>
      <c r="I26" s="66"/>
      <c r="J26" s="66">
        <v>156.80000000000001</v>
      </c>
      <c r="K26" s="66">
        <v>250.07499999999999</v>
      </c>
      <c r="L26" s="66">
        <v>250.07499999999999</v>
      </c>
      <c r="M26" s="66">
        <v>250.07499999999999</v>
      </c>
      <c r="N26" s="66">
        <v>250.07499999999999</v>
      </c>
      <c r="O26" s="81">
        <f>Tabell1315[[#This Row],[2016]]-Tabell1315[[#This Row],[2015]]</f>
        <v>0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ht="14.25">
      <c r="A27" s="40"/>
      <c r="B27" s="67" t="s">
        <v>11</v>
      </c>
      <c r="C27" s="66">
        <v>5.88</v>
      </c>
      <c r="D27" s="66">
        <v>5.88</v>
      </c>
      <c r="E27" s="66">
        <v>5.88</v>
      </c>
      <c r="F27" s="66">
        <v>5.88</v>
      </c>
      <c r="G27" s="66">
        <v>7.58</v>
      </c>
      <c r="H27" s="66">
        <v>7.58</v>
      </c>
      <c r="I27" s="66">
        <v>5.88</v>
      </c>
      <c r="J27" s="66">
        <v>55.88</v>
      </c>
      <c r="K27" s="66">
        <v>76.58</v>
      </c>
      <c r="L27" s="66">
        <v>76.58</v>
      </c>
      <c r="M27" s="103">
        <v>220.58</v>
      </c>
      <c r="N27" s="66">
        <v>220.58</v>
      </c>
      <c r="O27" s="81">
        <f>Tabell1315[[#This Row],[2016]]-Tabell1315[[#This Row],[2015]]</f>
        <v>0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41" ht="14.25">
      <c r="A28" s="40"/>
      <c r="B28" s="67" t="s">
        <v>15</v>
      </c>
      <c r="C28" s="66"/>
      <c r="D28" s="66">
        <v>0.8</v>
      </c>
      <c r="E28" s="66">
        <v>0.8</v>
      </c>
      <c r="F28" s="66">
        <v>2.8</v>
      </c>
      <c r="G28" s="66">
        <v>2.8</v>
      </c>
      <c r="H28" s="66">
        <v>98.2</v>
      </c>
      <c r="I28" s="66">
        <v>121.4</v>
      </c>
      <c r="J28" s="66">
        <v>123.4</v>
      </c>
      <c r="K28" s="66">
        <v>146.4</v>
      </c>
      <c r="L28" s="66">
        <v>146.4</v>
      </c>
      <c r="M28" s="66">
        <v>187.8</v>
      </c>
      <c r="N28" s="66">
        <v>186</v>
      </c>
      <c r="O28" s="81">
        <f>Tabell1315[[#This Row],[2016]]-Tabell1315[[#This Row],[2015]]</f>
        <v>-1.8000000000000114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 ht="14.25">
      <c r="A29" s="40"/>
      <c r="B29" s="67" t="s">
        <v>78</v>
      </c>
      <c r="C29" s="66">
        <v>14.414999999999999</v>
      </c>
      <c r="D29" s="66">
        <v>19.015000000000001</v>
      </c>
      <c r="E29" s="66">
        <v>33.914999999999999</v>
      </c>
      <c r="F29" s="103">
        <v>33.914999999999999</v>
      </c>
      <c r="G29" s="103">
        <v>51.115000000000002</v>
      </c>
      <c r="H29" s="103">
        <v>53.314999999999998</v>
      </c>
      <c r="I29" s="103">
        <v>59.314999999999998</v>
      </c>
      <c r="J29" s="103">
        <v>65.314999999999998</v>
      </c>
      <c r="K29" s="103">
        <v>92.814999999999998</v>
      </c>
      <c r="L29" s="103">
        <v>136.01499999999999</v>
      </c>
      <c r="M29" s="103">
        <v>134.21</v>
      </c>
      <c r="N29" s="66">
        <v>172.38499999999999</v>
      </c>
      <c r="O29" s="85">
        <f>Tabell1315[[#This Row],[2016]]-Tabell1315[[#This Row],[2015]]</f>
        <v>38.174999999999983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1" ht="14.25">
      <c r="A30" s="40"/>
      <c r="B30" s="67" t="s">
        <v>124</v>
      </c>
      <c r="C30" s="66">
        <v>90.131</v>
      </c>
      <c r="D30" s="66">
        <v>88.631</v>
      </c>
      <c r="E30" s="66">
        <v>88.631</v>
      </c>
      <c r="F30" s="66">
        <v>89.891000000000005</v>
      </c>
      <c r="G30" s="66">
        <v>116.086</v>
      </c>
      <c r="H30" s="66">
        <v>115.556</v>
      </c>
      <c r="I30" s="66">
        <v>182.10599999999999</v>
      </c>
      <c r="J30" s="66">
        <v>184.45599999999999</v>
      </c>
      <c r="K30" s="66">
        <v>186.45599999999999</v>
      </c>
      <c r="L30" s="66">
        <v>172.08600000000001</v>
      </c>
      <c r="M30" s="66">
        <v>170.24600000000001</v>
      </c>
      <c r="N30" s="66">
        <v>171.24600000000001</v>
      </c>
      <c r="O30" s="81">
        <f>Tabell1315[[#This Row],[2016]]-Tabell1315[[#This Row],[2015]]</f>
        <v>1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</row>
    <row r="31" spans="1:41" ht="14.25">
      <c r="A31" s="40"/>
      <c r="B31" s="67" t="s">
        <v>82</v>
      </c>
      <c r="C31" s="66">
        <v>21.81</v>
      </c>
      <c r="D31" s="66">
        <v>21.614999999999998</v>
      </c>
      <c r="E31" s="66">
        <v>21.614999999999998</v>
      </c>
      <c r="F31" s="66">
        <v>21.614999999999998</v>
      </c>
      <c r="G31" s="66">
        <v>45.615000000000002</v>
      </c>
      <c r="H31" s="66">
        <v>45.615000000000002</v>
      </c>
      <c r="I31" s="66">
        <v>66.965000000000003</v>
      </c>
      <c r="J31" s="66">
        <v>109.61499999999999</v>
      </c>
      <c r="K31" s="66">
        <v>146.815</v>
      </c>
      <c r="L31" s="66">
        <v>160.36500000000001</v>
      </c>
      <c r="M31" s="66">
        <v>160.16</v>
      </c>
      <c r="N31" s="66">
        <v>160.16</v>
      </c>
      <c r="O31" s="81">
        <f>Tabell1315[[#This Row],[2016]]-Tabell1315[[#This Row],[2015]]</f>
        <v>0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</row>
    <row r="32" spans="1:41" ht="14.25">
      <c r="A32" s="40"/>
      <c r="B32" s="67" t="s">
        <v>19</v>
      </c>
      <c r="C32" s="66"/>
      <c r="D32" s="66"/>
      <c r="E32" s="66">
        <v>8</v>
      </c>
      <c r="F32" s="66">
        <v>8</v>
      </c>
      <c r="G32" s="66">
        <v>8</v>
      </c>
      <c r="H32" s="66">
        <v>8</v>
      </c>
      <c r="I32" s="66">
        <v>52.63</v>
      </c>
      <c r="J32" s="66">
        <v>129.83000000000001</v>
      </c>
      <c r="K32" s="66">
        <v>149.83000000000001</v>
      </c>
      <c r="L32" s="66">
        <v>149.83000000000001</v>
      </c>
      <c r="M32" s="66">
        <v>149.83000000000001</v>
      </c>
      <c r="N32" s="66">
        <v>150</v>
      </c>
      <c r="O32" s="81">
        <f>Tabell1315[[#This Row],[2016]]-Tabell1315[[#This Row],[2015]]</f>
        <v>0.16999999999998749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  <row r="33" spans="1:41" ht="14.25">
      <c r="A33" s="40"/>
      <c r="B33" s="67" t="s">
        <v>193</v>
      </c>
      <c r="C33" s="66"/>
      <c r="D33" s="66"/>
      <c r="E33" s="66"/>
      <c r="F33" s="66"/>
      <c r="G33" s="66"/>
      <c r="H33" s="66"/>
      <c r="I33" s="66"/>
      <c r="J33" s="66"/>
      <c r="K33" s="66"/>
      <c r="L33" s="66">
        <v>20</v>
      </c>
      <c r="M33" s="66">
        <v>20</v>
      </c>
      <c r="N33" s="66">
        <v>148</v>
      </c>
      <c r="O33" s="81">
        <f>Tabell1315[[#This Row],[2016]]-Tabell1315[[#This Row],[2015]]</f>
        <v>128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4.25">
      <c r="A34" s="40"/>
      <c r="B34" s="67" t="s">
        <v>24</v>
      </c>
      <c r="C34" s="103"/>
      <c r="D34" s="103"/>
      <c r="E34" s="103"/>
      <c r="F34" s="103">
        <v>1</v>
      </c>
      <c r="G34" s="103">
        <v>1</v>
      </c>
      <c r="H34" s="103">
        <v>1</v>
      </c>
      <c r="I34" s="103">
        <v>1</v>
      </c>
      <c r="J34" s="103">
        <v>1</v>
      </c>
      <c r="K34" s="103">
        <v>66</v>
      </c>
      <c r="L34" s="103">
        <v>103.5</v>
      </c>
      <c r="M34" s="103">
        <v>103.5</v>
      </c>
      <c r="N34" s="104">
        <v>146</v>
      </c>
      <c r="O34" s="81">
        <f>Tabell1315[[#This Row],[2016]]-Tabell1315[[#This Row],[2015]]</f>
        <v>42.5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4.25">
      <c r="A35" s="40"/>
      <c r="B35" s="65" t="s">
        <v>281</v>
      </c>
      <c r="C35" s="66">
        <v>521.505</v>
      </c>
      <c r="D35" s="66">
        <v>585.12</v>
      </c>
      <c r="E35" s="66">
        <v>822.44</v>
      </c>
      <c r="F35" s="66">
        <v>1089.693</v>
      </c>
      <c r="G35" s="66">
        <v>1475.5139999999999</v>
      </c>
      <c r="H35" s="66">
        <v>2017.84</v>
      </c>
      <c r="I35" s="66">
        <v>2764.5111000000097</v>
      </c>
      <c r="J35" s="66">
        <v>3606.7730000000001</v>
      </c>
      <c r="K35" s="66">
        <v>4193.8445000000147</v>
      </c>
      <c r="L35" s="66">
        <v>5096.5420000000004</v>
      </c>
      <c r="M35" s="66">
        <v>5840.2935000000207</v>
      </c>
      <c r="N35" s="66">
        <v>6422</v>
      </c>
      <c r="O35" s="81">
        <f>Tabell1315[[#This Row],[2016]]-Tabell1315[[#This Row],[2015]]</f>
        <v>581.70649999997931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1" ht="28.5">
      <c r="A39" s="40"/>
      <c r="B39" s="107" t="s">
        <v>310</v>
      </c>
      <c r="C39" s="68" t="s">
        <v>174</v>
      </c>
      <c r="D39" s="68" t="s">
        <v>175</v>
      </c>
      <c r="E39" s="68" t="s">
        <v>176</v>
      </c>
      <c r="F39" s="68" t="s">
        <v>177</v>
      </c>
      <c r="G39" s="68" t="s">
        <v>178</v>
      </c>
      <c r="H39" s="68" t="s">
        <v>179</v>
      </c>
      <c r="I39" s="68" t="s">
        <v>180</v>
      </c>
      <c r="J39" s="68" t="s">
        <v>181</v>
      </c>
      <c r="K39" s="68" t="s">
        <v>182</v>
      </c>
      <c r="L39" s="68" t="s">
        <v>203</v>
      </c>
      <c r="M39" s="68" t="s">
        <v>264</v>
      </c>
      <c r="N39" s="68" t="s">
        <v>306</v>
      </c>
      <c r="O39" s="80" t="s">
        <v>283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  <row r="40" spans="1:41" ht="14.25">
      <c r="A40" s="40"/>
      <c r="B40" s="88" t="s">
        <v>184</v>
      </c>
      <c r="C40" s="106">
        <f>90131/1000</f>
        <v>90.131</v>
      </c>
      <c r="D40" s="106">
        <f>88631/1000</f>
        <v>88.631</v>
      </c>
      <c r="E40" s="106">
        <f>88631/1000</f>
        <v>88.631</v>
      </c>
      <c r="F40" s="106">
        <f>89891/1000</f>
        <v>89.891000000000005</v>
      </c>
      <c r="G40" s="106">
        <f>116086/1000</f>
        <v>116.086</v>
      </c>
      <c r="H40" s="106">
        <f>115556/1000</f>
        <v>115.556</v>
      </c>
      <c r="I40" s="106">
        <f>182106/1000</f>
        <v>182.10599999999999</v>
      </c>
      <c r="J40" s="106">
        <f>184456/1000</f>
        <v>184.45599999999999</v>
      </c>
      <c r="K40" s="106">
        <f>186456/1000</f>
        <v>186.45599999999999</v>
      </c>
      <c r="L40" s="106">
        <f>172086/1000</f>
        <v>172.08600000000001</v>
      </c>
      <c r="M40" s="106">
        <f>170246/1000</f>
        <v>170.24600000000001</v>
      </c>
      <c r="N40" s="106">
        <v>171.24600000000001</v>
      </c>
      <c r="O40" s="86">
        <f>Tabell13[[#This Row],[2016]]-Tabell13[[#This Row],[2015]]</f>
        <v>1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</row>
    <row r="41" spans="1:41" ht="14.25">
      <c r="A41" s="40"/>
      <c r="B41" s="67" t="s">
        <v>124</v>
      </c>
      <c r="C41" s="66">
        <f>90131/1000</f>
        <v>90.131</v>
      </c>
      <c r="D41" s="66">
        <f>88631/1000</f>
        <v>88.631</v>
      </c>
      <c r="E41" s="66">
        <f>88631/1000</f>
        <v>88.631</v>
      </c>
      <c r="F41" s="66">
        <f>89891/1000</f>
        <v>89.891000000000005</v>
      </c>
      <c r="G41" s="66">
        <f>116086/1000</f>
        <v>116.086</v>
      </c>
      <c r="H41" s="66">
        <f>115556/1000</f>
        <v>115.556</v>
      </c>
      <c r="I41" s="66">
        <f>182106/1000</f>
        <v>182.10599999999999</v>
      </c>
      <c r="J41" s="66">
        <f>184456/1000</f>
        <v>184.45599999999999</v>
      </c>
      <c r="K41" s="66">
        <f>186456/1000</f>
        <v>186.45599999999999</v>
      </c>
      <c r="L41" s="66">
        <f>172086/1000</f>
        <v>172.08600000000001</v>
      </c>
      <c r="M41" s="66">
        <f>170246/1000</f>
        <v>170.24600000000001</v>
      </c>
      <c r="N41" s="66">
        <v>171.24600000000001</v>
      </c>
      <c r="O41" s="87">
        <f>Tabell13[[#This Row],[2016]]-Tabell13[[#This Row],[2015]]</f>
        <v>1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4.25">
      <c r="A42" s="40"/>
      <c r="B42" s="88" t="s">
        <v>185</v>
      </c>
      <c r="C42" s="106"/>
      <c r="D42" s="106"/>
      <c r="E42" s="106"/>
      <c r="F42" s="106"/>
      <c r="G42" s="106"/>
      <c r="H42" s="106"/>
      <c r="I42" s="106"/>
      <c r="J42" s="106">
        <f>J43+J44</f>
        <v>156.80000000000001</v>
      </c>
      <c r="K42" s="106">
        <f t="shared" ref="K42:N42" si="0">K43+K44</f>
        <v>250.07499999999999</v>
      </c>
      <c r="L42" s="106">
        <f t="shared" si="0"/>
        <v>270.07499999999999</v>
      </c>
      <c r="M42" s="106">
        <f t="shared" si="0"/>
        <v>270.07499999999999</v>
      </c>
      <c r="N42" s="106">
        <f t="shared" si="0"/>
        <v>398.07499999999999</v>
      </c>
      <c r="O42" s="86">
        <f>Tabell13[[#This Row],[2016]]-Tabell13[[#This Row],[2015]]</f>
        <v>128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4.25">
      <c r="A43" s="40"/>
      <c r="B43" s="67" t="s">
        <v>5</v>
      </c>
      <c r="C43" s="66"/>
      <c r="D43" s="66"/>
      <c r="E43" s="66"/>
      <c r="F43" s="66"/>
      <c r="G43" s="66"/>
      <c r="H43" s="66"/>
      <c r="I43" s="66"/>
      <c r="J43" s="66">
        <f>156800/1000</f>
        <v>156.80000000000001</v>
      </c>
      <c r="K43" s="66">
        <f>250075/1000</f>
        <v>250.07499999999999</v>
      </c>
      <c r="L43" s="66">
        <f>250075/1000</f>
        <v>250.07499999999999</v>
      </c>
      <c r="M43" s="66">
        <f>250075/1000</f>
        <v>250.07499999999999</v>
      </c>
      <c r="N43" s="66">
        <f>250075/1000</f>
        <v>250.07499999999999</v>
      </c>
      <c r="O43" s="87">
        <f>Tabell13[[#This Row],[2016]]-Tabell13[[#This Row],[2015]]</f>
        <v>0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41" ht="14.25">
      <c r="A44" s="40"/>
      <c r="B44" s="105" t="s">
        <v>193</v>
      </c>
      <c r="C44" s="66"/>
      <c r="D44" s="66"/>
      <c r="E44" s="66"/>
      <c r="F44" s="66"/>
      <c r="G44" s="66"/>
      <c r="H44" s="66"/>
      <c r="I44" s="66"/>
      <c r="J44" s="66"/>
      <c r="K44" s="66"/>
      <c r="L44" s="66">
        <v>20</v>
      </c>
      <c r="M44" s="66">
        <v>20</v>
      </c>
      <c r="N44" s="66">
        <v>148</v>
      </c>
      <c r="O44" s="87">
        <f>Tabell13[[#This Row],[2016]]-Tabell13[[#This Row],[2015]]</f>
        <v>128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spans="1:41" ht="14.25">
      <c r="A45" s="40"/>
      <c r="B45" s="88" t="s">
        <v>186</v>
      </c>
      <c r="C45" s="106">
        <f>36225/1000</f>
        <v>36.225000000000001</v>
      </c>
      <c r="D45" s="106">
        <f>40630/1000</f>
        <v>40.630000000000003</v>
      </c>
      <c r="E45" s="106">
        <f>55530/1000</f>
        <v>55.53</v>
      </c>
      <c r="F45" s="106">
        <f>55530/1000</f>
        <v>55.53</v>
      </c>
      <c r="G45" s="106">
        <f>96730/1000</f>
        <v>96.73</v>
      </c>
      <c r="H45" s="106">
        <f>98930/1000</f>
        <v>98.93</v>
      </c>
      <c r="I45" s="106">
        <f>126280/1000</f>
        <v>126.28</v>
      </c>
      <c r="J45" s="106">
        <f>174930/1000</f>
        <v>174.93</v>
      </c>
      <c r="K45" s="106">
        <f>239630/1000</f>
        <v>239.63</v>
      </c>
      <c r="L45" s="106">
        <f>296380/1000</f>
        <v>296.38</v>
      </c>
      <c r="M45" s="106">
        <f>294370/1000</f>
        <v>294.37</v>
      </c>
      <c r="N45" s="106">
        <f>N46+N47</f>
        <v>332.54499999999996</v>
      </c>
      <c r="O45" s="86">
        <f>Tabell13[[#This Row],[2016]]-Tabell13[[#This Row],[2015]]</f>
        <v>38.174999999999955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</row>
    <row r="46" spans="1:41" ht="14.25">
      <c r="A46" s="40"/>
      <c r="B46" s="67" t="s">
        <v>78</v>
      </c>
      <c r="C46" s="66">
        <v>14.414999999999999</v>
      </c>
      <c r="D46" s="66">
        <v>19.015000000000001</v>
      </c>
      <c r="E46" s="66">
        <v>33.914999999999999</v>
      </c>
      <c r="F46" s="66">
        <v>33.914999999999999</v>
      </c>
      <c r="G46" s="66">
        <v>51.115000000000002</v>
      </c>
      <c r="H46" s="66">
        <v>53.314999999999998</v>
      </c>
      <c r="I46" s="66">
        <v>59.314999999999998</v>
      </c>
      <c r="J46" s="66">
        <v>65.314999999999998</v>
      </c>
      <c r="K46" s="66">
        <v>92.814999999999998</v>
      </c>
      <c r="L46" s="66">
        <v>136.01499999999999</v>
      </c>
      <c r="M46" s="66">
        <v>134.21</v>
      </c>
      <c r="N46" s="66">
        <v>172.38499999999999</v>
      </c>
      <c r="O46" s="87">
        <f>Tabell13[[#This Row],[2016]]-Tabell13[[#This Row],[2015]]</f>
        <v>38.174999999999983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1" ht="14.25">
      <c r="A47" s="40"/>
      <c r="B47" s="67" t="s">
        <v>82</v>
      </c>
      <c r="C47" s="66">
        <v>21.81</v>
      </c>
      <c r="D47" s="66">
        <v>21.614999999999998</v>
      </c>
      <c r="E47" s="66">
        <v>21.614999999999998</v>
      </c>
      <c r="F47" s="66">
        <v>21.614999999999998</v>
      </c>
      <c r="G47" s="66">
        <v>45.615000000000002</v>
      </c>
      <c r="H47" s="66">
        <v>45.615000000000002</v>
      </c>
      <c r="I47" s="66">
        <v>66.965000000000003</v>
      </c>
      <c r="J47" s="66">
        <v>109.61499999999999</v>
      </c>
      <c r="K47" s="66">
        <v>146.815</v>
      </c>
      <c r="L47" s="66">
        <v>160.36500000000001</v>
      </c>
      <c r="M47" s="66">
        <v>160.16</v>
      </c>
      <c r="N47" s="66">
        <v>160.16</v>
      </c>
      <c r="O47" s="87">
        <f>Tabell13[[#This Row],[2016]]-Tabell13[[#This Row],[2015]]</f>
        <v>0</v>
      </c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</row>
    <row r="48" spans="1:41" ht="14.25">
      <c r="A48" s="40"/>
      <c r="B48" s="88" t="s">
        <v>187</v>
      </c>
      <c r="C48" s="106"/>
      <c r="D48" s="106">
        <v>0.8</v>
      </c>
      <c r="E48" s="106">
        <v>0.8</v>
      </c>
      <c r="F48" s="106">
        <v>2.8</v>
      </c>
      <c r="G48" s="106">
        <v>2.8</v>
      </c>
      <c r="H48" s="106">
        <v>98.2</v>
      </c>
      <c r="I48" s="106">
        <v>121.4</v>
      </c>
      <c r="J48" s="106">
        <v>123.4</v>
      </c>
      <c r="K48" s="106">
        <v>146.4</v>
      </c>
      <c r="L48" s="106">
        <v>146.4</v>
      </c>
      <c r="M48" s="106">
        <v>187.8</v>
      </c>
      <c r="N48" s="106">
        <v>186</v>
      </c>
      <c r="O48" s="86">
        <f>Tabell13[[#This Row],[2016]]-Tabell13[[#This Row],[2015]]</f>
        <v>-1.8000000000000114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1:37" ht="14.25">
      <c r="A49" s="40"/>
      <c r="B49" s="67" t="s">
        <v>15</v>
      </c>
      <c r="C49" s="66"/>
      <c r="D49" s="66">
        <v>0.8</v>
      </c>
      <c r="E49" s="66">
        <v>0.8</v>
      </c>
      <c r="F49" s="66">
        <v>2.8</v>
      </c>
      <c r="G49" s="66">
        <v>2.8</v>
      </c>
      <c r="H49" s="66">
        <v>98.2</v>
      </c>
      <c r="I49" s="66">
        <v>121.4</v>
      </c>
      <c r="J49" s="66">
        <v>123.4</v>
      </c>
      <c r="K49" s="66">
        <v>146.4</v>
      </c>
      <c r="L49" s="66">
        <v>146.4</v>
      </c>
      <c r="M49" s="66">
        <v>187.8</v>
      </c>
      <c r="N49" s="66">
        <v>186</v>
      </c>
      <c r="O49" s="87">
        <f>Tabell13[[#This Row],[2016]]-Tabell13[[#This Row],[2015]]</f>
        <v>-1.8000000000000114</v>
      </c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</row>
    <row r="50" spans="1:37" ht="14.25">
      <c r="A50" s="40"/>
      <c r="B50" s="88" t="s">
        <v>188</v>
      </c>
      <c r="C50" s="106"/>
      <c r="D50" s="106"/>
      <c r="E50" s="106">
        <f>E51+E52</f>
        <v>8</v>
      </c>
      <c r="F50" s="106">
        <f t="shared" ref="F50:N50" si="1">F51+F52</f>
        <v>9</v>
      </c>
      <c r="G50" s="106">
        <f t="shared" si="1"/>
        <v>9</v>
      </c>
      <c r="H50" s="106">
        <f t="shared" si="1"/>
        <v>9</v>
      </c>
      <c r="I50" s="106">
        <f t="shared" si="1"/>
        <v>53.63</v>
      </c>
      <c r="J50" s="106">
        <f t="shared" si="1"/>
        <v>130.83000000000001</v>
      </c>
      <c r="K50" s="106">
        <f t="shared" si="1"/>
        <v>215.83</v>
      </c>
      <c r="L50" s="106">
        <f t="shared" si="1"/>
        <v>253.33</v>
      </c>
      <c r="M50" s="106">
        <f t="shared" si="1"/>
        <v>253.33</v>
      </c>
      <c r="N50" s="106">
        <f t="shared" si="1"/>
        <v>296</v>
      </c>
      <c r="O50" s="86">
        <f>Tabell13[[#This Row],[2016]]-Tabell13[[#This Row],[2015]]</f>
        <v>42.669999999999987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</row>
    <row r="51" spans="1:37" ht="14.25">
      <c r="A51" s="40"/>
      <c r="B51" s="105" t="s">
        <v>24</v>
      </c>
      <c r="C51" s="66"/>
      <c r="D51" s="66"/>
      <c r="E51" s="66"/>
      <c r="F51" s="66">
        <v>1</v>
      </c>
      <c r="G51" s="66">
        <v>1</v>
      </c>
      <c r="H51" s="66">
        <v>1</v>
      </c>
      <c r="I51" s="66">
        <v>1</v>
      </c>
      <c r="J51" s="66">
        <v>1</v>
      </c>
      <c r="K51" s="66">
        <v>66</v>
      </c>
      <c r="L51" s="66">
        <v>103.5</v>
      </c>
      <c r="M51" s="66">
        <v>103.5</v>
      </c>
      <c r="N51" s="66">
        <v>146</v>
      </c>
      <c r="O51" s="87">
        <f>Tabell13[[#This Row],[2016]]-Tabell13[[#This Row],[2015]]</f>
        <v>42.5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</row>
    <row r="52" spans="1:37" ht="14.25">
      <c r="A52" s="40"/>
      <c r="B52" s="67" t="s">
        <v>19</v>
      </c>
      <c r="C52" s="66"/>
      <c r="D52" s="66"/>
      <c r="E52" s="66">
        <v>8</v>
      </c>
      <c r="F52" s="66">
        <v>8</v>
      </c>
      <c r="G52" s="66">
        <v>8</v>
      </c>
      <c r="H52" s="66">
        <v>8</v>
      </c>
      <c r="I52" s="66">
        <v>52.63</v>
      </c>
      <c r="J52" s="66">
        <v>129.83000000000001</v>
      </c>
      <c r="K52" s="66">
        <v>149.83000000000001</v>
      </c>
      <c r="L52" s="66">
        <v>149.83000000000001</v>
      </c>
      <c r="M52" s="66">
        <v>149.83000000000001</v>
      </c>
      <c r="N52" s="66">
        <v>150</v>
      </c>
      <c r="O52" s="87">
        <f>Tabell13[[#This Row],[2016]]-Tabell13[[#This Row],[2015]]</f>
        <v>0.16999999999998749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</row>
    <row r="53" spans="1:37" ht="14.25">
      <c r="A53" s="40"/>
      <c r="B53" s="88" t="s">
        <v>189</v>
      </c>
      <c r="C53" s="106">
        <f>C54+C55</f>
        <v>5.88</v>
      </c>
      <c r="D53" s="106">
        <f t="shared" ref="D53:N53" si="2">D54+D55</f>
        <v>5.88</v>
      </c>
      <c r="E53" s="106">
        <f t="shared" si="2"/>
        <v>5.88</v>
      </c>
      <c r="F53" s="106">
        <f t="shared" si="2"/>
        <v>5.88</v>
      </c>
      <c r="G53" s="106">
        <f t="shared" si="2"/>
        <v>7.58</v>
      </c>
      <c r="H53" s="106">
        <f t="shared" si="2"/>
        <v>7.58</v>
      </c>
      <c r="I53" s="106">
        <f t="shared" si="2"/>
        <v>5.88</v>
      </c>
      <c r="J53" s="106">
        <f t="shared" si="2"/>
        <v>55.88</v>
      </c>
      <c r="K53" s="106">
        <f t="shared" si="2"/>
        <v>113.38</v>
      </c>
      <c r="L53" s="106">
        <f t="shared" si="2"/>
        <v>113.38</v>
      </c>
      <c r="M53" s="106">
        <f t="shared" si="2"/>
        <v>517.78</v>
      </c>
      <c r="N53" s="106">
        <f t="shared" si="2"/>
        <v>561.98</v>
      </c>
      <c r="O53" s="86">
        <f>Tabell13[[#This Row],[2016]]-Tabell13[[#This Row],[2015]]</f>
        <v>44.200000000000045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</row>
    <row r="54" spans="1:37" ht="14.25">
      <c r="A54" s="40"/>
      <c r="B54" s="67" t="s">
        <v>9</v>
      </c>
      <c r="C54" s="66"/>
      <c r="D54" s="66"/>
      <c r="E54" s="66"/>
      <c r="F54" s="66"/>
      <c r="G54" s="66"/>
      <c r="H54" s="66"/>
      <c r="I54" s="66"/>
      <c r="J54" s="66"/>
      <c r="K54" s="66">
        <v>36.799999999999997</v>
      </c>
      <c r="L54" s="66">
        <v>36.799999999999997</v>
      </c>
      <c r="M54" s="66">
        <v>297.2</v>
      </c>
      <c r="N54" s="66">
        <v>341.4</v>
      </c>
      <c r="O54" s="87">
        <f>Tabell13[[#This Row],[2016]]-Tabell13[[#This Row],[2015]]</f>
        <v>44.199999999999989</v>
      </c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</row>
    <row r="55" spans="1:37" ht="14.25">
      <c r="A55" s="40"/>
      <c r="B55" s="67" t="s">
        <v>11</v>
      </c>
      <c r="C55" s="66">
        <v>5.88</v>
      </c>
      <c r="D55" s="66">
        <v>5.88</v>
      </c>
      <c r="E55" s="66">
        <v>5.88</v>
      </c>
      <c r="F55" s="66">
        <v>5.88</v>
      </c>
      <c r="G55" s="66">
        <v>7.58</v>
      </c>
      <c r="H55" s="66">
        <v>7.58</v>
      </c>
      <c r="I55" s="66">
        <v>5.88</v>
      </c>
      <c r="J55" s="66">
        <v>55.88</v>
      </c>
      <c r="K55" s="66">
        <v>76.58</v>
      </c>
      <c r="L55" s="66">
        <v>76.58</v>
      </c>
      <c r="M55" s="103">
        <v>220.58</v>
      </c>
      <c r="N55" s="66">
        <v>220.58</v>
      </c>
      <c r="O55" s="87">
        <f>Tabell13[[#This Row],[2016]]-Tabell13[[#This Row],[2015]]</f>
        <v>0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1:37" ht="14.25">
      <c r="A56" s="40"/>
      <c r="B56" s="88" t="s">
        <v>183</v>
      </c>
      <c r="C56" s="106">
        <f>C40+C42+C45+C48+C50+C53</f>
        <v>132.23599999999999</v>
      </c>
      <c r="D56" s="106">
        <f t="shared" ref="D56:N56" si="3">D40+D42+D45+D48+D50+D53</f>
        <v>135.941</v>
      </c>
      <c r="E56" s="106">
        <f t="shared" si="3"/>
        <v>158.84100000000001</v>
      </c>
      <c r="F56" s="106">
        <f t="shared" si="3"/>
        <v>163.101</v>
      </c>
      <c r="G56" s="106">
        <f t="shared" si="3"/>
        <v>232.19600000000003</v>
      </c>
      <c r="H56" s="106">
        <f t="shared" si="3"/>
        <v>329.26599999999996</v>
      </c>
      <c r="I56" s="106">
        <f t="shared" si="3"/>
        <v>489.29599999999994</v>
      </c>
      <c r="J56" s="106">
        <f t="shared" si="3"/>
        <v>826.29599999999994</v>
      </c>
      <c r="K56" s="106">
        <f t="shared" si="3"/>
        <v>1151.7709999999997</v>
      </c>
      <c r="L56" s="106">
        <f t="shared" si="3"/>
        <v>1251.6509999999998</v>
      </c>
      <c r="M56" s="106">
        <f t="shared" si="3"/>
        <v>1693.6009999999999</v>
      </c>
      <c r="N56" s="106">
        <f t="shared" si="3"/>
        <v>1945.846</v>
      </c>
      <c r="O56" s="86">
        <f>Tabell13[[#This Row],[2016]]-Tabell13[[#This Row],[2015]]</f>
        <v>252.24500000000012</v>
      </c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1:37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</row>
    <row r="58" spans="1:37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1:37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1:37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</row>
    <row r="61" spans="1:37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</row>
    <row r="62" spans="1:37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</row>
    <row r="63" spans="1:37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</row>
    <row r="64" spans="1:37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</row>
    <row r="65" spans="1:36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</row>
    <row r="66" spans="1:36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</row>
    <row r="67" spans="1:36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</row>
    <row r="68" spans="1:36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</row>
    <row r="69" spans="1:36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</row>
    <row r="70" spans="1:36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</row>
    <row r="71" spans="1:36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</row>
    <row r="72" spans="1:36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</row>
    <row r="73" spans="1:36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</row>
    <row r="74" spans="1:36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</row>
    <row r="75" spans="1:36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</row>
    <row r="76" spans="1:36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</row>
    <row r="77" spans="1:36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</row>
    <row r="78" spans="1:36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</row>
    <row r="79" spans="1:36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</row>
    <row r="80" spans="1:36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</row>
    <row r="81" spans="1:36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</row>
    <row r="82" spans="1:36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</row>
    <row r="83" spans="1:36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</row>
    <row r="84" spans="1:36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</row>
    <row r="85" spans="1:36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</row>
    <row r="86" spans="1:36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</row>
    <row r="87" spans="1:36">
      <c r="A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</row>
    <row r="88" spans="1:36">
      <c r="A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</row>
    <row r="89" spans="1:36">
      <c r="A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436"/>
  <sheetViews>
    <sheetView tabSelected="1" workbookViewId="0">
      <selection activeCell="C68" sqref="C68:E68"/>
    </sheetView>
  </sheetViews>
  <sheetFormatPr defaultRowHeight="12.75"/>
  <cols>
    <col min="1" max="1" width="15.86328125" customWidth="1"/>
    <col min="2" max="2" width="16" customWidth="1"/>
    <col min="3" max="3" width="13.6640625" customWidth="1"/>
    <col min="4" max="4" width="19.1328125" customWidth="1"/>
    <col min="5" max="5" width="22.86328125" customWidth="1"/>
    <col min="6" max="6" width="19.86328125" customWidth="1"/>
    <col min="7" max="7" width="20.53125" customWidth="1"/>
    <col min="8" max="8" width="13" customWidth="1"/>
  </cols>
  <sheetData>
    <row r="1" spans="1:30" ht="42" customHeight="1">
      <c r="A1" s="57" t="s">
        <v>275</v>
      </c>
      <c r="B1" s="57" t="s">
        <v>279</v>
      </c>
      <c r="C1" s="58" t="s">
        <v>273</v>
      </c>
      <c r="D1" s="58" t="s">
        <v>276</v>
      </c>
      <c r="E1" s="58" t="s">
        <v>311</v>
      </c>
      <c r="F1" s="58" t="s">
        <v>274</v>
      </c>
      <c r="G1" s="70" t="s">
        <v>308</v>
      </c>
      <c r="H1" s="70" t="s">
        <v>309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ht="13.15">
      <c r="A2">
        <v>1</v>
      </c>
      <c r="B2">
        <v>4</v>
      </c>
      <c r="C2" t="s">
        <v>9</v>
      </c>
      <c r="D2" s="58" t="str">
        <f t="shared" ref="D2:D33" si="0">""&amp;A2&amp;". ("&amp;B2&amp;") : " &amp;C2</f>
        <v>1. (4) : Sollefteå</v>
      </c>
      <c r="E2" s="73">
        <v>341.4</v>
      </c>
      <c r="F2" s="108">
        <v>44.199999999999989</v>
      </c>
      <c r="G2" s="71">
        <v>111</v>
      </c>
      <c r="H2" s="71">
        <v>12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18" customHeight="1">
      <c r="A3">
        <v>2</v>
      </c>
      <c r="B3" t="s">
        <v>307</v>
      </c>
      <c r="C3" t="s">
        <v>5</v>
      </c>
      <c r="D3" s="58" t="str">
        <f t="shared" si="0"/>
        <v>2. (-) : Ockelbo</v>
      </c>
      <c r="E3" s="73">
        <v>250.07499999999999</v>
      </c>
      <c r="F3" s="59">
        <v>0</v>
      </c>
      <c r="G3" s="71">
        <v>89</v>
      </c>
      <c r="H3" s="71">
        <v>0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13.15">
      <c r="A4">
        <v>3</v>
      </c>
      <c r="B4" t="s">
        <v>307</v>
      </c>
      <c r="C4" s="18" t="s">
        <v>11</v>
      </c>
      <c r="D4" s="58" t="str">
        <f t="shared" si="0"/>
        <v>3. (-) : Örnsköldsvik</v>
      </c>
      <c r="E4" s="73">
        <v>220.58</v>
      </c>
      <c r="F4" s="108">
        <v>0</v>
      </c>
      <c r="G4" s="71">
        <v>89</v>
      </c>
      <c r="H4" s="71">
        <v>0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30" ht="13.15">
      <c r="A5">
        <v>4</v>
      </c>
      <c r="B5" t="s">
        <v>307</v>
      </c>
      <c r="C5" t="s">
        <v>15</v>
      </c>
      <c r="D5" s="58" t="str">
        <f t="shared" si="0"/>
        <v>4. (-) : Strömsund</v>
      </c>
      <c r="E5" s="73">
        <v>186</v>
      </c>
      <c r="F5" s="109">
        <v>-1.8000000000000114</v>
      </c>
      <c r="G5" s="71">
        <v>85</v>
      </c>
      <c r="H5" s="71">
        <v>-1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30" ht="13.15">
      <c r="A6">
        <v>5</v>
      </c>
      <c r="B6">
        <v>6</v>
      </c>
      <c r="C6" t="s">
        <v>78</v>
      </c>
      <c r="D6" s="58" t="str">
        <f t="shared" si="0"/>
        <v>5. (6) : Falkenberg</v>
      </c>
      <c r="E6" s="73">
        <v>172.38499999999999</v>
      </c>
      <c r="F6" s="59">
        <v>38.174999999999983</v>
      </c>
      <c r="G6" s="71">
        <v>81</v>
      </c>
      <c r="H6" s="71">
        <v>11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13.15">
      <c r="A7">
        <v>6</v>
      </c>
      <c r="B7">
        <v>25</v>
      </c>
      <c r="C7" t="s">
        <v>124</v>
      </c>
      <c r="D7" s="58" t="str">
        <f t="shared" si="0"/>
        <v>6. (25) : Gotland</v>
      </c>
      <c r="E7" s="73">
        <v>171.24600000000001</v>
      </c>
      <c r="F7" s="59">
        <v>1</v>
      </c>
      <c r="G7" s="71">
        <v>126</v>
      </c>
      <c r="H7" s="71">
        <v>0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1:30" ht="13.15">
      <c r="A8">
        <v>7</v>
      </c>
      <c r="B8" t="s">
        <v>307</v>
      </c>
      <c r="C8" t="s">
        <v>82</v>
      </c>
      <c r="D8" s="58" t="str">
        <f t="shared" si="0"/>
        <v>7. (-) : Laholm</v>
      </c>
      <c r="E8" s="73">
        <v>160.16</v>
      </c>
      <c r="F8" s="59">
        <v>0</v>
      </c>
      <c r="G8" s="71">
        <v>104</v>
      </c>
      <c r="H8" s="71">
        <v>0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ht="13.15">
      <c r="A9">
        <v>8</v>
      </c>
      <c r="B9">
        <v>29</v>
      </c>
      <c r="C9" t="s">
        <v>19</v>
      </c>
      <c r="D9" s="58" t="str">
        <f t="shared" si="0"/>
        <v>8. (29) : Malå</v>
      </c>
      <c r="E9" s="73">
        <v>150</v>
      </c>
      <c r="F9" s="59">
        <v>0.16999999999998749</v>
      </c>
      <c r="G9" s="71">
        <v>74</v>
      </c>
      <c r="H9" s="71">
        <v>0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 ht="13.15">
      <c r="A10">
        <v>9</v>
      </c>
      <c r="B10">
        <v>1</v>
      </c>
      <c r="C10" t="s">
        <v>193</v>
      </c>
      <c r="D10" s="58" t="str">
        <f t="shared" si="0"/>
        <v>9. (1) : Ljusdal</v>
      </c>
      <c r="E10" s="73">
        <v>147.65</v>
      </c>
      <c r="F10" s="59">
        <v>127.65</v>
      </c>
      <c r="G10" s="71">
        <v>47</v>
      </c>
      <c r="H10" s="71">
        <v>37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ht="13.15">
      <c r="A11">
        <v>10</v>
      </c>
      <c r="B11">
        <v>5</v>
      </c>
      <c r="C11" t="s">
        <v>24</v>
      </c>
      <c r="D11" s="58" t="str">
        <f t="shared" si="0"/>
        <v>10. (5) : Storuman</v>
      </c>
      <c r="E11" s="73">
        <v>146</v>
      </c>
      <c r="F11" s="59">
        <v>42.5</v>
      </c>
      <c r="G11" s="71">
        <v>59</v>
      </c>
      <c r="H11" s="71">
        <v>17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>
      <c r="A12">
        <v>11</v>
      </c>
      <c r="B12">
        <v>26</v>
      </c>
      <c r="C12" t="s">
        <v>34</v>
      </c>
      <c r="D12" s="57" t="str">
        <f t="shared" si="0"/>
        <v>11. (26) : Piteå</v>
      </c>
      <c r="E12" s="59">
        <v>145.82</v>
      </c>
      <c r="F12" s="59">
        <v>0.90000000000000568</v>
      </c>
      <c r="G12" s="71">
        <v>64</v>
      </c>
      <c r="H12" s="71">
        <v>0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>
      <c r="A13">
        <v>12</v>
      </c>
      <c r="B13">
        <v>30</v>
      </c>
      <c r="C13" t="s">
        <v>111</v>
      </c>
      <c r="D13" s="57" t="str">
        <f t="shared" si="0"/>
        <v>12. (30) : Vetlanda</v>
      </c>
      <c r="E13" s="59">
        <v>145.19999999999999</v>
      </c>
      <c r="F13" s="59">
        <v>0.125</v>
      </c>
      <c r="G13" s="71">
        <v>56</v>
      </c>
      <c r="H13" s="71">
        <v>-1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>
      <c r="A14">
        <v>13</v>
      </c>
      <c r="B14" t="s">
        <v>307</v>
      </c>
      <c r="C14" t="s">
        <v>117</v>
      </c>
      <c r="D14" s="57" t="str">
        <f t="shared" si="0"/>
        <v>13. (-) : Borgholm</v>
      </c>
      <c r="E14" s="59">
        <v>132.08500000000001</v>
      </c>
      <c r="F14" s="59">
        <v>0</v>
      </c>
      <c r="G14" s="71">
        <v>71</v>
      </c>
      <c r="H14" s="71">
        <v>0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>
      <c r="A15">
        <v>14</v>
      </c>
      <c r="B15" t="s">
        <v>307</v>
      </c>
      <c r="C15" t="s">
        <v>13</v>
      </c>
      <c r="D15" s="57" t="str">
        <f t="shared" si="0"/>
        <v>14. (-) : Härjedalen</v>
      </c>
      <c r="E15" s="59">
        <v>126.55</v>
      </c>
      <c r="F15" s="59">
        <v>0</v>
      </c>
      <c r="G15" s="71">
        <v>51</v>
      </c>
      <c r="H15" s="71">
        <v>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>
      <c r="A16">
        <v>15</v>
      </c>
      <c r="B16">
        <v>33</v>
      </c>
      <c r="C16" t="s">
        <v>66</v>
      </c>
      <c r="D16" s="57" t="str">
        <f t="shared" si="0"/>
        <v>15. (33) : Malmö</v>
      </c>
      <c r="E16" s="59">
        <v>114.4472</v>
      </c>
      <c r="F16" s="59">
        <v>4.199999999997317E-3</v>
      </c>
      <c r="G16" s="71">
        <v>52</v>
      </c>
      <c r="H16" s="71">
        <v>1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>
      <c r="A17">
        <v>16</v>
      </c>
      <c r="B17">
        <v>3</v>
      </c>
      <c r="C17" t="s">
        <v>23</v>
      </c>
      <c r="D17" s="57" t="str">
        <f t="shared" si="0"/>
        <v>16. (3) : Sorsele</v>
      </c>
      <c r="E17" s="59">
        <v>108.8</v>
      </c>
      <c r="F17" s="59">
        <v>61.3</v>
      </c>
      <c r="G17" s="71">
        <v>41</v>
      </c>
      <c r="H17" s="71">
        <v>22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>
      <c r="A18">
        <v>17</v>
      </c>
      <c r="B18" t="s">
        <v>307</v>
      </c>
      <c r="C18" t="s">
        <v>12</v>
      </c>
      <c r="D18" s="57" t="str">
        <f t="shared" si="0"/>
        <v>17. (-) : Berg</v>
      </c>
      <c r="E18" s="59">
        <v>99.35</v>
      </c>
      <c r="F18" s="59">
        <v>0</v>
      </c>
      <c r="G18" s="71">
        <v>35</v>
      </c>
      <c r="H18" s="71">
        <v>0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>
      <c r="A19">
        <v>18</v>
      </c>
      <c r="B19">
        <v>7</v>
      </c>
      <c r="C19" t="s">
        <v>151</v>
      </c>
      <c r="D19" s="57" t="str">
        <f t="shared" si="0"/>
        <v>18. (7) : Kristianstad</v>
      </c>
      <c r="E19" s="59">
        <v>98.218500000000006</v>
      </c>
      <c r="F19" s="59">
        <v>37.350000000000009</v>
      </c>
      <c r="G19" s="71">
        <v>60</v>
      </c>
      <c r="H19" s="71">
        <v>16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>
      <c r="A20">
        <v>19</v>
      </c>
      <c r="B20">
        <v>28</v>
      </c>
      <c r="C20" s="18" t="s">
        <v>35</v>
      </c>
      <c r="D20" s="57" t="str">
        <f t="shared" si="0"/>
        <v>19. (28) : Tanum</v>
      </c>
      <c r="E20" s="108">
        <v>97.525000000000006</v>
      </c>
      <c r="F20" s="108">
        <v>0.40000000000000568</v>
      </c>
      <c r="G20" s="71">
        <v>56</v>
      </c>
      <c r="H20" s="71">
        <v>-1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>
      <c r="A21">
        <v>20</v>
      </c>
      <c r="B21" t="s">
        <v>307</v>
      </c>
      <c r="C21" s="18" t="s">
        <v>20</v>
      </c>
      <c r="D21" s="57" t="str">
        <f t="shared" si="0"/>
        <v>20. (-) : Nordmaling</v>
      </c>
      <c r="E21" s="108">
        <v>94.66</v>
      </c>
      <c r="F21" s="108">
        <v>0</v>
      </c>
      <c r="G21" s="71">
        <v>42</v>
      </c>
      <c r="H21" s="71"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>
      <c r="A22">
        <v>21</v>
      </c>
      <c r="B22">
        <v>15</v>
      </c>
      <c r="C22" s="18" t="s">
        <v>194</v>
      </c>
      <c r="D22" s="57" t="str">
        <f t="shared" si="0"/>
        <v>21. (15) : Bräcke</v>
      </c>
      <c r="E22" s="108">
        <v>92.1</v>
      </c>
      <c r="F22" s="108">
        <v>7</v>
      </c>
      <c r="G22" s="71">
        <v>37</v>
      </c>
      <c r="H22" s="71">
        <v>0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>
      <c r="A23">
        <v>22</v>
      </c>
      <c r="B23" t="s">
        <v>307</v>
      </c>
      <c r="C23" s="18" t="s">
        <v>158</v>
      </c>
      <c r="D23" s="57" t="str">
        <f t="shared" si="0"/>
        <v>22. (-) : Vara</v>
      </c>
      <c r="E23" s="108">
        <v>91.305000000000007</v>
      </c>
      <c r="F23" s="108">
        <v>0</v>
      </c>
      <c r="G23" s="71">
        <v>58</v>
      </c>
      <c r="H23" s="71">
        <v>0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>
      <c r="A24">
        <v>23</v>
      </c>
      <c r="B24" t="s">
        <v>307</v>
      </c>
      <c r="C24" s="18" t="s">
        <v>54</v>
      </c>
      <c r="D24" s="57" t="str">
        <f t="shared" si="0"/>
        <v>23. (-) : Mjölby</v>
      </c>
      <c r="E24" s="108">
        <v>86.54</v>
      </c>
      <c r="F24" s="108">
        <v>0</v>
      </c>
      <c r="G24" s="71">
        <v>64</v>
      </c>
      <c r="H24" s="71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>
      <c r="A25">
        <v>24</v>
      </c>
      <c r="B25" t="s">
        <v>307</v>
      </c>
      <c r="C25" s="18" t="s">
        <v>27</v>
      </c>
      <c r="D25" s="57" t="str">
        <f t="shared" si="0"/>
        <v>24. (-) : Åsele</v>
      </c>
      <c r="E25" s="108">
        <v>85.8</v>
      </c>
      <c r="F25" s="108">
        <v>0</v>
      </c>
      <c r="G25" s="71">
        <v>44</v>
      </c>
      <c r="H25" s="71">
        <v>0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>
      <c r="A26">
        <v>25</v>
      </c>
      <c r="B26">
        <v>10</v>
      </c>
      <c r="C26" t="s">
        <v>173</v>
      </c>
      <c r="D26" s="57" t="str">
        <f t="shared" si="0"/>
        <v>25. (10) : Övertorneå</v>
      </c>
      <c r="E26" s="59">
        <v>79.5</v>
      </c>
      <c r="F26" s="59">
        <v>33</v>
      </c>
      <c r="G26" s="71">
        <v>29</v>
      </c>
      <c r="H26" s="71">
        <v>10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>
      <c r="A27">
        <v>26</v>
      </c>
      <c r="B27" t="s">
        <v>307</v>
      </c>
      <c r="C27" t="s">
        <v>226</v>
      </c>
      <c r="D27" s="57" t="str">
        <f t="shared" si="0"/>
        <v>26. (-) : Vindeln</v>
      </c>
      <c r="E27" s="59">
        <v>79.2</v>
      </c>
      <c r="F27" s="59">
        <v>0</v>
      </c>
      <c r="G27" s="71">
        <v>24</v>
      </c>
      <c r="H27" s="71">
        <v>0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>
      <c r="A28">
        <v>27</v>
      </c>
      <c r="B28" t="s">
        <v>307</v>
      </c>
      <c r="C28" t="s">
        <v>29</v>
      </c>
      <c r="D28" s="57" t="str">
        <f t="shared" si="0"/>
        <v>27. (-) : Gällivare</v>
      </c>
      <c r="E28" s="59">
        <v>78</v>
      </c>
      <c r="F28" s="59">
        <v>0</v>
      </c>
      <c r="G28" s="71">
        <v>30</v>
      </c>
      <c r="H28" s="71">
        <v>0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>
      <c r="A29">
        <v>28</v>
      </c>
      <c r="B29" t="s">
        <v>307</v>
      </c>
      <c r="C29" t="s">
        <v>119</v>
      </c>
      <c r="D29" s="57" t="str">
        <f t="shared" si="0"/>
        <v>28. (-) : Mönsterås</v>
      </c>
      <c r="E29" s="59">
        <v>74.2</v>
      </c>
      <c r="F29" s="59">
        <v>0</v>
      </c>
      <c r="G29" s="71">
        <v>26</v>
      </c>
      <c r="H29" s="71">
        <v>0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>
      <c r="A30">
        <v>29</v>
      </c>
      <c r="B30">
        <v>18</v>
      </c>
      <c r="C30" s="18" t="s">
        <v>103</v>
      </c>
      <c r="D30" s="57" t="str">
        <f t="shared" si="0"/>
        <v>29. (18) : Skara</v>
      </c>
      <c r="E30" s="108">
        <v>68.055000000000007</v>
      </c>
      <c r="F30" s="108">
        <v>4.4000000000000057</v>
      </c>
      <c r="G30" s="71">
        <v>41</v>
      </c>
      <c r="H30" s="71">
        <v>2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>
      <c r="A31">
        <v>30</v>
      </c>
      <c r="B31" t="s">
        <v>307</v>
      </c>
      <c r="C31" s="18" t="s">
        <v>197</v>
      </c>
      <c r="D31" s="57" t="str">
        <f t="shared" si="0"/>
        <v>30. (-) : Årjäng</v>
      </c>
      <c r="E31" s="108">
        <v>67.650000000000006</v>
      </c>
      <c r="F31" s="108">
        <v>0</v>
      </c>
      <c r="G31" s="71">
        <v>22</v>
      </c>
      <c r="H31" s="71">
        <v>0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>
      <c r="A32">
        <v>31</v>
      </c>
      <c r="B32">
        <v>17</v>
      </c>
      <c r="C32" s="18" t="s">
        <v>214</v>
      </c>
      <c r="D32" s="57" t="str">
        <f t="shared" si="0"/>
        <v>31. (17) : Ragunda</v>
      </c>
      <c r="E32" s="108">
        <v>67.2</v>
      </c>
      <c r="F32" s="108">
        <v>6.8000000000000043</v>
      </c>
      <c r="G32" s="71">
        <v>21</v>
      </c>
      <c r="H32" s="71">
        <v>2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>
      <c r="A33">
        <v>32</v>
      </c>
      <c r="B33">
        <v>2</v>
      </c>
      <c r="C33" s="18" t="s">
        <v>165</v>
      </c>
      <c r="D33" s="57" t="str">
        <f t="shared" si="0"/>
        <v>32. (2) : Kristinehamn</v>
      </c>
      <c r="E33" s="108">
        <v>64.45</v>
      </c>
      <c r="F33" s="108">
        <v>62.7</v>
      </c>
      <c r="G33" s="71">
        <v>21</v>
      </c>
      <c r="H33" s="71">
        <v>19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>
      <c r="A34">
        <v>33</v>
      </c>
      <c r="B34" t="s">
        <v>307</v>
      </c>
      <c r="C34" t="s">
        <v>143</v>
      </c>
      <c r="D34" s="57" t="str">
        <f t="shared" ref="D34:D65" si="1">""&amp;A34&amp;". ("&amp;B34&amp;") : " &amp;C34</f>
        <v>33. (-) : Mora</v>
      </c>
      <c r="E34" s="59">
        <v>61.5</v>
      </c>
      <c r="F34" s="59">
        <v>0</v>
      </c>
      <c r="G34" s="71">
        <v>27</v>
      </c>
      <c r="H34" s="71">
        <v>0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>
      <c r="A35">
        <v>34</v>
      </c>
      <c r="B35" t="s">
        <v>307</v>
      </c>
      <c r="C35" t="s">
        <v>131</v>
      </c>
      <c r="D35" s="57" t="str">
        <f t="shared" si="1"/>
        <v>34. (-) : Eslöv</v>
      </c>
      <c r="E35" s="59">
        <v>61.365000000000002</v>
      </c>
      <c r="F35" s="59">
        <v>0</v>
      </c>
      <c r="G35" s="71">
        <v>49</v>
      </c>
      <c r="H35" s="71">
        <v>0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>
      <c r="A36">
        <v>35</v>
      </c>
      <c r="B36" t="s">
        <v>307</v>
      </c>
      <c r="C36" t="s">
        <v>39</v>
      </c>
      <c r="D36" s="57" t="str">
        <f t="shared" si="1"/>
        <v>35. (-) : Norrtälje</v>
      </c>
      <c r="E36" s="59">
        <v>58.013500000000001</v>
      </c>
      <c r="F36" s="59">
        <v>0</v>
      </c>
      <c r="G36" s="71">
        <v>22</v>
      </c>
      <c r="H36" s="71">
        <v>0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>
      <c r="A37">
        <v>36</v>
      </c>
      <c r="B37" t="s">
        <v>307</v>
      </c>
      <c r="C37" t="s">
        <v>100</v>
      </c>
      <c r="D37" s="57" t="str">
        <f t="shared" si="1"/>
        <v>36. (-) : Mellerud</v>
      </c>
      <c r="E37" s="59">
        <v>55.865000000000002</v>
      </c>
      <c r="F37" s="59">
        <v>0</v>
      </c>
      <c r="G37" s="71">
        <v>39</v>
      </c>
      <c r="H37" s="71">
        <v>0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>
      <c r="A38">
        <v>37</v>
      </c>
      <c r="B38" t="s">
        <v>307</v>
      </c>
      <c r="C38" t="s">
        <v>101</v>
      </c>
      <c r="D38" s="57" t="str">
        <f t="shared" si="1"/>
        <v>37. (-) : Munkedal</v>
      </c>
      <c r="E38" s="59">
        <v>55.6</v>
      </c>
      <c r="F38" s="59">
        <v>0</v>
      </c>
      <c r="G38" s="71">
        <v>26</v>
      </c>
      <c r="H38" s="71">
        <v>0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>
      <c r="A39">
        <v>38</v>
      </c>
      <c r="B39" t="s">
        <v>307</v>
      </c>
      <c r="C39" t="s">
        <v>107</v>
      </c>
      <c r="D39" s="57" t="str">
        <f t="shared" si="1"/>
        <v>38. (-) : Strömstad</v>
      </c>
      <c r="E39" s="59">
        <v>51.75</v>
      </c>
      <c r="F39" s="59">
        <v>0</v>
      </c>
      <c r="G39" s="71">
        <v>27</v>
      </c>
      <c r="H39" s="71">
        <v>0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>
      <c r="A40">
        <v>39</v>
      </c>
      <c r="B40" t="s">
        <v>307</v>
      </c>
      <c r="C40" s="18" t="s">
        <v>88</v>
      </c>
      <c r="D40" s="57" t="str">
        <f t="shared" si="1"/>
        <v>39. (-) : Falköping</v>
      </c>
      <c r="E40" s="108">
        <v>50.624000000000002</v>
      </c>
      <c r="F40" s="108">
        <v>0</v>
      </c>
      <c r="G40" s="71">
        <v>41</v>
      </c>
      <c r="H40" s="71">
        <v>0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>
      <c r="A41">
        <v>40</v>
      </c>
      <c r="B41" t="s">
        <v>307</v>
      </c>
      <c r="C41" s="18" t="s">
        <v>86</v>
      </c>
      <c r="D41" s="57" t="str">
        <f t="shared" si="1"/>
        <v>40. (-) : Dals-Ed</v>
      </c>
      <c r="E41" s="108">
        <v>48.3</v>
      </c>
      <c r="F41" s="108">
        <v>0</v>
      </c>
      <c r="G41" s="71">
        <v>21</v>
      </c>
      <c r="H41" s="71">
        <v>0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>
      <c r="A42">
        <v>41</v>
      </c>
      <c r="B42">
        <v>34</v>
      </c>
      <c r="C42" s="18" t="s">
        <v>64</v>
      </c>
      <c r="D42" s="57" t="str">
        <f t="shared" si="1"/>
        <v>41. (34) : Nässjö</v>
      </c>
      <c r="E42" s="108">
        <v>43.403100000000002</v>
      </c>
      <c r="F42" s="108">
        <v>3.1000000000034333E-3</v>
      </c>
      <c r="G42" s="71">
        <v>28</v>
      </c>
      <c r="H42" s="71">
        <v>1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>
      <c r="A43">
        <v>42</v>
      </c>
      <c r="B43" t="s">
        <v>307</v>
      </c>
      <c r="C43" s="18" t="s">
        <v>14</v>
      </c>
      <c r="D43" s="57" t="str">
        <f t="shared" si="1"/>
        <v>42. (-) : Krokom</v>
      </c>
      <c r="E43" s="108">
        <v>42.948999999999998</v>
      </c>
      <c r="F43" s="108">
        <v>0</v>
      </c>
      <c r="G43" s="71">
        <v>23</v>
      </c>
      <c r="H43" s="71">
        <v>0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>
      <c r="A44">
        <v>43</v>
      </c>
      <c r="B44">
        <v>9</v>
      </c>
      <c r="C44" s="18" t="s">
        <v>6</v>
      </c>
      <c r="D44" s="57" t="str">
        <f t="shared" si="1"/>
        <v>43. (9) : Sandviken</v>
      </c>
      <c r="E44" s="108">
        <v>42.8</v>
      </c>
      <c r="F44" s="108">
        <v>34.199999999999996</v>
      </c>
      <c r="G44" s="71">
        <v>14</v>
      </c>
      <c r="H44" s="71">
        <v>10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>
      <c r="A45">
        <v>44</v>
      </c>
      <c r="B45" t="s">
        <v>307</v>
      </c>
      <c r="C45" s="18" t="s">
        <v>122</v>
      </c>
      <c r="D45" s="57" t="str">
        <f t="shared" si="1"/>
        <v>44. (-) : Torsås</v>
      </c>
      <c r="E45" s="108">
        <v>41.85</v>
      </c>
      <c r="F45" s="108">
        <v>0</v>
      </c>
      <c r="G45" s="71">
        <v>21</v>
      </c>
      <c r="H45" s="71">
        <v>0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>
      <c r="A46">
        <v>45</v>
      </c>
      <c r="B46" t="s">
        <v>307</v>
      </c>
      <c r="C46" s="18" t="s">
        <v>121</v>
      </c>
      <c r="D46" s="57" t="str">
        <f t="shared" si="1"/>
        <v>45. (-) : Nybro</v>
      </c>
      <c r="E46" s="108">
        <v>41.524999999999999</v>
      </c>
      <c r="F46" s="108">
        <v>0</v>
      </c>
      <c r="G46" s="71">
        <v>17</v>
      </c>
      <c r="H46" s="71">
        <v>0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>
      <c r="A47">
        <v>46</v>
      </c>
      <c r="B47" t="s">
        <v>307</v>
      </c>
      <c r="C47" s="18" t="s">
        <v>80</v>
      </c>
      <c r="D47" s="57" t="str">
        <f t="shared" si="1"/>
        <v>46. (-) : Hylte</v>
      </c>
      <c r="E47" s="108">
        <v>40.950000000000003</v>
      </c>
      <c r="F47" s="108">
        <v>0</v>
      </c>
      <c r="G47" s="71">
        <v>15</v>
      </c>
      <c r="H47" s="71">
        <v>0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>
      <c r="A48">
        <v>47</v>
      </c>
      <c r="B48" t="s">
        <v>307</v>
      </c>
      <c r="C48" s="18" t="s">
        <v>146</v>
      </c>
      <c r="D48" s="57" t="str">
        <f t="shared" si="1"/>
        <v>47. (-) : Vansbro</v>
      </c>
      <c r="E48" s="108">
        <v>40.4</v>
      </c>
      <c r="F48" s="108">
        <v>0</v>
      </c>
      <c r="G48" s="71">
        <v>21</v>
      </c>
      <c r="H48" s="71">
        <v>0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>
      <c r="A49">
        <v>48</v>
      </c>
      <c r="B49" t="s">
        <v>307</v>
      </c>
      <c r="C49" s="18" t="s">
        <v>141</v>
      </c>
      <c r="D49" s="57" t="str">
        <f t="shared" si="1"/>
        <v>48. (-) : Ludvika</v>
      </c>
      <c r="E49" s="108">
        <v>39</v>
      </c>
      <c r="F49" s="108">
        <v>0</v>
      </c>
      <c r="G49" s="71">
        <v>20</v>
      </c>
      <c r="H49" s="71"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>
      <c r="A50">
        <v>49</v>
      </c>
      <c r="B50" t="s">
        <v>307</v>
      </c>
      <c r="C50" s="18" t="s">
        <v>55</v>
      </c>
      <c r="D50" s="57" t="str">
        <f t="shared" si="1"/>
        <v>49. (-) : Motala</v>
      </c>
      <c r="E50" s="108">
        <v>38.822000000000003</v>
      </c>
      <c r="F50" s="108">
        <v>0</v>
      </c>
      <c r="G50" s="71">
        <v>27</v>
      </c>
      <c r="H50" s="71">
        <v>0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>
      <c r="A51">
        <v>50</v>
      </c>
      <c r="B51" t="s">
        <v>307</v>
      </c>
      <c r="C51" s="18" t="s">
        <v>93</v>
      </c>
      <c r="D51" s="57" t="str">
        <f t="shared" si="1"/>
        <v>50. (-) : Hjo</v>
      </c>
      <c r="E51" s="108">
        <v>36.72</v>
      </c>
      <c r="F51" s="108">
        <v>-0.18500000000000227</v>
      </c>
      <c r="G51" s="71">
        <v>27</v>
      </c>
      <c r="H51" s="71">
        <v>0</v>
      </c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ht="14.45" customHeight="1">
      <c r="A52">
        <v>51</v>
      </c>
      <c r="B52">
        <v>11</v>
      </c>
      <c r="C52" s="18" t="s">
        <v>81</v>
      </c>
      <c r="D52" s="57" t="str">
        <f t="shared" si="1"/>
        <v>51. (11) : Kungsbacka</v>
      </c>
      <c r="E52" s="108">
        <v>36.4</v>
      </c>
      <c r="F52" s="108">
        <v>26.4</v>
      </c>
      <c r="G52" s="71">
        <v>13</v>
      </c>
      <c r="H52" s="71">
        <v>8</v>
      </c>
      <c r="I52" s="6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>
      <c r="A53">
        <v>52</v>
      </c>
      <c r="B53">
        <v>8</v>
      </c>
      <c r="C53" t="s">
        <v>132</v>
      </c>
      <c r="D53" s="57" t="str">
        <f t="shared" si="1"/>
        <v>52. (8) : Helsingborg</v>
      </c>
      <c r="E53" s="59">
        <v>36.155500000000004</v>
      </c>
      <c r="F53" s="59">
        <v>34.6</v>
      </c>
      <c r="G53" s="71">
        <v>16</v>
      </c>
      <c r="H53" s="71">
        <v>11</v>
      </c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>
      <c r="A54">
        <v>53</v>
      </c>
      <c r="B54" t="s">
        <v>307</v>
      </c>
      <c r="C54" t="s">
        <v>83</v>
      </c>
      <c r="D54" s="57" t="str">
        <f t="shared" si="1"/>
        <v>53. (-) : Varberg</v>
      </c>
      <c r="E54" s="59">
        <v>36.14</v>
      </c>
      <c r="F54" s="59">
        <v>-2.019999999999996</v>
      </c>
      <c r="G54" s="71">
        <v>27</v>
      </c>
      <c r="H54" s="71">
        <v>-5</v>
      </c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>
      <c r="A55">
        <v>54</v>
      </c>
      <c r="B55" t="s">
        <v>307</v>
      </c>
      <c r="C55" t="s">
        <v>116</v>
      </c>
      <c r="D55" s="57" t="str">
        <f t="shared" si="1"/>
        <v>54. (-) : Kalmar</v>
      </c>
      <c r="E55" s="59">
        <v>36.023499999999999</v>
      </c>
      <c r="F55" s="59">
        <v>0</v>
      </c>
      <c r="G55" s="71">
        <v>20</v>
      </c>
      <c r="H55" s="71">
        <v>0</v>
      </c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>
      <c r="A56">
        <v>55</v>
      </c>
      <c r="B56" t="s">
        <v>307</v>
      </c>
      <c r="C56" t="s">
        <v>195</v>
      </c>
      <c r="D56" s="57" t="str">
        <f t="shared" si="1"/>
        <v>55. (-) : Pajala</v>
      </c>
      <c r="E56" s="59">
        <v>36</v>
      </c>
      <c r="F56" s="59">
        <v>0</v>
      </c>
      <c r="G56" s="71">
        <v>12</v>
      </c>
      <c r="H56" s="71">
        <v>0</v>
      </c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>
      <c r="A57">
        <v>56</v>
      </c>
      <c r="B57" t="s">
        <v>307</v>
      </c>
      <c r="C57" t="s">
        <v>18</v>
      </c>
      <c r="D57" s="57" t="str">
        <f t="shared" si="1"/>
        <v>56. (-) : Dorotea</v>
      </c>
      <c r="E57" s="59">
        <v>36</v>
      </c>
      <c r="F57" s="59">
        <v>0</v>
      </c>
      <c r="G57" s="71">
        <v>18</v>
      </c>
      <c r="H57" s="71">
        <v>0</v>
      </c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>
      <c r="A58">
        <v>57</v>
      </c>
      <c r="B58" t="s">
        <v>307</v>
      </c>
      <c r="C58" t="s">
        <v>92</v>
      </c>
      <c r="D58" s="57" t="str">
        <f t="shared" si="1"/>
        <v>57. (-) : Götene</v>
      </c>
      <c r="E58" s="59">
        <v>35.698999999999998</v>
      </c>
      <c r="F58" s="59">
        <v>0</v>
      </c>
      <c r="G58" s="71">
        <v>29</v>
      </c>
      <c r="H58" s="71">
        <v>0</v>
      </c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>
      <c r="A59">
        <v>58</v>
      </c>
      <c r="B59" t="s">
        <v>307</v>
      </c>
      <c r="C59" t="s">
        <v>96</v>
      </c>
      <c r="D59" s="57" t="str">
        <f t="shared" si="1"/>
        <v>58. (-) : Lidköping</v>
      </c>
      <c r="E59" s="59">
        <v>35.36</v>
      </c>
      <c r="F59" s="59">
        <v>0</v>
      </c>
      <c r="G59" s="71">
        <v>33</v>
      </c>
      <c r="H59" s="71">
        <v>0</v>
      </c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>
      <c r="A60">
        <v>59</v>
      </c>
      <c r="B60">
        <v>12</v>
      </c>
      <c r="C60" t="s">
        <v>7</v>
      </c>
      <c r="D60" s="57" t="str">
        <f t="shared" si="1"/>
        <v>59. (12) : Härnösand</v>
      </c>
      <c r="E60" s="59">
        <v>34.6</v>
      </c>
      <c r="F60" s="59">
        <v>16</v>
      </c>
      <c r="G60" s="71">
        <v>14</v>
      </c>
      <c r="H60" s="71">
        <v>5</v>
      </c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>
      <c r="A61">
        <v>60</v>
      </c>
      <c r="B61" t="s">
        <v>307</v>
      </c>
      <c r="C61" t="s">
        <v>142</v>
      </c>
      <c r="D61" s="57" t="str">
        <f t="shared" si="1"/>
        <v>60. (-) : Malung-Sälen</v>
      </c>
      <c r="E61" s="59">
        <v>31.9</v>
      </c>
      <c r="F61" s="59">
        <v>0</v>
      </c>
      <c r="G61" s="71">
        <v>12</v>
      </c>
      <c r="H61" s="71">
        <v>0</v>
      </c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>
      <c r="A62">
        <v>61</v>
      </c>
      <c r="B62">
        <v>22</v>
      </c>
      <c r="C62" t="s">
        <v>74</v>
      </c>
      <c r="D62" s="57" t="str">
        <f t="shared" si="1"/>
        <v>61. (22) : Trelleborg</v>
      </c>
      <c r="E62" s="59">
        <v>31.486999999999998</v>
      </c>
      <c r="F62" s="59">
        <v>2.2779999999999987</v>
      </c>
      <c r="G62" s="71">
        <v>31</v>
      </c>
      <c r="H62" s="71">
        <v>0</v>
      </c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>
      <c r="A63">
        <v>62</v>
      </c>
      <c r="B63" t="s">
        <v>307</v>
      </c>
      <c r="C63" t="s">
        <v>153</v>
      </c>
      <c r="D63" s="57" t="str">
        <f t="shared" si="1"/>
        <v>62. (-) : Landskrona</v>
      </c>
      <c r="E63" s="59">
        <v>31</v>
      </c>
      <c r="F63" s="59">
        <v>0</v>
      </c>
      <c r="G63" s="71">
        <v>25</v>
      </c>
      <c r="H63" s="71">
        <v>0</v>
      </c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>
      <c r="A64">
        <v>63</v>
      </c>
      <c r="B64" t="s">
        <v>307</v>
      </c>
      <c r="C64" t="s">
        <v>59</v>
      </c>
      <c r="D64" s="57" t="str">
        <f t="shared" si="1"/>
        <v>63. (-) : Jönköping</v>
      </c>
      <c r="E64" s="59">
        <v>30.95</v>
      </c>
      <c r="F64" s="59">
        <v>0</v>
      </c>
      <c r="G64" s="71">
        <v>16</v>
      </c>
      <c r="H64" s="71">
        <v>0</v>
      </c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>
      <c r="A65">
        <v>64</v>
      </c>
      <c r="B65" t="s">
        <v>307</v>
      </c>
      <c r="C65" t="s">
        <v>144</v>
      </c>
      <c r="D65" s="57" t="str">
        <f t="shared" si="1"/>
        <v>64. (-) : Rättvik</v>
      </c>
      <c r="E65" s="59">
        <v>30</v>
      </c>
      <c r="F65" s="59">
        <v>0</v>
      </c>
      <c r="G65" s="71">
        <v>15</v>
      </c>
      <c r="H65" s="71">
        <v>0</v>
      </c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>
      <c r="A66">
        <v>65</v>
      </c>
      <c r="B66" t="s">
        <v>307</v>
      </c>
      <c r="C66" t="s">
        <v>28</v>
      </c>
      <c r="D66" s="57" t="str">
        <f t="shared" ref="D66:D97" si="2">""&amp;A66&amp;". ("&amp;B66&amp;") : " &amp;C66</f>
        <v>65. (-) : Arjeplog</v>
      </c>
      <c r="E66" s="59">
        <v>30</v>
      </c>
      <c r="F66" s="59">
        <v>0</v>
      </c>
      <c r="G66" s="71">
        <v>10</v>
      </c>
      <c r="H66" s="71">
        <v>0</v>
      </c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>
      <c r="A67">
        <v>66</v>
      </c>
      <c r="B67" t="s">
        <v>307</v>
      </c>
      <c r="C67" t="s">
        <v>71</v>
      </c>
      <c r="D67" s="57" t="str">
        <f t="shared" si="2"/>
        <v>66. (-) : Svalöv</v>
      </c>
      <c r="E67" s="59">
        <v>29.84</v>
      </c>
      <c r="F67" s="59">
        <v>0</v>
      </c>
      <c r="G67" s="71">
        <v>25</v>
      </c>
      <c r="H67" s="71">
        <v>0</v>
      </c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ht="13.15">
      <c r="A68">
        <v>67</v>
      </c>
      <c r="B68" t="s">
        <v>307</v>
      </c>
      <c r="C68" s="18" t="s">
        <v>73</v>
      </c>
      <c r="D68" s="57" t="str">
        <f t="shared" si="2"/>
        <v>67. (-) : Tomelilla</v>
      </c>
      <c r="E68" s="108">
        <v>29.175000000000001</v>
      </c>
      <c r="F68" s="73">
        <v>0</v>
      </c>
      <c r="G68" s="71">
        <v>21</v>
      </c>
      <c r="H68" s="71">
        <v>0</v>
      </c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>
      <c r="A69">
        <v>68</v>
      </c>
      <c r="B69" t="s">
        <v>307</v>
      </c>
      <c r="C69" t="s">
        <v>75</v>
      </c>
      <c r="D69" s="57" t="str">
        <f t="shared" si="2"/>
        <v>68. (-) : Ystad</v>
      </c>
      <c r="E69" s="59">
        <v>28.77</v>
      </c>
      <c r="F69" s="59">
        <v>0</v>
      </c>
      <c r="G69" s="71">
        <v>30</v>
      </c>
      <c r="H69" s="71">
        <v>0</v>
      </c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>
      <c r="A70">
        <v>69</v>
      </c>
      <c r="B70" t="s">
        <v>307</v>
      </c>
      <c r="C70" t="s">
        <v>25</v>
      </c>
      <c r="D70" s="57" t="str">
        <f t="shared" si="2"/>
        <v>69. (-) : Umeå</v>
      </c>
      <c r="E70" s="59">
        <v>28.6</v>
      </c>
      <c r="F70" s="59">
        <v>0</v>
      </c>
      <c r="G70" s="71">
        <v>14</v>
      </c>
      <c r="H70" s="71">
        <v>0</v>
      </c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>
      <c r="A71">
        <v>70</v>
      </c>
      <c r="B71" t="s">
        <v>307</v>
      </c>
      <c r="C71" t="s">
        <v>118</v>
      </c>
      <c r="D71" s="57" t="str">
        <f t="shared" si="2"/>
        <v>70. (-) : Hultsfred</v>
      </c>
      <c r="E71" s="59">
        <v>28.145</v>
      </c>
      <c r="F71" s="59">
        <v>0</v>
      </c>
      <c r="G71" s="71">
        <v>10</v>
      </c>
      <c r="H71" s="71">
        <v>0</v>
      </c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>
      <c r="A72">
        <v>71</v>
      </c>
      <c r="B72" t="s">
        <v>307</v>
      </c>
      <c r="C72" t="s">
        <v>164</v>
      </c>
      <c r="D72" s="57" t="str">
        <f t="shared" si="2"/>
        <v>71. (-) : Karlstad</v>
      </c>
      <c r="E72" s="59">
        <v>27.8</v>
      </c>
      <c r="F72" s="59">
        <v>0</v>
      </c>
      <c r="G72" s="71">
        <v>10</v>
      </c>
      <c r="H72" s="71">
        <v>0</v>
      </c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>
      <c r="A73">
        <v>72</v>
      </c>
      <c r="B73" t="s">
        <v>307</v>
      </c>
      <c r="C73" t="s">
        <v>120</v>
      </c>
      <c r="D73" s="57" t="str">
        <f t="shared" si="2"/>
        <v>72. (-) : Mörbylånga</v>
      </c>
      <c r="E73" s="59">
        <v>27.635000000000002</v>
      </c>
      <c r="F73" s="59">
        <v>-2.3249999999999993</v>
      </c>
      <c r="G73" s="71">
        <v>31</v>
      </c>
      <c r="H73" s="71">
        <v>-10</v>
      </c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>
      <c r="A74">
        <v>73</v>
      </c>
      <c r="B74" t="s">
        <v>307</v>
      </c>
      <c r="C74" t="s">
        <v>156</v>
      </c>
      <c r="D74" s="57" t="str">
        <f t="shared" si="2"/>
        <v>73. (-) : Uddevalla</v>
      </c>
      <c r="E74" s="59">
        <v>27.353000000000002</v>
      </c>
      <c r="F74" s="59">
        <v>0</v>
      </c>
      <c r="G74" s="71">
        <v>16</v>
      </c>
      <c r="H74" s="71">
        <v>0</v>
      </c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>
      <c r="A75">
        <v>74</v>
      </c>
      <c r="B75" t="s">
        <v>307</v>
      </c>
      <c r="C75" t="s">
        <v>79</v>
      </c>
      <c r="D75" s="57" t="str">
        <f t="shared" si="2"/>
        <v>74. (-) : Halmstad</v>
      </c>
      <c r="E75" s="59">
        <v>26.425000000000001</v>
      </c>
      <c r="F75" s="59">
        <v>-0.22499999999999787</v>
      </c>
      <c r="G75" s="71">
        <v>20</v>
      </c>
      <c r="H75" s="71">
        <v>-1</v>
      </c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>
      <c r="A76">
        <v>75</v>
      </c>
      <c r="B76" t="s">
        <v>307</v>
      </c>
      <c r="C76" t="s">
        <v>128</v>
      </c>
      <c r="D76" s="57" t="str">
        <f t="shared" si="2"/>
        <v>75. (-) : Sölvesborg</v>
      </c>
      <c r="E76" s="59">
        <v>26.043500000000002</v>
      </c>
      <c r="F76" s="59">
        <v>0</v>
      </c>
      <c r="G76" s="71">
        <v>22</v>
      </c>
      <c r="H76" s="71">
        <v>0</v>
      </c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>
      <c r="A77">
        <v>76</v>
      </c>
      <c r="B77" t="s">
        <v>307</v>
      </c>
      <c r="C77" t="s">
        <v>72</v>
      </c>
      <c r="D77" s="57" t="str">
        <f t="shared" si="2"/>
        <v>76. (-) : Svedala</v>
      </c>
      <c r="E77" s="59">
        <v>24.495000000000001</v>
      </c>
      <c r="F77" s="59">
        <v>0</v>
      </c>
      <c r="G77" s="71">
        <v>13</v>
      </c>
      <c r="H77" s="71">
        <v>0</v>
      </c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>
      <c r="A78">
        <v>77</v>
      </c>
      <c r="B78" t="s">
        <v>307</v>
      </c>
      <c r="C78" t="s">
        <v>134</v>
      </c>
      <c r="D78" s="57" t="str">
        <f t="shared" si="2"/>
        <v>77. (-) : Höganäs</v>
      </c>
      <c r="E78" s="59">
        <v>23.789000000000001</v>
      </c>
      <c r="F78" s="59">
        <v>0</v>
      </c>
      <c r="G78" s="71">
        <v>16</v>
      </c>
      <c r="H78" s="71">
        <v>0</v>
      </c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>
      <c r="A79">
        <v>78</v>
      </c>
      <c r="B79">
        <v>21</v>
      </c>
      <c r="C79" t="s">
        <v>67</v>
      </c>
      <c r="D79" s="57" t="str">
        <f t="shared" si="2"/>
        <v>78. (21) : Simrishamn</v>
      </c>
      <c r="E79" s="59">
        <v>23.554500000000001</v>
      </c>
      <c r="F79" s="59">
        <v>2.3109999999999999</v>
      </c>
      <c r="G79" s="71">
        <v>21</v>
      </c>
      <c r="H79" s="71">
        <v>2</v>
      </c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>
      <c r="A80">
        <v>79</v>
      </c>
      <c r="B80" t="s">
        <v>307</v>
      </c>
      <c r="C80" t="s">
        <v>126</v>
      </c>
      <c r="D80" s="57" t="str">
        <f t="shared" si="2"/>
        <v>79. (-) : Karlskrona</v>
      </c>
      <c r="E80" s="59">
        <v>22.7</v>
      </c>
      <c r="F80" s="59">
        <v>-10.000000000000004</v>
      </c>
      <c r="G80" s="71">
        <v>15</v>
      </c>
      <c r="H80" s="71">
        <v>-5</v>
      </c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>
      <c r="A81">
        <v>80</v>
      </c>
      <c r="B81" t="s">
        <v>307</v>
      </c>
      <c r="C81" t="s">
        <v>57</v>
      </c>
      <c r="D81" s="57" t="str">
        <f t="shared" si="2"/>
        <v>80. (-) : Vadstena</v>
      </c>
      <c r="E81" s="59">
        <v>21.535</v>
      </c>
      <c r="F81" s="59">
        <v>0</v>
      </c>
      <c r="G81" s="71">
        <v>24</v>
      </c>
      <c r="H81" s="71">
        <v>0</v>
      </c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>
      <c r="A82">
        <v>81</v>
      </c>
      <c r="B82" t="s">
        <v>307</v>
      </c>
      <c r="C82" t="s">
        <v>90</v>
      </c>
      <c r="D82" s="57" t="str">
        <f t="shared" si="2"/>
        <v>81. (-) : Grästorp</v>
      </c>
      <c r="E82" s="59">
        <v>20.986999999999998</v>
      </c>
      <c r="F82" s="59">
        <v>0</v>
      </c>
      <c r="G82" s="71">
        <v>15</v>
      </c>
      <c r="H82" s="71">
        <v>0</v>
      </c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>
      <c r="A83">
        <v>82</v>
      </c>
      <c r="B83" t="s">
        <v>307</v>
      </c>
      <c r="C83" t="s">
        <v>21</v>
      </c>
      <c r="D83" s="57" t="str">
        <f t="shared" si="2"/>
        <v>82. (-) : Robertsfors</v>
      </c>
      <c r="E83" s="59">
        <v>20.599</v>
      </c>
      <c r="F83" s="59">
        <v>0</v>
      </c>
      <c r="G83" s="71">
        <v>9</v>
      </c>
      <c r="H83" s="71">
        <v>0</v>
      </c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>
      <c r="A84">
        <v>83</v>
      </c>
      <c r="B84" t="s">
        <v>307</v>
      </c>
      <c r="C84" t="s">
        <v>192</v>
      </c>
      <c r="D84" s="57" t="str">
        <f t="shared" si="2"/>
        <v>83. (-) : Orsa</v>
      </c>
      <c r="E84" s="59">
        <v>20</v>
      </c>
      <c r="F84" s="59">
        <v>0</v>
      </c>
      <c r="G84" s="71">
        <v>10</v>
      </c>
      <c r="H84" s="71">
        <v>0</v>
      </c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>
      <c r="A85">
        <v>84</v>
      </c>
      <c r="B85" t="s">
        <v>307</v>
      </c>
      <c r="C85" t="s">
        <v>4</v>
      </c>
      <c r="D85" s="57" t="str">
        <f t="shared" si="2"/>
        <v>84. (-) : Nordanstig</v>
      </c>
      <c r="E85" s="59">
        <v>18.64</v>
      </c>
      <c r="F85" s="59">
        <v>0</v>
      </c>
      <c r="G85" s="71">
        <v>12</v>
      </c>
      <c r="H85" s="71">
        <v>0</v>
      </c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>
      <c r="A86">
        <v>85</v>
      </c>
      <c r="B86">
        <v>16</v>
      </c>
      <c r="C86" t="s">
        <v>65</v>
      </c>
      <c r="D86" s="57" t="str">
        <f t="shared" si="2"/>
        <v>85. (16) : Lund</v>
      </c>
      <c r="E86" s="59">
        <v>18.479200000000002</v>
      </c>
      <c r="F86" s="59">
        <v>6.904200000000003</v>
      </c>
      <c r="G86" s="71">
        <v>17</v>
      </c>
      <c r="H86" s="71">
        <v>4</v>
      </c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>
      <c r="A87">
        <v>86</v>
      </c>
      <c r="B87">
        <v>32</v>
      </c>
      <c r="C87" t="s">
        <v>127</v>
      </c>
      <c r="D87" s="57" t="str">
        <f t="shared" si="2"/>
        <v>86. (32) : Ronneby</v>
      </c>
      <c r="E87" s="59">
        <v>18.212499999999999</v>
      </c>
      <c r="F87" s="59">
        <v>1.2499999999999289E-2</v>
      </c>
      <c r="G87" s="71">
        <v>11</v>
      </c>
      <c r="H87" s="71">
        <v>2</v>
      </c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>
      <c r="A88">
        <v>87</v>
      </c>
      <c r="B88">
        <v>23</v>
      </c>
      <c r="C88" t="s">
        <v>138</v>
      </c>
      <c r="D88" s="57" t="str">
        <f t="shared" si="2"/>
        <v>87. (23) : Falun</v>
      </c>
      <c r="E88" s="59">
        <v>18</v>
      </c>
      <c r="F88" s="59">
        <v>2</v>
      </c>
      <c r="G88" s="71">
        <v>9</v>
      </c>
      <c r="H88" s="71">
        <v>1</v>
      </c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>
      <c r="A89">
        <v>88</v>
      </c>
      <c r="B89" t="s">
        <v>307</v>
      </c>
      <c r="C89" t="s">
        <v>97</v>
      </c>
      <c r="D89" s="57" t="str">
        <f t="shared" si="2"/>
        <v>88. (-) : Lilla Edet</v>
      </c>
      <c r="E89" s="59">
        <v>17.7</v>
      </c>
      <c r="F89" s="59">
        <v>0</v>
      </c>
      <c r="G89" s="71">
        <v>11</v>
      </c>
      <c r="H89" s="71">
        <v>0</v>
      </c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>
      <c r="A90">
        <v>89</v>
      </c>
      <c r="B90">
        <v>27</v>
      </c>
      <c r="C90" t="s">
        <v>58</v>
      </c>
      <c r="D90" s="57" t="str">
        <f t="shared" si="2"/>
        <v>89. (27) : Ödeshög</v>
      </c>
      <c r="E90" s="59">
        <v>17.649999999999999</v>
      </c>
      <c r="F90" s="59">
        <v>0.69999999999999929</v>
      </c>
      <c r="G90" s="71">
        <v>23</v>
      </c>
      <c r="H90" s="71">
        <v>0</v>
      </c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>
      <c r="A91">
        <v>90</v>
      </c>
      <c r="B91" t="s">
        <v>307</v>
      </c>
      <c r="C91" t="s">
        <v>168</v>
      </c>
      <c r="D91" s="57" t="str">
        <f t="shared" si="2"/>
        <v>90. (-) : Askersund</v>
      </c>
      <c r="E91" s="59">
        <v>16.600000000000001</v>
      </c>
      <c r="F91" s="59">
        <v>0</v>
      </c>
      <c r="G91" s="71">
        <v>10</v>
      </c>
      <c r="H91" s="71">
        <v>0</v>
      </c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>
      <c r="A92">
        <v>91</v>
      </c>
      <c r="B92">
        <v>13</v>
      </c>
      <c r="C92" t="s">
        <v>8</v>
      </c>
      <c r="D92" s="57" t="str">
        <f t="shared" si="2"/>
        <v>91. (13) : Kramfors</v>
      </c>
      <c r="E92" s="59">
        <v>16.350000000000001</v>
      </c>
      <c r="F92" s="59">
        <v>15.750000000000002</v>
      </c>
      <c r="G92" s="71">
        <v>7</v>
      </c>
      <c r="H92" s="71">
        <v>6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>
      <c r="A93">
        <v>92</v>
      </c>
      <c r="B93" t="s">
        <v>307</v>
      </c>
      <c r="C93" t="s">
        <v>62</v>
      </c>
      <c r="D93" s="57" t="str">
        <f t="shared" si="2"/>
        <v>92. (-) : Gnosjö</v>
      </c>
      <c r="E93" s="59">
        <v>16.015000000000001</v>
      </c>
      <c r="F93" s="59">
        <v>0</v>
      </c>
      <c r="G93" s="71">
        <v>8</v>
      </c>
      <c r="H93" s="71">
        <v>0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>
      <c r="A94">
        <v>93</v>
      </c>
      <c r="B94" t="s">
        <v>307</v>
      </c>
      <c r="C94" t="s">
        <v>139</v>
      </c>
      <c r="D94" s="57" t="str">
        <f t="shared" si="2"/>
        <v>93. (-) : Hedemora</v>
      </c>
      <c r="E94" s="59">
        <v>14</v>
      </c>
      <c r="F94" s="59">
        <v>0</v>
      </c>
      <c r="G94" s="71">
        <v>7</v>
      </c>
      <c r="H94" s="71">
        <v>0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>
      <c r="A95">
        <v>94</v>
      </c>
      <c r="B95">
        <v>14</v>
      </c>
      <c r="C95" t="s">
        <v>170</v>
      </c>
      <c r="D95" s="57" t="str">
        <f t="shared" si="2"/>
        <v>94. (14) : Hallsberg</v>
      </c>
      <c r="E95" s="59">
        <v>13.5</v>
      </c>
      <c r="F95" s="59">
        <v>7.2</v>
      </c>
      <c r="G95" s="71">
        <v>9</v>
      </c>
      <c r="H95" s="71">
        <v>4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>
      <c r="A96">
        <v>95</v>
      </c>
      <c r="B96" t="s">
        <v>307</v>
      </c>
      <c r="C96" t="s">
        <v>198</v>
      </c>
      <c r="D96" s="57" t="str">
        <f t="shared" si="2"/>
        <v>95. (-) : Laxå</v>
      </c>
      <c r="E96" s="59">
        <v>13.4</v>
      </c>
      <c r="F96" s="59">
        <v>0</v>
      </c>
      <c r="G96" s="71">
        <v>7</v>
      </c>
      <c r="H96" s="71">
        <v>0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>
      <c r="A97">
        <v>96</v>
      </c>
      <c r="B97" t="s">
        <v>307</v>
      </c>
      <c r="C97" t="s">
        <v>48</v>
      </c>
      <c r="D97" s="57" t="str">
        <f t="shared" si="2"/>
        <v>96. (-) : Hörby</v>
      </c>
      <c r="E97" s="59">
        <v>13.3935</v>
      </c>
      <c r="F97" s="59">
        <v>0</v>
      </c>
      <c r="G97" s="71">
        <v>9</v>
      </c>
      <c r="H97" s="71">
        <v>0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>
      <c r="A98">
        <v>97</v>
      </c>
      <c r="B98" t="s">
        <v>307</v>
      </c>
      <c r="C98" t="s">
        <v>167</v>
      </c>
      <c r="D98" s="57" t="str">
        <f t="shared" ref="D98:D128" si="3">""&amp;A98&amp;". ("&amp;B98&amp;") : " &amp;C98</f>
        <v>97. (-) : Örebro</v>
      </c>
      <c r="E98" s="59">
        <v>13.225</v>
      </c>
      <c r="F98" s="59">
        <v>-0.22499999999999964</v>
      </c>
      <c r="G98" s="71">
        <v>13</v>
      </c>
      <c r="H98" s="71">
        <v>-1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>
      <c r="A99">
        <v>98</v>
      </c>
      <c r="B99" t="s">
        <v>307</v>
      </c>
      <c r="C99" t="s">
        <v>110</v>
      </c>
      <c r="D99" s="57" t="str">
        <f t="shared" si="3"/>
        <v>98. (-) : Tranås</v>
      </c>
      <c r="E99" s="59">
        <v>13.07</v>
      </c>
      <c r="F99" s="59">
        <v>0</v>
      </c>
      <c r="G99" s="71">
        <v>8</v>
      </c>
      <c r="H99" s="71">
        <v>0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>
      <c r="A100">
        <v>99</v>
      </c>
      <c r="B100" t="s">
        <v>307</v>
      </c>
      <c r="C100" t="s">
        <v>135</v>
      </c>
      <c r="D100" s="57" t="str">
        <f t="shared" si="3"/>
        <v>99. (-) : Höör</v>
      </c>
      <c r="E100" s="59">
        <v>11.9</v>
      </c>
      <c r="F100" s="59">
        <v>0</v>
      </c>
      <c r="G100" s="71">
        <v>6</v>
      </c>
      <c r="H100" s="71">
        <v>0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>
      <c r="A101">
        <v>100</v>
      </c>
      <c r="B101" t="s">
        <v>307</v>
      </c>
      <c r="C101" t="s">
        <v>99</v>
      </c>
      <c r="D101" s="57" t="str">
        <f t="shared" si="3"/>
        <v>100. (-) : Mariestad</v>
      </c>
      <c r="E101" s="59">
        <v>11.648999999999999</v>
      </c>
      <c r="F101" s="59">
        <v>-0.22500000000000142</v>
      </c>
      <c r="G101" s="71">
        <v>7</v>
      </c>
      <c r="H101" s="71">
        <v>-1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>
      <c r="A102">
        <v>102</v>
      </c>
      <c r="B102" t="s">
        <v>307</v>
      </c>
      <c r="C102" t="s">
        <v>0</v>
      </c>
      <c r="D102" s="57" t="str">
        <f t="shared" si="3"/>
        <v>102. (-) : Göteborg</v>
      </c>
      <c r="E102" s="59">
        <v>10.824999999999999</v>
      </c>
      <c r="F102" s="59">
        <v>0</v>
      </c>
      <c r="G102" s="71">
        <v>12</v>
      </c>
      <c r="H102" s="71">
        <v>0</v>
      </c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>
      <c r="A103">
        <v>103</v>
      </c>
      <c r="B103" t="s">
        <v>307</v>
      </c>
      <c r="C103" t="s">
        <v>123</v>
      </c>
      <c r="D103" s="57" t="str">
        <f t="shared" si="3"/>
        <v>103. (-) : Västervik</v>
      </c>
      <c r="E103" s="59">
        <v>10.8</v>
      </c>
      <c r="F103" s="59">
        <v>0</v>
      </c>
      <c r="G103" s="71">
        <v>6</v>
      </c>
      <c r="H103" s="71">
        <v>0</v>
      </c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>
      <c r="A104">
        <v>104</v>
      </c>
      <c r="B104" t="s">
        <v>307</v>
      </c>
      <c r="C104" t="s">
        <v>98</v>
      </c>
      <c r="D104" s="57" t="str">
        <f t="shared" si="3"/>
        <v>104. (-) : Lysekil</v>
      </c>
      <c r="E104" s="59">
        <v>10.55</v>
      </c>
      <c r="F104" s="59">
        <v>0</v>
      </c>
      <c r="G104" s="71">
        <v>10</v>
      </c>
      <c r="H104" s="71">
        <v>0</v>
      </c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>
      <c r="A105">
        <v>105</v>
      </c>
      <c r="B105" t="s">
        <v>307</v>
      </c>
      <c r="C105" t="s">
        <v>147</v>
      </c>
      <c r="D105" s="57" t="str">
        <f t="shared" si="3"/>
        <v>105. (-) : Älvdalen</v>
      </c>
      <c r="E105" s="59">
        <v>10</v>
      </c>
      <c r="F105" s="59">
        <v>0</v>
      </c>
      <c r="G105" s="71">
        <v>5</v>
      </c>
      <c r="H105" s="71">
        <v>0</v>
      </c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>
      <c r="A106">
        <v>106</v>
      </c>
      <c r="B106" t="s">
        <v>307</v>
      </c>
      <c r="C106" t="s">
        <v>3</v>
      </c>
      <c r="D106" s="57" t="str">
        <f t="shared" si="3"/>
        <v>106. (-) : Hudiksvall</v>
      </c>
      <c r="E106" s="59">
        <v>10</v>
      </c>
      <c r="F106" s="59">
        <v>0</v>
      </c>
      <c r="G106" s="71">
        <v>5</v>
      </c>
      <c r="H106" s="71">
        <v>0</v>
      </c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>
      <c r="A107">
        <v>107</v>
      </c>
      <c r="B107" t="s">
        <v>307</v>
      </c>
      <c r="C107" t="s">
        <v>49</v>
      </c>
      <c r="D107" s="57" t="str">
        <f t="shared" si="3"/>
        <v>107. (-) : Älvkarleby</v>
      </c>
      <c r="E107" s="59">
        <v>10</v>
      </c>
      <c r="F107" s="59">
        <v>0</v>
      </c>
      <c r="G107" s="71">
        <v>5</v>
      </c>
      <c r="H107" s="71">
        <v>0</v>
      </c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>
      <c r="A108">
        <v>108</v>
      </c>
      <c r="B108" t="s">
        <v>307</v>
      </c>
      <c r="C108" t="s">
        <v>163</v>
      </c>
      <c r="D108" s="57" t="str">
        <f t="shared" si="3"/>
        <v>108. (-) : Hammarö</v>
      </c>
      <c r="E108" s="59">
        <v>9.5</v>
      </c>
      <c r="F108" s="59">
        <v>0</v>
      </c>
      <c r="G108" s="71">
        <v>4</v>
      </c>
      <c r="H108" s="71">
        <v>0</v>
      </c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>
      <c r="A109">
        <v>109</v>
      </c>
      <c r="B109" t="s">
        <v>307</v>
      </c>
      <c r="C109" t="s">
        <v>2</v>
      </c>
      <c r="D109" s="57" t="str">
        <f t="shared" si="3"/>
        <v>109. (-) : Hofors</v>
      </c>
      <c r="E109" s="59">
        <v>9.1999999999999993</v>
      </c>
      <c r="F109" s="59">
        <v>0</v>
      </c>
      <c r="G109" s="71">
        <v>4</v>
      </c>
      <c r="H109" s="71">
        <v>0</v>
      </c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>
      <c r="A110">
        <v>110</v>
      </c>
      <c r="B110" t="s">
        <v>307</v>
      </c>
      <c r="C110" t="s">
        <v>10</v>
      </c>
      <c r="D110" s="57" t="str">
        <f t="shared" si="3"/>
        <v>110. (-) : Sundsvall</v>
      </c>
      <c r="E110" s="59">
        <v>8.6</v>
      </c>
      <c r="F110" s="59">
        <v>0</v>
      </c>
      <c r="G110" s="71">
        <v>5</v>
      </c>
      <c r="H110" s="71">
        <v>0</v>
      </c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>
      <c r="A111">
        <v>111</v>
      </c>
      <c r="B111" t="s">
        <v>307</v>
      </c>
      <c r="C111" t="s">
        <v>152</v>
      </c>
      <c r="D111" s="57" t="str">
        <f t="shared" si="3"/>
        <v>111. (-) : Kävlinge</v>
      </c>
      <c r="E111" s="59">
        <v>8.3000000000000007</v>
      </c>
      <c r="F111" s="59">
        <v>0</v>
      </c>
      <c r="G111" s="71">
        <v>7</v>
      </c>
      <c r="H111" s="71">
        <v>0</v>
      </c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>
      <c r="A112">
        <v>112</v>
      </c>
      <c r="B112" t="s">
        <v>307</v>
      </c>
      <c r="C112" t="s">
        <v>91</v>
      </c>
      <c r="D112" s="57" t="str">
        <f t="shared" si="3"/>
        <v>112. (-) : Gullspång</v>
      </c>
      <c r="E112" s="59">
        <v>8.25</v>
      </c>
      <c r="F112" s="59">
        <v>0</v>
      </c>
      <c r="G112" s="71">
        <v>4</v>
      </c>
      <c r="H112" s="71">
        <v>0</v>
      </c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>
      <c r="A113">
        <v>113</v>
      </c>
      <c r="B113" t="s">
        <v>307</v>
      </c>
      <c r="C113" t="s">
        <v>1</v>
      </c>
      <c r="D113" s="57" t="str">
        <f t="shared" si="3"/>
        <v>113. (-) : Mark</v>
      </c>
      <c r="E113" s="59">
        <v>8.0299999999999994</v>
      </c>
      <c r="F113" s="59">
        <v>0</v>
      </c>
      <c r="G113" s="71">
        <v>5</v>
      </c>
      <c r="H113" s="71">
        <v>0</v>
      </c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>
      <c r="A114">
        <v>114</v>
      </c>
      <c r="B114" t="s">
        <v>307</v>
      </c>
      <c r="C114" t="s">
        <v>32</v>
      </c>
      <c r="D114" s="57" t="str">
        <f t="shared" si="3"/>
        <v>114. (-) : Kalix</v>
      </c>
      <c r="E114" s="59">
        <v>7.7</v>
      </c>
      <c r="F114" s="59">
        <v>0</v>
      </c>
      <c r="G114" s="71">
        <v>5</v>
      </c>
      <c r="H114" s="71">
        <v>0</v>
      </c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>
      <c r="A115">
        <v>115</v>
      </c>
      <c r="B115" t="s">
        <v>307</v>
      </c>
      <c r="C115" t="s">
        <v>160</v>
      </c>
      <c r="D115" s="57" t="str">
        <f t="shared" si="3"/>
        <v>115. (-) : Vänersborg</v>
      </c>
      <c r="E115" s="59">
        <v>7.5250000000000004</v>
      </c>
      <c r="F115" s="59">
        <v>-0.22499999999999964</v>
      </c>
      <c r="G115" s="71">
        <v>7</v>
      </c>
      <c r="H115" s="71">
        <v>-1</v>
      </c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>
      <c r="A116">
        <v>116</v>
      </c>
      <c r="B116" t="s">
        <v>307</v>
      </c>
      <c r="C116" t="s">
        <v>102</v>
      </c>
      <c r="D116" s="57" t="str">
        <f t="shared" si="3"/>
        <v>116. (-) : Orust</v>
      </c>
      <c r="E116" s="59">
        <v>7.1150000000000002</v>
      </c>
      <c r="F116" s="59">
        <v>0</v>
      </c>
      <c r="G116" s="71">
        <v>6</v>
      </c>
      <c r="H116" s="71">
        <v>0</v>
      </c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>
      <c r="A117">
        <v>117</v>
      </c>
      <c r="B117" t="s">
        <v>307</v>
      </c>
      <c r="C117" t="s">
        <v>61</v>
      </c>
      <c r="D117" s="57" t="str">
        <f t="shared" si="3"/>
        <v>117. (-) : Gislaved</v>
      </c>
      <c r="E117" s="59">
        <v>6.6</v>
      </c>
      <c r="F117" s="59">
        <v>0</v>
      </c>
      <c r="G117" s="71">
        <v>2</v>
      </c>
      <c r="H117" s="71">
        <v>0</v>
      </c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>
      <c r="A118">
        <v>118</v>
      </c>
      <c r="B118" t="s">
        <v>307</v>
      </c>
      <c r="C118" t="s">
        <v>53</v>
      </c>
      <c r="D118" s="57" t="str">
        <f t="shared" si="3"/>
        <v>118. (-) : Linköping</v>
      </c>
      <c r="E118" s="59">
        <v>6.6</v>
      </c>
      <c r="F118" s="59">
        <v>-1</v>
      </c>
      <c r="G118" s="71">
        <v>4</v>
      </c>
      <c r="H118" s="71">
        <v>-2</v>
      </c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>
      <c r="A119">
        <v>119</v>
      </c>
      <c r="B119" t="s">
        <v>307</v>
      </c>
      <c r="C119" t="s">
        <v>114</v>
      </c>
      <c r="D119" s="57" t="str">
        <f t="shared" si="3"/>
        <v>119. (-) : Uppvidinge</v>
      </c>
      <c r="E119" s="59">
        <v>6.4</v>
      </c>
      <c r="F119" s="59">
        <v>0</v>
      </c>
      <c r="G119" s="71">
        <v>5</v>
      </c>
      <c r="H119" s="71">
        <v>0</v>
      </c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>
      <c r="A120">
        <v>120</v>
      </c>
      <c r="B120" t="s">
        <v>307</v>
      </c>
      <c r="C120" t="s">
        <v>155</v>
      </c>
      <c r="D120" s="57" t="str">
        <f t="shared" si="3"/>
        <v>120. (-) : Töreboda</v>
      </c>
      <c r="E120" s="59">
        <v>6.2050000000000001</v>
      </c>
      <c r="F120" s="59">
        <v>0</v>
      </c>
      <c r="G120" s="71">
        <v>10</v>
      </c>
      <c r="H120" s="71">
        <v>0</v>
      </c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>
      <c r="A121">
        <v>121</v>
      </c>
      <c r="B121" t="s">
        <v>307</v>
      </c>
      <c r="C121" t="s">
        <v>157</v>
      </c>
      <c r="D121" s="57" t="str">
        <f t="shared" si="3"/>
        <v>121. (-) : Ulricehamn</v>
      </c>
      <c r="E121" s="59">
        <v>6.0449999999999999</v>
      </c>
      <c r="F121" s="59">
        <v>0</v>
      </c>
      <c r="G121" s="71">
        <v>4</v>
      </c>
      <c r="H121" s="71">
        <v>0</v>
      </c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>
      <c r="A122">
        <v>122</v>
      </c>
      <c r="B122" t="s">
        <v>307</v>
      </c>
      <c r="C122" t="s">
        <v>140</v>
      </c>
      <c r="D122" s="57" t="str">
        <f t="shared" si="3"/>
        <v>122. (-) : Leksand</v>
      </c>
      <c r="E122" s="59">
        <v>6</v>
      </c>
      <c r="F122" s="59">
        <v>0</v>
      </c>
      <c r="G122" s="71">
        <v>3</v>
      </c>
      <c r="H122" s="71">
        <v>0</v>
      </c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>
      <c r="A123">
        <v>123</v>
      </c>
      <c r="B123" t="s">
        <v>307</v>
      </c>
      <c r="C123" t="s">
        <v>148</v>
      </c>
      <c r="D123" s="57" t="str">
        <f t="shared" si="3"/>
        <v>123. (-) : Bollnäs</v>
      </c>
      <c r="E123" s="59">
        <v>6</v>
      </c>
      <c r="F123" s="59">
        <v>0</v>
      </c>
      <c r="G123" s="71">
        <v>3</v>
      </c>
      <c r="H123" s="71">
        <v>0</v>
      </c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>
      <c r="A124">
        <v>124</v>
      </c>
      <c r="B124" t="s">
        <v>307</v>
      </c>
      <c r="C124" t="s">
        <v>231</v>
      </c>
      <c r="D124" s="57" t="str">
        <f t="shared" si="3"/>
        <v>124. (-) : Kumla</v>
      </c>
      <c r="E124" s="59">
        <v>6</v>
      </c>
      <c r="F124" s="59">
        <v>0</v>
      </c>
      <c r="G124" s="71">
        <v>3</v>
      </c>
      <c r="H124" s="71">
        <v>0</v>
      </c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>
      <c r="A125">
        <v>125</v>
      </c>
      <c r="B125">
        <v>20</v>
      </c>
      <c r="C125" t="s">
        <v>76</v>
      </c>
      <c r="D125" s="57" t="str">
        <f t="shared" si="3"/>
        <v>125. (20) : Ängelholm</v>
      </c>
      <c r="E125" s="59">
        <v>5.6535000000000002</v>
      </c>
      <c r="F125" s="59">
        <v>2.85</v>
      </c>
      <c r="G125" s="71">
        <v>6</v>
      </c>
      <c r="H125" s="71">
        <v>1</v>
      </c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>
      <c r="A126">
        <v>126</v>
      </c>
      <c r="B126" t="s">
        <v>307</v>
      </c>
      <c r="C126" t="s">
        <v>87</v>
      </c>
      <c r="D126" s="57" t="str">
        <f t="shared" si="3"/>
        <v>126. (-) : Essunga</v>
      </c>
      <c r="E126" s="59">
        <v>5.6</v>
      </c>
      <c r="F126" s="59">
        <v>0</v>
      </c>
      <c r="G126" s="71">
        <v>4</v>
      </c>
      <c r="H126" s="71">
        <v>0</v>
      </c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>
      <c r="A127">
        <v>127</v>
      </c>
      <c r="B127" t="s">
        <v>307</v>
      </c>
      <c r="C127" t="s">
        <v>33</v>
      </c>
      <c r="D127" s="57" t="str">
        <f t="shared" si="3"/>
        <v>127. (-) : Kiruna</v>
      </c>
      <c r="E127" s="59">
        <v>5.4</v>
      </c>
      <c r="F127" s="59">
        <v>0</v>
      </c>
      <c r="G127" s="71">
        <v>6</v>
      </c>
      <c r="H127" s="71">
        <v>0</v>
      </c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>
      <c r="A128">
        <v>128</v>
      </c>
      <c r="B128" t="s">
        <v>307</v>
      </c>
      <c r="C128" t="s">
        <v>68</v>
      </c>
      <c r="D128" s="57" t="str">
        <f t="shared" si="3"/>
        <v>128. (-) : Sjöbo</v>
      </c>
      <c r="E128" s="59">
        <v>5.3804999999999996</v>
      </c>
      <c r="F128" s="59">
        <v>0</v>
      </c>
      <c r="G128" s="71">
        <v>7</v>
      </c>
      <c r="H128" s="71">
        <v>0</v>
      </c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>
      <c r="A129">
        <v>129</v>
      </c>
      <c r="B129" t="s">
        <v>307</v>
      </c>
      <c r="C129" t="s">
        <v>70</v>
      </c>
      <c r="D129" s="57" t="str">
        <f t="shared" ref="D129:D160" si="4">""&amp;A129&amp;". ("&amp;B129&amp;") : " &amp;C129</f>
        <v>129. (-) : Staffanstorp</v>
      </c>
      <c r="E129" s="59">
        <v>5.2735000000000003</v>
      </c>
      <c r="F129" s="59">
        <v>0</v>
      </c>
      <c r="G129" s="71">
        <v>5</v>
      </c>
      <c r="H129" s="71">
        <v>0</v>
      </c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>
      <c r="A130">
        <v>130</v>
      </c>
      <c r="B130" t="s">
        <v>307</v>
      </c>
      <c r="C130" t="s">
        <v>161</v>
      </c>
      <c r="D130" s="57" t="str">
        <f t="shared" si="4"/>
        <v>130. (-) : Åmål</v>
      </c>
      <c r="E130" s="59">
        <v>5.25</v>
      </c>
      <c r="F130" s="59">
        <v>0</v>
      </c>
      <c r="G130" s="71">
        <v>6</v>
      </c>
      <c r="H130" s="71">
        <v>0</v>
      </c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>
      <c r="A131">
        <v>131</v>
      </c>
      <c r="B131" t="s">
        <v>307</v>
      </c>
      <c r="C131" t="s">
        <v>30</v>
      </c>
      <c r="D131" s="57" t="str">
        <f t="shared" si="4"/>
        <v>131. (-) : Haparanda</v>
      </c>
      <c r="E131" s="59">
        <v>5</v>
      </c>
      <c r="F131" s="59">
        <v>0</v>
      </c>
      <c r="G131" s="71">
        <v>5</v>
      </c>
      <c r="H131" s="71">
        <v>0</v>
      </c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>
      <c r="A132">
        <v>132</v>
      </c>
      <c r="B132" t="s">
        <v>307</v>
      </c>
      <c r="C132" t="s">
        <v>169</v>
      </c>
      <c r="D132" s="57" t="str">
        <f t="shared" si="4"/>
        <v>132. (-) : Degerfors</v>
      </c>
      <c r="E132" s="59">
        <v>5</v>
      </c>
      <c r="F132" s="59">
        <v>0</v>
      </c>
      <c r="G132" s="71">
        <v>2</v>
      </c>
      <c r="H132" s="71">
        <v>0</v>
      </c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>
      <c r="A133">
        <v>133</v>
      </c>
      <c r="B133" t="s">
        <v>307</v>
      </c>
      <c r="C133" t="s">
        <v>95</v>
      </c>
      <c r="D133" s="57" t="str">
        <f t="shared" si="4"/>
        <v>133. (-) : Kungälv</v>
      </c>
      <c r="E133" s="59">
        <v>4.8499999999999996</v>
      </c>
      <c r="F133" s="59">
        <v>0</v>
      </c>
      <c r="G133" s="71">
        <v>2</v>
      </c>
      <c r="H133" s="71">
        <v>0</v>
      </c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>
      <c r="A134">
        <v>134</v>
      </c>
      <c r="B134" t="s">
        <v>307</v>
      </c>
      <c r="C134" t="s">
        <v>52</v>
      </c>
      <c r="D134" s="57" t="str">
        <f t="shared" si="4"/>
        <v>134. (-) : Vingåker</v>
      </c>
      <c r="E134" s="59">
        <v>4.5999999999999996</v>
      </c>
      <c r="F134" s="59">
        <v>0</v>
      </c>
      <c r="G134" s="71">
        <v>3</v>
      </c>
      <c r="H134" s="71">
        <v>0</v>
      </c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>
      <c r="A135">
        <v>135</v>
      </c>
      <c r="B135" t="s">
        <v>307</v>
      </c>
      <c r="C135" t="s">
        <v>94</v>
      </c>
      <c r="D135" s="57" t="str">
        <f t="shared" si="4"/>
        <v>135. (-) : Karlsborg</v>
      </c>
      <c r="E135" s="59">
        <v>4.45</v>
      </c>
      <c r="F135" s="59">
        <v>0</v>
      </c>
      <c r="G135" s="71">
        <v>5</v>
      </c>
      <c r="H135" s="71">
        <v>0</v>
      </c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>
      <c r="A136">
        <v>136</v>
      </c>
      <c r="B136" t="s">
        <v>307</v>
      </c>
      <c r="C136" t="s">
        <v>26</v>
      </c>
      <c r="D136" s="57" t="str">
        <f t="shared" si="4"/>
        <v>136. (-) : Vilhelmina</v>
      </c>
      <c r="E136" s="59">
        <v>4.3</v>
      </c>
      <c r="F136" s="59">
        <v>0</v>
      </c>
      <c r="G136" s="71">
        <v>5</v>
      </c>
      <c r="H136" s="71">
        <v>0</v>
      </c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>
      <c r="A137">
        <v>137</v>
      </c>
      <c r="B137" t="s">
        <v>307</v>
      </c>
      <c r="C137" t="s">
        <v>104</v>
      </c>
      <c r="D137" s="57" t="str">
        <f t="shared" si="4"/>
        <v>137. (-) : Skövde</v>
      </c>
      <c r="E137" s="59">
        <v>4.3</v>
      </c>
      <c r="F137" s="59">
        <v>0</v>
      </c>
      <c r="G137" s="71">
        <v>6</v>
      </c>
      <c r="H137" s="71">
        <v>0</v>
      </c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>
      <c r="A138">
        <v>138</v>
      </c>
      <c r="B138" t="s">
        <v>307</v>
      </c>
      <c r="C138" t="s">
        <v>112</v>
      </c>
      <c r="D138" s="57" t="str">
        <f t="shared" si="4"/>
        <v>138. (-) : Värnamo</v>
      </c>
      <c r="E138" s="59">
        <v>4.0449999999999999</v>
      </c>
      <c r="F138" s="59">
        <v>0</v>
      </c>
      <c r="G138" s="71">
        <v>3</v>
      </c>
      <c r="H138" s="71">
        <v>0</v>
      </c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>
      <c r="A139">
        <v>139</v>
      </c>
      <c r="B139" t="s">
        <v>307</v>
      </c>
      <c r="C139" t="s">
        <v>60</v>
      </c>
      <c r="D139" s="57" t="str">
        <f t="shared" si="4"/>
        <v>139. (-) : Aneby</v>
      </c>
      <c r="E139" s="59">
        <v>4</v>
      </c>
      <c r="F139" s="59">
        <v>0</v>
      </c>
      <c r="G139" s="71">
        <v>2</v>
      </c>
      <c r="H139" s="71">
        <v>0</v>
      </c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>
      <c r="A140">
        <v>140</v>
      </c>
      <c r="B140">
        <v>19</v>
      </c>
      <c r="C140" t="s">
        <v>85</v>
      </c>
      <c r="D140" s="57" t="str">
        <f t="shared" si="4"/>
        <v>140. (19) : Alingsås</v>
      </c>
      <c r="E140" s="59">
        <v>3.8</v>
      </c>
      <c r="F140" s="59">
        <v>3</v>
      </c>
      <c r="G140" s="71">
        <v>2</v>
      </c>
      <c r="H140" s="71">
        <v>1</v>
      </c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>
      <c r="A141">
        <v>141</v>
      </c>
      <c r="B141">
        <v>24</v>
      </c>
      <c r="C141" t="s">
        <v>42</v>
      </c>
      <c r="D141" s="57" t="str">
        <f t="shared" si="4"/>
        <v>141. (24) : Österåker</v>
      </c>
      <c r="E141" s="59">
        <v>2.94</v>
      </c>
      <c r="F141" s="59">
        <v>2</v>
      </c>
      <c r="G141" s="71">
        <v>3</v>
      </c>
      <c r="H141" s="71">
        <v>1</v>
      </c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>
      <c r="A142">
        <v>142</v>
      </c>
      <c r="B142" t="s">
        <v>307</v>
      </c>
      <c r="C142" t="s">
        <v>63</v>
      </c>
      <c r="D142" s="57" t="str">
        <f t="shared" si="4"/>
        <v>142. (-) : Mullsjö</v>
      </c>
      <c r="E142" s="59">
        <v>2.85</v>
      </c>
      <c r="F142" s="59">
        <v>0</v>
      </c>
      <c r="G142" s="71">
        <v>2</v>
      </c>
      <c r="H142" s="71">
        <v>0</v>
      </c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>
      <c r="A143">
        <v>143</v>
      </c>
      <c r="B143" t="s">
        <v>307</v>
      </c>
      <c r="C143" t="s">
        <v>16</v>
      </c>
      <c r="D143" s="57" t="str">
        <f t="shared" si="4"/>
        <v>143. (-) : Åre</v>
      </c>
      <c r="E143" s="59">
        <v>2.25</v>
      </c>
      <c r="F143" s="59">
        <v>0</v>
      </c>
      <c r="G143" s="71">
        <v>2</v>
      </c>
      <c r="H143" s="71">
        <v>0</v>
      </c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>
      <c r="A144">
        <v>144</v>
      </c>
      <c r="B144" t="s">
        <v>307</v>
      </c>
      <c r="C144" t="s">
        <v>196</v>
      </c>
      <c r="D144" s="57" t="str">
        <f t="shared" si="4"/>
        <v>144. (-) : Osby</v>
      </c>
      <c r="E144" s="59">
        <v>2</v>
      </c>
      <c r="F144" s="59">
        <v>0</v>
      </c>
      <c r="G144" s="71">
        <v>1</v>
      </c>
      <c r="H144" s="71">
        <v>0</v>
      </c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>
      <c r="A145">
        <v>145</v>
      </c>
      <c r="B145" t="s">
        <v>307</v>
      </c>
      <c r="C145" t="s">
        <v>106</v>
      </c>
      <c r="D145" s="57" t="str">
        <f t="shared" si="4"/>
        <v>145. (-) : Stenungsund</v>
      </c>
      <c r="E145" s="59">
        <v>2</v>
      </c>
      <c r="F145" s="59">
        <v>0</v>
      </c>
      <c r="G145" s="71">
        <v>1</v>
      </c>
      <c r="H145" s="71">
        <v>0</v>
      </c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>
      <c r="A146">
        <v>146</v>
      </c>
      <c r="B146" t="s">
        <v>307</v>
      </c>
      <c r="C146" t="s">
        <v>125</v>
      </c>
      <c r="D146" s="57" t="str">
        <f t="shared" si="4"/>
        <v>146. (-) : Karlshamn</v>
      </c>
      <c r="E146" s="59">
        <v>1.98</v>
      </c>
      <c r="F146" s="59">
        <v>0</v>
      </c>
      <c r="G146" s="71">
        <v>3</v>
      </c>
      <c r="H146" s="71">
        <v>0</v>
      </c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>
      <c r="A147">
        <v>147</v>
      </c>
      <c r="B147" t="s">
        <v>307</v>
      </c>
      <c r="C147" t="s">
        <v>166</v>
      </c>
      <c r="D147" s="57" t="str">
        <f t="shared" si="4"/>
        <v>147. (-) : Säffle</v>
      </c>
      <c r="E147" s="59">
        <v>1.9350000000000001</v>
      </c>
      <c r="F147" s="59">
        <v>0</v>
      </c>
      <c r="G147" s="71">
        <v>4</v>
      </c>
      <c r="H147" s="71">
        <v>0</v>
      </c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>
      <c r="A148">
        <v>148</v>
      </c>
      <c r="B148" t="s">
        <v>307</v>
      </c>
      <c r="C148" t="s">
        <v>36</v>
      </c>
      <c r="D148" s="57" t="str">
        <f t="shared" si="4"/>
        <v>148. (-) : Tidaholm</v>
      </c>
      <c r="E148" s="59">
        <v>1.825</v>
      </c>
      <c r="F148" s="59">
        <v>0</v>
      </c>
      <c r="G148" s="71">
        <v>3</v>
      </c>
      <c r="H148" s="71">
        <v>0</v>
      </c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>
      <c r="A149">
        <v>149</v>
      </c>
      <c r="B149" t="s">
        <v>307</v>
      </c>
      <c r="C149" t="s">
        <v>22</v>
      </c>
      <c r="D149" s="57" t="str">
        <f t="shared" si="4"/>
        <v>149. (-) : Skellefteå</v>
      </c>
      <c r="E149" s="59">
        <v>1.8</v>
      </c>
      <c r="F149" s="59">
        <v>0</v>
      </c>
      <c r="G149" s="71">
        <v>3</v>
      </c>
      <c r="H149" s="71">
        <v>0</v>
      </c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ht="25.5">
      <c r="A150">
        <v>150</v>
      </c>
      <c r="B150" t="s">
        <v>307</v>
      </c>
      <c r="C150" t="s">
        <v>145</v>
      </c>
      <c r="D150" s="57" t="str">
        <f t="shared" si="4"/>
        <v>150. (-) : Smedjebacken</v>
      </c>
      <c r="E150" s="59">
        <v>1.7</v>
      </c>
      <c r="F150" s="59">
        <v>0</v>
      </c>
      <c r="G150" s="71">
        <v>2</v>
      </c>
      <c r="H150" s="71">
        <v>0</v>
      </c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>
      <c r="A151">
        <v>151</v>
      </c>
      <c r="B151" t="s">
        <v>307</v>
      </c>
      <c r="C151" t="s">
        <v>50</v>
      </c>
      <c r="D151" s="57" t="str">
        <f t="shared" si="4"/>
        <v>151. (-) : Katrineholm</v>
      </c>
      <c r="E151" s="59">
        <v>1.7</v>
      </c>
      <c r="F151" s="59">
        <v>-8.0000000000000071E-2</v>
      </c>
      <c r="G151" s="71">
        <v>2</v>
      </c>
      <c r="H151" s="71">
        <v>-1</v>
      </c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>
      <c r="A152">
        <v>152</v>
      </c>
      <c r="B152" t="s">
        <v>307</v>
      </c>
      <c r="C152" t="s">
        <v>130</v>
      </c>
      <c r="D152" s="57" t="str">
        <f t="shared" si="4"/>
        <v>152. (-) : Båstad</v>
      </c>
      <c r="E152" s="59">
        <v>1.66</v>
      </c>
      <c r="F152" s="59">
        <v>-0.22500000000000009</v>
      </c>
      <c r="G152" s="71">
        <v>3</v>
      </c>
      <c r="H152" s="71">
        <v>-1</v>
      </c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>
      <c r="A153">
        <v>153</v>
      </c>
      <c r="B153" t="s">
        <v>307</v>
      </c>
      <c r="C153" t="s">
        <v>105</v>
      </c>
      <c r="D153" s="57" t="str">
        <f t="shared" si="4"/>
        <v>153. (-) : Sotenäs</v>
      </c>
      <c r="E153" s="59">
        <v>1.63</v>
      </c>
      <c r="F153" s="59">
        <v>0</v>
      </c>
      <c r="G153" s="71">
        <v>4</v>
      </c>
      <c r="H153" s="71">
        <v>0</v>
      </c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>
      <c r="A154">
        <v>154</v>
      </c>
      <c r="B154" t="s">
        <v>307</v>
      </c>
      <c r="C154" t="s">
        <v>37</v>
      </c>
      <c r="D154" s="57" t="str">
        <f t="shared" si="4"/>
        <v>154. (-) : Tjörn</v>
      </c>
      <c r="E154" s="59">
        <v>1.53</v>
      </c>
      <c r="F154" s="59">
        <v>-0.22499999999999987</v>
      </c>
      <c r="G154" s="71">
        <v>5</v>
      </c>
      <c r="H154" s="71">
        <v>-1</v>
      </c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>
      <c r="A155">
        <v>155</v>
      </c>
      <c r="B155" t="s">
        <v>307</v>
      </c>
      <c r="C155" t="s">
        <v>115</v>
      </c>
      <c r="D155" s="57" t="str">
        <f t="shared" si="4"/>
        <v>155. (-) : Växjö</v>
      </c>
      <c r="E155" s="59">
        <v>1.4</v>
      </c>
      <c r="F155" s="59">
        <v>0</v>
      </c>
      <c r="G155" s="71">
        <v>2</v>
      </c>
      <c r="H155" s="71">
        <v>0</v>
      </c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>
      <c r="A156">
        <v>156</v>
      </c>
      <c r="B156" t="s">
        <v>307</v>
      </c>
      <c r="C156" t="s">
        <v>44</v>
      </c>
      <c r="D156" s="57" t="str">
        <f t="shared" si="4"/>
        <v>156. (-) : Enköping</v>
      </c>
      <c r="E156" s="59">
        <v>1.0149999999999999</v>
      </c>
      <c r="F156" s="59">
        <v>0</v>
      </c>
      <c r="G156" s="71">
        <v>4</v>
      </c>
      <c r="H156" s="71">
        <v>0</v>
      </c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>
      <c r="A157">
        <v>157</v>
      </c>
      <c r="B157" t="s">
        <v>307</v>
      </c>
      <c r="C157" t="s">
        <v>69</v>
      </c>
      <c r="D157" s="57" t="str">
        <f t="shared" si="4"/>
        <v>157. (-) : Skurup</v>
      </c>
      <c r="E157" s="59">
        <v>1</v>
      </c>
      <c r="F157" s="59">
        <v>0</v>
      </c>
      <c r="G157" s="71">
        <v>2</v>
      </c>
      <c r="H157" s="71">
        <v>0</v>
      </c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>
      <c r="A158">
        <v>158</v>
      </c>
      <c r="B158" t="s">
        <v>307</v>
      </c>
      <c r="C158" t="s">
        <v>108</v>
      </c>
      <c r="D158" s="57" t="str">
        <f t="shared" si="4"/>
        <v>158. (-) : Åstorp</v>
      </c>
      <c r="E158" s="59">
        <v>1</v>
      </c>
      <c r="F158" s="59">
        <v>0</v>
      </c>
      <c r="G158" s="71">
        <v>2</v>
      </c>
      <c r="H158" s="71">
        <v>0</v>
      </c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>
      <c r="A159">
        <v>159</v>
      </c>
      <c r="B159" t="s">
        <v>307</v>
      </c>
      <c r="C159" t="s">
        <v>159</v>
      </c>
      <c r="D159" s="57" t="str">
        <f t="shared" si="4"/>
        <v>159. (-) : Vårgårda</v>
      </c>
      <c r="E159" s="59">
        <v>0.875</v>
      </c>
      <c r="F159" s="59">
        <v>0</v>
      </c>
      <c r="G159" s="71">
        <v>3</v>
      </c>
      <c r="H159" s="71">
        <v>0</v>
      </c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>
      <c r="A160">
        <v>160</v>
      </c>
      <c r="B160" t="s">
        <v>307</v>
      </c>
      <c r="C160" t="s">
        <v>133</v>
      </c>
      <c r="D160" s="57" t="str">
        <f t="shared" si="4"/>
        <v>160. (-) : Hässleholm</v>
      </c>
      <c r="E160" s="59">
        <v>0.85</v>
      </c>
      <c r="F160" s="59">
        <v>0</v>
      </c>
      <c r="G160" s="71">
        <v>1</v>
      </c>
      <c r="H160" s="71">
        <v>0</v>
      </c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>
      <c r="A161">
        <v>161</v>
      </c>
      <c r="B161" t="s">
        <v>307</v>
      </c>
      <c r="C161" t="s">
        <v>77</v>
      </c>
      <c r="D161" s="57" t="str">
        <f t="shared" ref="D161:D182" si="5">""&amp;A161&amp;". ("&amp;B161&amp;") : " &amp;C161</f>
        <v>161. (-) : Östra Göinge</v>
      </c>
      <c r="E161" s="59">
        <v>0.8</v>
      </c>
      <c r="F161" s="59">
        <v>0</v>
      </c>
      <c r="G161" s="71">
        <v>1</v>
      </c>
      <c r="H161" s="71">
        <v>0</v>
      </c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>
      <c r="A162">
        <v>162</v>
      </c>
      <c r="B162" t="s">
        <v>307</v>
      </c>
      <c r="C162" t="s">
        <v>162</v>
      </c>
      <c r="D162" s="57" t="str">
        <f t="shared" si="5"/>
        <v>162. (-) : Öckerö</v>
      </c>
      <c r="E162" s="59">
        <v>0.66</v>
      </c>
      <c r="F162" s="59">
        <v>0</v>
      </c>
      <c r="G162" s="71">
        <v>1</v>
      </c>
      <c r="H162" s="71">
        <v>0</v>
      </c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>
      <c r="A163">
        <v>163</v>
      </c>
      <c r="B163" t="s">
        <v>307</v>
      </c>
      <c r="C163" t="s">
        <v>31</v>
      </c>
      <c r="D163" s="57" t="str">
        <f t="shared" si="5"/>
        <v>163. (-) : Jokkmokk</v>
      </c>
      <c r="E163" s="59">
        <v>0.6</v>
      </c>
      <c r="F163" s="59">
        <v>0</v>
      </c>
      <c r="G163" s="71">
        <v>1</v>
      </c>
      <c r="H163" s="71">
        <v>0</v>
      </c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>
      <c r="A164">
        <v>164</v>
      </c>
      <c r="B164" t="s">
        <v>307</v>
      </c>
      <c r="C164" t="s">
        <v>154</v>
      </c>
      <c r="D164" s="57" t="str">
        <f t="shared" si="5"/>
        <v>164. (-) : Trollhättan</v>
      </c>
      <c r="E164" s="59">
        <v>0.6</v>
      </c>
      <c r="F164" s="59">
        <v>0</v>
      </c>
      <c r="G164" s="71">
        <v>3</v>
      </c>
      <c r="H164" s="71">
        <v>0</v>
      </c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>
      <c r="A165">
        <v>165</v>
      </c>
      <c r="B165" t="s">
        <v>307</v>
      </c>
      <c r="C165" t="s">
        <v>43</v>
      </c>
      <c r="D165" s="57" t="str">
        <f t="shared" si="5"/>
        <v>165. (-) : Uppsala</v>
      </c>
      <c r="E165" s="59">
        <v>0.42499999999999999</v>
      </c>
      <c r="F165" s="59">
        <v>0</v>
      </c>
      <c r="G165" s="71">
        <v>2</v>
      </c>
      <c r="H165" s="71">
        <v>0</v>
      </c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>
      <c r="A166">
        <v>166</v>
      </c>
      <c r="B166" t="s">
        <v>307</v>
      </c>
      <c r="C166" t="s">
        <v>171</v>
      </c>
      <c r="D166" s="57" t="str">
        <f t="shared" si="5"/>
        <v>166. (-) : Lekeberg</v>
      </c>
      <c r="E166" s="59">
        <v>0.4</v>
      </c>
      <c r="F166" s="59">
        <v>0</v>
      </c>
      <c r="G166" s="71">
        <v>1</v>
      </c>
      <c r="H166" s="71">
        <v>0</v>
      </c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>
      <c r="A167">
        <v>167</v>
      </c>
      <c r="B167" t="s">
        <v>307</v>
      </c>
      <c r="C167" t="s">
        <v>89</v>
      </c>
      <c r="D167" s="57" t="str">
        <f t="shared" si="5"/>
        <v>167. (-) : Färgelanda</v>
      </c>
      <c r="E167" s="59">
        <v>0.26300000000000001</v>
      </c>
      <c r="F167" s="59">
        <v>0</v>
      </c>
      <c r="G167" s="71">
        <v>4</v>
      </c>
      <c r="H167" s="71">
        <v>0</v>
      </c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>
      <c r="A168">
        <v>168</v>
      </c>
      <c r="B168" t="s">
        <v>307</v>
      </c>
      <c r="C168" t="s">
        <v>45</v>
      </c>
      <c r="D168" s="57" t="str">
        <f t="shared" si="5"/>
        <v>168. (-) : Håbo</v>
      </c>
      <c r="E168" s="59">
        <v>0.2</v>
      </c>
      <c r="F168" s="59">
        <v>0</v>
      </c>
      <c r="G168" s="71">
        <v>2</v>
      </c>
      <c r="H168" s="71">
        <v>0</v>
      </c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>
      <c r="A169">
        <v>169</v>
      </c>
      <c r="B169" t="s">
        <v>307</v>
      </c>
      <c r="C169" t="s">
        <v>150</v>
      </c>
      <c r="D169" s="57" t="str">
        <f t="shared" si="5"/>
        <v>169. (-) : Klippan</v>
      </c>
      <c r="E169" s="59">
        <v>8.7999999999999995E-2</v>
      </c>
      <c r="F169" s="59">
        <v>0</v>
      </c>
      <c r="G169" s="71">
        <v>2</v>
      </c>
      <c r="H169" s="71">
        <v>0</v>
      </c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>
      <c r="A170">
        <v>170</v>
      </c>
      <c r="B170" t="s">
        <v>307</v>
      </c>
      <c r="C170" t="s">
        <v>51</v>
      </c>
      <c r="D170" s="57" t="str">
        <f t="shared" si="5"/>
        <v>170. (-) : Trosa</v>
      </c>
      <c r="E170" s="59">
        <v>8.7999999999999995E-2</v>
      </c>
      <c r="F170" s="59">
        <v>0</v>
      </c>
      <c r="G170" s="71">
        <v>2</v>
      </c>
      <c r="H170" s="71">
        <v>0</v>
      </c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>
      <c r="A171">
        <v>171</v>
      </c>
      <c r="B171" t="s">
        <v>307</v>
      </c>
      <c r="C171" t="s">
        <v>136</v>
      </c>
      <c r="D171" s="57" t="str">
        <f t="shared" si="5"/>
        <v>171. (-) : Sala</v>
      </c>
      <c r="E171" s="59">
        <v>7.6999999999999999E-2</v>
      </c>
      <c r="F171" s="59">
        <v>0</v>
      </c>
      <c r="G171" s="71">
        <v>2</v>
      </c>
      <c r="H171" s="71">
        <v>0</v>
      </c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>
      <c r="A172">
        <v>172</v>
      </c>
      <c r="B172">
        <v>31</v>
      </c>
      <c r="C172" t="s">
        <v>304</v>
      </c>
      <c r="D172" s="57" t="str">
        <f t="shared" si="5"/>
        <v>172. (31) : Vaggeryd</v>
      </c>
      <c r="E172" s="59">
        <v>5.5E-2</v>
      </c>
      <c r="F172" s="59">
        <v>5.5E-2</v>
      </c>
      <c r="G172" s="71">
        <v>1</v>
      </c>
      <c r="H172" s="71">
        <v>1</v>
      </c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>
      <c r="A173">
        <v>173</v>
      </c>
      <c r="B173" t="s">
        <v>307</v>
      </c>
      <c r="C173" t="s">
        <v>41</v>
      </c>
      <c r="D173" s="57" t="str">
        <f t="shared" si="5"/>
        <v>173. (-) : Vaxholm</v>
      </c>
      <c r="E173" s="59">
        <v>4.4999999999999998E-2</v>
      </c>
      <c r="F173" s="59">
        <v>0</v>
      </c>
      <c r="G173" s="71">
        <v>1</v>
      </c>
      <c r="H173" s="71">
        <v>0</v>
      </c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>
      <c r="A174">
        <v>174</v>
      </c>
      <c r="B174" t="s">
        <v>307</v>
      </c>
      <c r="C174" t="s">
        <v>222</v>
      </c>
      <c r="D174" s="57" t="str">
        <f t="shared" si="5"/>
        <v>174. (-) : Gnesta</v>
      </c>
      <c r="E174" s="59">
        <v>4.3499999999999997E-2</v>
      </c>
      <c r="F174" s="59">
        <v>0</v>
      </c>
      <c r="G174" s="71">
        <v>1</v>
      </c>
      <c r="H174" s="71">
        <v>0</v>
      </c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>
      <c r="A175">
        <v>175</v>
      </c>
      <c r="B175" t="s">
        <v>307</v>
      </c>
      <c r="C175" t="s">
        <v>129</v>
      </c>
      <c r="D175" s="57" t="str">
        <f t="shared" si="5"/>
        <v>175. (-) : Bjuv</v>
      </c>
      <c r="E175" s="59">
        <v>0.04</v>
      </c>
      <c r="F175" s="59">
        <v>0</v>
      </c>
      <c r="G175" s="71">
        <v>2</v>
      </c>
      <c r="H175" s="71">
        <v>0</v>
      </c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>
      <c r="A176">
        <v>176</v>
      </c>
      <c r="B176" t="s">
        <v>307</v>
      </c>
      <c r="C176" t="s">
        <v>137</v>
      </c>
      <c r="D176" s="57" t="str">
        <f t="shared" si="5"/>
        <v>176. (-) : Västerås</v>
      </c>
      <c r="E176" s="59">
        <v>1.0999999999999999E-2</v>
      </c>
      <c r="F176" s="59">
        <v>0</v>
      </c>
      <c r="G176" s="71">
        <v>1</v>
      </c>
      <c r="H176" s="71">
        <v>0</v>
      </c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>
      <c r="A177">
        <v>177</v>
      </c>
      <c r="B177" t="s">
        <v>307</v>
      </c>
      <c r="C177" t="s">
        <v>113</v>
      </c>
      <c r="D177" s="57" t="str">
        <f t="shared" si="5"/>
        <v>177. (-) : Markaryd</v>
      </c>
      <c r="E177" s="59">
        <v>5.0000000000000001E-3</v>
      </c>
      <c r="F177" s="59">
        <v>0</v>
      </c>
      <c r="G177" s="71">
        <v>1</v>
      </c>
      <c r="H177" s="71">
        <v>0</v>
      </c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>
      <c r="A178">
        <v>178</v>
      </c>
      <c r="B178" t="s">
        <v>307</v>
      </c>
      <c r="C178" t="s">
        <v>172</v>
      </c>
      <c r="D178" s="57" t="str">
        <f t="shared" si="5"/>
        <v>178. (-) : Lindesberg</v>
      </c>
      <c r="E178" s="59">
        <v>0</v>
      </c>
      <c r="F178" s="59">
        <v>-0.45</v>
      </c>
      <c r="G178" s="71">
        <v>0</v>
      </c>
      <c r="H178" s="71">
        <v>-2</v>
      </c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>
      <c r="A179">
        <v>179</v>
      </c>
      <c r="B179" t="s">
        <v>307</v>
      </c>
      <c r="C179" t="s">
        <v>149</v>
      </c>
      <c r="D179" s="57" t="str">
        <f t="shared" si="5"/>
        <v>179. (-) : Gävle</v>
      </c>
      <c r="E179" s="59">
        <v>0</v>
      </c>
      <c r="F179" s="59">
        <v>0</v>
      </c>
      <c r="G179" s="71">
        <v>0</v>
      </c>
      <c r="H179" s="71">
        <v>0</v>
      </c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>
      <c r="A180">
        <v>180</v>
      </c>
      <c r="B180" t="s">
        <v>307</v>
      </c>
      <c r="C180" t="s">
        <v>38</v>
      </c>
      <c r="D180" s="57" t="str">
        <f t="shared" si="5"/>
        <v>180. (-) : Haninge</v>
      </c>
      <c r="E180" s="59">
        <v>0</v>
      </c>
      <c r="F180" s="59">
        <v>0</v>
      </c>
      <c r="G180" s="71">
        <v>0</v>
      </c>
      <c r="H180" s="71">
        <v>0</v>
      </c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>
      <c r="A181">
        <v>181</v>
      </c>
      <c r="B181" t="s">
        <v>307</v>
      </c>
      <c r="C181" t="s">
        <v>40</v>
      </c>
      <c r="D181" s="57" t="str">
        <f t="shared" si="5"/>
        <v>181. (-) : Södertälje</v>
      </c>
      <c r="E181" s="59">
        <v>0</v>
      </c>
      <c r="F181" s="59">
        <v>0</v>
      </c>
      <c r="G181" s="71">
        <v>0</v>
      </c>
      <c r="H181" s="71">
        <v>0</v>
      </c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>
      <c r="A182">
        <v>182</v>
      </c>
      <c r="B182" t="s">
        <v>307</v>
      </c>
      <c r="C182" t="s">
        <v>17</v>
      </c>
      <c r="D182" s="57" t="str">
        <f t="shared" si="5"/>
        <v>182. (-) : Bjurholm</v>
      </c>
      <c r="E182">
        <v>0</v>
      </c>
      <c r="F182">
        <v>0</v>
      </c>
      <c r="G182" s="71">
        <v>0</v>
      </c>
      <c r="H182" s="71">
        <v>0</v>
      </c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>
      <c r="A183">
        <v>183</v>
      </c>
      <c r="B183" t="s">
        <v>307</v>
      </c>
      <c r="C183" t="s">
        <v>84</v>
      </c>
      <c r="D183" s="57" t="str">
        <f t="shared" ref="D183:D184" si="6">""&amp;A183&amp;". ("&amp;B183&amp;") : " &amp;C183</f>
        <v>183. (-) : Ale</v>
      </c>
      <c r="E183" s="102">
        <v>0</v>
      </c>
      <c r="F183" s="102">
        <v>0</v>
      </c>
      <c r="G183" s="71">
        <v>0</v>
      </c>
      <c r="H183" s="71">
        <v>0</v>
      </c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>
      <c r="A184">
        <v>184</v>
      </c>
      <c r="B184" t="s">
        <v>307</v>
      </c>
      <c r="C184" t="s">
        <v>56</v>
      </c>
      <c r="D184" s="57" t="str">
        <f t="shared" si="6"/>
        <v>184. (-) : Norrköping</v>
      </c>
      <c r="E184" s="102">
        <v>0</v>
      </c>
      <c r="F184" s="102">
        <v>0</v>
      </c>
      <c r="G184" s="71">
        <v>0</v>
      </c>
      <c r="H184" s="71">
        <v>0</v>
      </c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ht="14.25">
      <c r="A185" s="40"/>
      <c r="B185" s="61"/>
      <c r="C185" s="62"/>
      <c r="D185" s="62" t="s">
        <v>277</v>
      </c>
      <c r="E185" s="101">
        <f>SUM(E2:E184)</f>
        <v>6422.0215000000026</v>
      </c>
      <c r="F185" s="62"/>
      <c r="G185" s="72"/>
      <c r="H185" s="71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ht="14.25">
      <c r="A186" s="40"/>
      <c r="B186" s="63"/>
      <c r="C186" s="62"/>
      <c r="D186" s="62" t="s">
        <v>278</v>
      </c>
      <c r="E186" s="62">
        <f>SUM(E2:E51)</f>
        <v>4893.5882999999994</v>
      </c>
      <c r="F186" s="56">
        <f>E186/E185</f>
        <v>0.76200123278939469</v>
      </c>
      <c r="G186" s="72"/>
      <c r="H186" s="71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9:30"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9:30"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9:30"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9:30"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9:30"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9:30"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9:30"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9:30"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9:30"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9:30"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9:30"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9:30"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9:30"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9:30"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9:30"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9:30"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9:30"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9:30"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9:30"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9:30"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9:30"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9:30"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9:30"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9:30"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9:30"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9:30"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9:30"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9:30"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9:30"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9:30"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9:30"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9:30"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9:30"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9:30"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9:30"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9:30"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9:30"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9:30"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9:30"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9:30"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9:30"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9:30"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9:30"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9:30"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9:30"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9:30"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9:30"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9:30"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9:30"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9:30"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9:30"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9:30"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9:30"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9:30"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9:30"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9:30"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9:30"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9:30"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9:30"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9:30"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9:30"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9:30"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9:30"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9:30"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9:30"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9:30"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9:30"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9:30"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9:30"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9:30"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9:30"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9:30"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9:30"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9:30"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9:30"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9:30"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9:30"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9:30"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9:30"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9:30"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9:30"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9:30"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9:30"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9:30"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9:30"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9:30"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9:30"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9:30"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9:30"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9:30"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9:30"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9:30"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9:30"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9:30"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9:30"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9:30"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9:30"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9:30"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9:30"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9:30"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9:30"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9:30"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9:30"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9:30"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9:30"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9:30"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9:30"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9:30"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9:30"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9:30"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9:30"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9:30"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9:30"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9:30"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9:30"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9:30"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256"/>
  <sheetViews>
    <sheetView workbookViewId="0">
      <pane ySplit="1" topLeftCell="A167" activePane="bottomLeft" state="frozen"/>
      <selection pane="bottomLeft" activeCell="Z62" sqref="Z62"/>
    </sheetView>
  </sheetViews>
  <sheetFormatPr defaultRowHeight="12.75"/>
  <cols>
    <col min="1" max="1" width="26.1328125" customWidth="1"/>
    <col min="2" max="29" width="6.1328125" customWidth="1"/>
    <col min="30" max="30" width="18.86328125" customWidth="1"/>
    <col min="31" max="31" width="11.46484375" customWidth="1"/>
  </cols>
  <sheetData>
    <row r="1" spans="1:41" ht="13.15">
      <c r="B1" s="114">
        <v>2003</v>
      </c>
      <c r="C1" s="114"/>
      <c r="D1" s="114">
        <v>2004</v>
      </c>
      <c r="E1" s="114"/>
      <c r="F1" s="114">
        <v>2005</v>
      </c>
      <c r="G1" s="114"/>
      <c r="H1" s="114">
        <v>2006</v>
      </c>
      <c r="I1" s="114"/>
      <c r="J1" s="114">
        <v>2007</v>
      </c>
      <c r="K1" s="114"/>
      <c r="L1" s="114">
        <v>2008</v>
      </c>
      <c r="M1" s="114"/>
      <c r="N1" s="114">
        <v>2009</v>
      </c>
      <c r="O1" s="114"/>
      <c r="P1" s="114">
        <v>2010</v>
      </c>
      <c r="Q1" s="114"/>
      <c r="R1" s="114">
        <v>2011</v>
      </c>
      <c r="S1" s="114"/>
      <c r="T1" s="114">
        <v>2012</v>
      </c>
      <c r="U1" s="114"/>
      <c r="V1" s="114">
        <v>2013</v>
      </c>
      <c r="W1" s="114"/>
      <c r="X1" s="114">
        <v>2014</v>
      </c>
      <c r="Y1" s="114"/>
      <c r="Z1" s="114">
        <v>2015</v>
      </c>
      <c r="AA1" s="114"/>
      <c r="AB1" s="114">
        <v>2016</v>
      </c>
      <c r="AC1" s="114"/>
      <c r="AD1" s="30" t="s">
        <v>301</v>
      </c>
      <c r="AE1" s="30" t="s">
        <v>262</v>
      </c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>
      <c r="A2" s="18" t="s">
        <v>263</v>
      </c>
      <c r="B2" s="28" t="s">
        <v>234</v>
      </c>
      <c r="C2" s="29" t="s">
        <v>235</v>
      </c>
      <c r="D2" s="28" t="s">
        <v>236</v>
      </c>
      <c r="E2" s="29" t="s">
        <v>237</v>
      </c>
      <c r="F2" s="28" t="s">
        <v>238</v>
      </c>
      <c r="G2" s="29" t="s">
        <v>239</v>
      </c>
      <c r="H2" s="28" t="s">
        <v>240</v>
      </c>
      <c r="I2" s="29" t="s">
        <v>241</v>
      </c>
      <c r="J2" s="28" t="s">
        <v>242</v>
      </c>
      <c r="K2" s="29" t="s">
        <v>243</v>
      </c>
      <c r="L2" s="28" t="s">
        <v>244</v>
      </c>
      <c r="M2" s="29" t="s">
        <v>245</v>
      </c>
      <c r="N2" s="28" t="s">
        <v>246</v>
      </c>
      <c r="O2" s="29" t="s">
        <v>247</v>
      </c>
      <c r="P2" s="28" t="s">
        <v>248</v>
      </c>
      <c r="Q2" s="29" t="s">
        <v>249</v>
      </c>
      <c r="R2" s="28" t="s">
        <v>250</v>
      </c>
      <c r="S2" s="29" t="s">
        <v>251</v>
      </c>
      <c r="T2" s="28" t="s">
        <v>252</v>
      </c>
      <c r="U2" s="29" t="s">
        <v>253</v>
      </c>
      <c r="V2" s="28" t="s">
        <v>254</v>
      </c>
      <c r="W2" s="29" t="s">
        <v>255</v>
      </c>
      <c r="X2" s="28" t="s">
        <v>256</v>
      </c>
      <c r="Y2" s="29" t="s">
        <v>257</v>
      </c>
      <c r="Z2" s="28" t="s">
        <v>258</v>
      </c>
      <c r="AA2" s="29" t="s">
        <v>259</v>
      </c>
      <c r="AB2" s="28" t="s">
        <v>260</v>
      </c>
      <c r="AC2" s="96" t="s">
        <v>261</v>
      </c>
      <c r="AD2" s="28" t="s">
        <v>302</v>
      </c>
      <c r="AE2" s="29" t="s">
        <v>303</v>
      </c>
      <c r="AF2" s="40" t="s">
        <v>305</v>
      </c>
      <c r="AG2" s="40"/>
      <c r="AH2" s="40"/>
      <c r="AI2" s="40"/>
      <c r="AJ2" s="40"/>
      <c r="AK2" s="40"/>
      <c r="AL2" s="40"/>
      <c r="AM2" s="40"/>
      <c r="AN2" s="40"/>
      <c r="AO2" s="40"/>
    </row>
    <row r="3" spans="1:41">
      <c r="B3" s="31"/>
      <c r="C3" s="32"/>
      <c r="D3" s="31"/>
      <c r="E3" s="32"/>
      <c r="F3" s="31"/>
      <c r="G3" s="32"/>
      <c r="H3" s="31"/>
      <c r="I3" s="32"/>
      <c r="J3" s="31"/>
      <c r="K3" s="32"/>
      <c r="L3" s="31"/>
      <c r="M3" s="32"/>
      <c r="N3" s="31"/>
      <c r="O3" s="32"/>
      <c r="P3" s="31"/>
      <c r="Q3" s="32"/>
      <c r="R3" s="31"/>
      <c r="S3" s="32"/>
      <c r="T3" s="31"/>
      <c r="U3" s="32"/>
      <c r="V3" s="31"/>
      <c r="W3" s="32"/>
      <c r="X3" s="31"/>
      <c r="Y3" s="32"/>
      <c r="Z3" s="31"/>
      <c r="AA3" s="32"/>
      <c r="AB3" s="97"/>
      <c r="AC3" s="97"/>
      <c r="AD3" s="31"/>
      <c r="AE3" s="25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1" s="27" customFormat="1" ht="13.15">
      <c r="A4" s="27" t="s">
        <v>208</v>
      </c>
      <c r="B4" s="33">
        <v>11.5</v>
      </c>
      <c r="C4" s="34">
        <v>12</v>
      </c>
      <c r="D4" s="33">
        <v>11.5</v>
      </c>
      <c r="E4" s="34">
        <v>12</v>
      </c>
      <c r="F4" s="33">
        <v>11.5</v>
      </c>
      <c r="G4" s="34">
        <v>12</v>
      </c>
      <c r="H4" s="33">
        <v>12.3</v>
      </c>
      <c r="I4" s="34">
        <v>13</v>
      </c>
      <c r="J4" s="33">
        <v>16.88</v>
      </c>
      <c r="K4" s="34">
        <v>18</v>
      </c>
      <c r="L4" s="33">
        <v>20.98</v>
      </c>
      <c r="M4" s="34">
        <v>20</v>
      </c>
      <c r="N4" s="33">
        <v>24.98</v>
      </c>
      <c r="O4" s="34">
        <v>25</v>
      </c>
      <c r="P4" s="33">
        <v>44.68</v>
      </c>
      <c r="Q4" s="34">
        <v>36</v>
      </c>
      <c r="R4" s="33">
        <v>50.68</v>
      </c>
      <c r="S4" s="34">
        <v>39</v>
      </c>
      <c r="T4" s="33">
        <v>72.724000000000004</v>
      </c>
      <c r="U4" s="34">
        <v>51</v>
      </c>
      <c r="V4" s="33">
        <v>74.924000000000007</v>
      </c>
      <c r="W4" s="34">
        <v>52</v>
      </c>
      <c r="X4" s="33">
        <v>78.924000000000007</v>
      </c>
      <c r="Y4" s="34">
        <v>54</v>
      </c>
      <c r="Z4" s="33">
        <v>78.924000000000007</v>
      </c>
      <c r="AA4" s="34">
        <v>54</v>
      </c>
      <c r="AB4" s="98">
        <v>68.935999999999993</v>
      </c>
      <c r="AC4" s="98">
        <v>51</v>
      </c>
      <c r="AD4" s="33">
        <f>Tabell2[[#This Row],['[MW'] Effekt26]]-Tabell2[[#This Row],['[MW'] Effekt24]]</f>
        <v>-9.9880000000000138</v>
      </c>
      <c r="AE4" s="26">
        <f>Tabell2[[#This Row],['[n'] Antal27]]-Tabell2[[#This Row],['[n'] Antal25]]</f>
        <v>-3</v>
      </c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>
      <c r="A5" t="s">
        <v>125</v>
      </c>
      <c r="B5" s="31">
        <v>1.98</v>
      </c>
      <c r="C5" s="32">
        <v>3</v>
      </c>
      <c r="D5" s="31">
        <v>1.98</v>
      </c>
      <c r="E5" s="32">
        <v>3</v>
      </c>
      <c r="F5" s="31">
        <v>1.98</v>
      </c>
      <c r="G5" s="32">
        <v>3</v>
      </c>
      <c r="H5" s="31">
        <v>1.98</v>
      </c>
      <c r="I5" s="32">
        <v>3</v>
      </c>
      <c r="J5" s="31">
        <v>1.98</v>
      </c>
      <c r="K5" s="32">
        <v>3</v>
      </c>
      <c r="L5" s="31">
        <v>1.98</v>
      </c>
      <c r="M5" s="32">
        <v>3</v>
      </c>
      <c r="N5" s="31">
        <v>1.98</v>
      </c>
      <c r="O5" s="32">
        <v>3</v>
      </c>
      <c r="P5" s="31">
        <v>1.98</v>
      </c>
      <c r="Q5" s="32">
        <v>3</v>
      </c>
      <c r="R5" s="31">
        <v>1.98</v>
      </c>
      <c r="S5" s="32">
        <v>3</v>
      </c>
      <c r="T5" s="31">
        <v>1.98</v>
      </c>
      <c r="U5" s="32">
        <v>3</v>
      </c>
      <c r="V5" s="31">
        <v>1.98</v>
      </c>
      <c r="W5" s="32">
        <v>3</v>
      </c>
      <c r="X5" s="31">
        <v>1.98</v>
      </c>
      <c r="Y5" s="32">
        <v>3</v>
      </c>
      <c r="Z5" s="31">
        <v>1.98</v>
      </c>
      <c r="AA5" s="32">
        <v>3</v>
      </c>
      <c r="AB5" s="97">
        <v>1.98</v>
      </c>
      <c r="AC5" s="97">
        <v>3</v>
      </c>
      <c r="AD5" s="100">
        <f>Tabell2[[#This Row],['[MW'] Effekt26]]-Tabell2[[#This Row],['[MW'] Effekt24]]</f>
        <v>0</v>
      </c>
      <c r="AE5" s="26">
        <f>Tabell2[[#This Row],['[n'] Antal27]]-Tabell2[[#This Row],['[n'] Antal25]]</f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</row>
    <row r="6" spans="1:41">
      <c r="A6" t="s">
        <v>126</v>
      </c>
      <c r="B6" s="31">
        <v>8.1</v>
      </c>
      <c r="C6" s="32">
        <v>6</v>
      </c>
      <c r="D6" s="31">
        <v>8.1</v>
      </c>
      <c r="E6" s="32">
        <v>6</v>
      </c>
      <c r="F6" s="31">
        <v>8.1</v>
      </c>
      <c r="G6" s="32">
        <v>6</v>
      </c>
      <c r="H6" s="31">
        <v>8.1</v>
      </c>
      <c r="I6" s="32">
        <v>6</v>
      </c>
      <c r="J6" s="31">
        <v>8.1</v>
      </c>
      <c r="K6" s="32">
        <v>6</v>
      </c>
      <c r="L6" s="31">
        <v>12.2</v>
      </c>
      <c r="M6" s="32">
        <v>8</v>
      </c>
      <c r="N6" s="31">
        <v>13</v>
      </c>
      <c r="O6" s="32">
        <v>9</v>
      </c>
      <c r="P6" s="31">
        <v>32.700000000000003</v>
      </c>
      <c r="Q6" s="32">
        <v>20</v>
      </c>
      <c r="R6" s="31">
        <v>32.700000000000003</v>
      </c>
      <c r="S6" s="32">
        <v>20</v>
      </c>
      <c r="T6" s="31">
        <v>32.700000000000003</v>
      </c>
      <c r="U6" s="32">
        <v>20</v>
      </c>
      <c r="V6" s="31">
        <v>32.700000000000003</v>
      </c>
      <c r="W6" s="32">
        <v>20</v>
      </c>
      <c r="X6" s="31">
        <v>32.700000000000003</v>
      </c>
      <c r="Y6" s="32">
        <v>20</v>
      </c>
      <c r="Z6" s="31">
        <v>32.700000000000003</v>
      </c>
      <c r="AA6" s="32">
        <v>20</v>
      </c>
      <c r="AB6" s="97">
        <v>22.7</v>
      </c>
      <c r="AC6" s="97">
        <v>15</v>
      </c>
      <c r="AD6" s="100">
        <f>Tabell2[[#This Row],['[MW'] Effekt26]]-Tabell2[[#This Row],['[MW'] Effekt24]]</f>
        <v>-10.000000000000004</v>
      </c>
      <c r="AE6" s="26">
        <f>Tabell2[[#This Row],['[n'] Antal27]]-Tabell2[[#This Row],['[n'] Antal25]]</f>
        <v>-5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>
      <c r="A7" t="s">
        <v>127</v>
      </c>
      <c r="B7" s="31"/>
      <c r="C7" s="32"/>
      <c r="D7" s="31"/>
      <c r="E7" s="32"/>
      <c r="F7" s="31"/>
      <c r="G7" s="32"/>
      <c r="H7" s="31"/>
      <c r="I7" s="32"/>
      <c r="J7" s="31"/>
      <c r="K7" s="32"/>
      <c r="L7" s="31"/>
      <c r="M7" s="32"/>
      <c r="N7" s="31"/>
      <c r="O7" s="32"/>
      <c r="P7" s="31"/>
      <c r="Q7" s="32"/>
      <c r="R7" s="31"/>
      <c r="S7" s="32"/>
      <c r="T7" s="31">
        <v>16</v>
      </c>
      <c r="U7" s="32">
        <v>8</v>
      </c>
      <c r="V7" s="31">
        <v>18.2</v>
      </c>
      <c r="W7" s="32">
        <v>9</v>
      </c>
      <c r="X7" s="31">
        <v>18.2</v>
      </c>
      <c r="Y7" s="32">
        <v>9</v>
      </c>
      <c r="Z7" s="31">
        <v>18.2</v>
      </c>
      <c r="AA7" s="32">
        <v>9</v>
      </c>
      <c r="AB7" s="97">
        <v>18.212499999999999</v>
      </c>
      <c r="AC7" s="97">
        <v>11</v>
      </c>
      <c r="AD7" s="100">
        <f>Tabell2[[#This Row],['[MW'] Effekt26]]-Tabell2[[#This Row],['[MW'] Effekt24]]</f>
        <v>1.2499999999999289E-2</v>
      </c>
      <c r="AE7" s="26">
        <f>Tabell2[[#This Row],['[n'] Antal27]]-Tabell2[[#This Row],['[n'] Antal25]]</f>
        <v>2</v>
      </c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1">
      <c r="A8" t="s">
        <v>128</v>
      </c>
      <c r="B8" s="31">
        <v>1.42</v>
      </c>
      <c r="C8" s="32">
        <v>3</v>
      </c>
      <c r="D8" s="31">
        <v>1.42</v>
      </c>
      <c r="E8" s="32">
        <v>3</v>
      </c>
      <c r="F8" s="31">
        <v>1.42</v>
      </c>
      <c r="G8" s="32">
        <v>3</v>
      </c>
      <c r="H8" s="31">
        <v>2.2200000000000002</v>
      </c>
      <c r="I8" s="32">
        <v>4</v>
      </c>
      <c r="J8" s="31">
        <v>6.8</v>
      </c>
      <c r="K8" s="32">
        <v>9</v>
      </c>
      <c r="L8" s="31">
        <v>6.8</v>
      </c>
      <c r="M8" s="32">
        <v>9</v>
      </c>
      <c r="N8" s="31">
        <v>10</v>
      </c>
      <c r="O8" s="32">
        <v>13</v>
      </c>
      <c r="P8" s="31">
        <v>10</v>
      </c>
      <c r="Q8" s="32">
        <v>13</v>
      </c>
      <c r="R8" s="31">
        <v>16</v>
      </c>
      <c r="S8" s="32">
        <v>16</v>
      </c>
      <c r="T8" s="31">
        <v>22.044</v>
      </c>
      <c r="U8" s="32">
        <v>20</v>
      </c>
      <c r="V8" s="31">
        <v>22.044</v>
      </c>
      <c r="W8" s="32">
        <v>20</v>
      </c>
      <c r="X8" s="31">
        <v>26.044</v>
      </c>
      <c r="Y8" s="32">
        <v>22</v>
      </c>
      <c r="Z8" s="31">
        <v>26.044</v>
      </c>
      <c r="AA8" s="32">
        <v>22</v>
      </c>
      <c r="AB8" s="97">
        <v>26.043500000000002</v>
      </c>
      <c r="AC8" s="97">
        <v>22</v>
      </c>
      <c r="AD8" s="100">
        <f>Tabell2[[#This Row],['[MW'] Effekt26]]-Tabell2[[#This Row],['[MW'] Effekt24]]</f>
        <v>-4.9999999999883471E-4</v>
      </c>
      <c r="AE8" s="26">
        <f>Tabell2[[#This Row],['[n'] Antal27]]-Tabell2[[#This Row],['[n'] Antal25]]</f>
        <v>0</v>
      </c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s="27" customFormat="1" ht="13.15">
      <c r="A9" s="27" t="s">
        <v>209</v>
      </c>
      <c r="B9" s="33">
        <v>0.9</v>
      </c>
      <c r="C9" s="34">
        <v>1</v>
      </c>
      <c r="D9" s="33">
        <v>0.9</v>
      </c>
      <c r="E9" s="34">
        <v>1</v>
      </c>
      <c r="F9" s="33">
        <v>2.6</v>
      </c>
      <c r="G9" s="34">
        <v>3</v>
      </c>
      <c r="H9" s="33">
        <v>13.45</v>
      </c>
      <c r="I9" s="34">
        <v>9</v>
      </c>
      <c r="J9" s="33">
        <v>33.450000000000003</v>
      </c>
      <c r="K9" s="34">
        <v>19</v>
      </c>
      <c r="L9" s="33">
        <v>109.45</v>
      </c>
      <c r="M9" s="34">
        <v>58</v>
      </c>
      <c r="N9" s="33">
        <v>113.45</v>
      </c>
      <c r="O9" s="34">
        <v>60</v>
      </c>
      <c r="P9" s="33">
        <v>133.30000000000001</v>
      </c>
      <c r="Q9" s="34">
        <v>70</v>
      </c>
      <c r="R9" s="33">
        <v>188.7</v>
      </c>
      <c r="S9" s="34">
        <v>96</v>
      </c>
      <c r="T9" s="33">
        <v>205</v>
      </c>
      <c r="U9" s="34">
        <v>103</v>
      </c>
      <c r="V9" s="33">
        <v>205</v>
      </c>
      <c r="W9" s="34">
        <v>103</v>
      </c>
      <c r="X9" s="33">
        <v>268</v>
      </c>
      <c r="Y9" s="34">
        <v>129</v>
      </c>
      <c r="Z9" s="33">
        <v>270.5</v>
      </c>
      <c r="AA9" s="34">
        <v>130</v>
      </c>
      <c r="AB9" s="98">
        <v>272.5</v>
      </c>
      <c r="AC9" s="98">
        <v>131</v>
      </c>
      <c r="AD9" s="33">
        <f>Tabell2[[#This Row],['[MW'] Effekt26]]-Tabell2[[#This Row],['[MW'] Effekt24]]</f>
        <v>2</v>
      </c>
      <c r="AE9" s="26">
        <f>Tabell2[[#This Row],['[n'] Antal27]]-Tabell2[[#This Row],['[n'] Antal25]]</f>
        <v>1</v>
      </c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1:41" ht="13.15">
      <c r="A10" t="s">
        <v>138</v>
      </c>
      <c r="B10" s="31"/>
      <c r="C10" s="32"/>
      <c r="D10" s="31"/>
      <c r="E10" s="32"/>
      <c r="F10" s="31"/>
      <c r="G10" s="32"/>
      <c r="H10" s="31"/>
      <c r="I10" s="32"/>
      <c r="J10" s="31"/>
      <c r="K10" s="32"/>
      <c r="L10" s="31">
        <v>3.6</v>
      </c>
      <c r="M10" s="32">
        <v>2</v>
      </c>
      <c r="N10" s="31">
        <v>3.6</v>
      </c>
      <c r="O10" s="32">
        <v>2</v>
      </c>
      <c r="P10" s="31">
        <v>14</v>
      </c>
      <c r="Q10" s="32">
        <v>7</v>
      </c>
      <c r="R10" s="31">
        <v>14</v>
      </c>
      <c r="S10" s="32">
        <v>7</v>
      </c>
      <c r="T10" s="31">
        <v>14</v>
      </c>
      <c r="U10" s="32">
        <v>7</v>
      </c>
      <c r="V10" s="31">
        <v>14</v>
      </c>
      <c r="W10" s="32">
        <v>7</v>
      </c>
      <c r="X10" s="31">
        <v>16</v>
      </c>
      <c r="Y10" s="32">
        <v>8</v>
      </c>
      <c r="Z10" s="31">
        <v>16</v>
      </c>
      <c r="AA10" s="32">
        <v>8</v>
      </c>
      <c r="AB10" s="97">
        <v>18</v>
      </c>
      <c r="AC10" s="97">
        <v>9</v>
      </c>
      <c r="AD10" s="33">
        <f>Tabell2[[#This Row],['[MW'] Effekt26]]-Tabell2[[#This Row],['[MW'] Effekt24]]</f>
        <v>2</v>
      </c>
      <c r="AE10" s="26">
        <f>Tabell2[[#This Row],['[n'] Antal27]]-Tabell2[[#This Row],['[n'] Antal25]]</f>
        <v>1</v>
      </c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13.15">
      <c r="A11" t="s">
        <v>139</v>
      </c>
      <c r="B11" s="31"/>
      <c r="C11" s="32"/>
      <c r="D11" s="31"/>
      <c r="E11" s="32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  <c r="Q11" s="32"/>
      <c r="R11" s="31"/>
      <c r="S11" s="32"/>
      <c r="T11" s="31">
        <v>14</v>
      </c>
      <c r="U11" s="32">
        <v>7</v>
      </c>
      <c r="V11" s="31">
        <v>14</v>
      </c>
      <c r="W11" s="32">
        <v>7</v>
      </c>
      <c r="X11" s="31">
        <v>14</v>
      </c>
      <c r="Y11" s="32">
        <v>7</v>
      </c>
      <c r="Z11" s="31">
        <v>14</v>
      </c>
      <c r="AA11" s="32">
        <v>7</v>
      </c>
      <c r="AB11" s="97">
        <v>14</v>
      </c>
      <c r="AC11" s="97">
        <v>7</v>
      </c>
      <c r="AD11" s="33">
        <f>Tabell2[[#This Row],['[MW'] Effekt26]]-Tabell2[[#This Row],['[MW'] Effekt24]]</f>
        <v>0</v>
      </c>
      <c r="AE11" s="26">
        <f>Tabell2[[#This Row],['[n'] Antal27]]-Tabell2[[#This Row],['[n'] Antal25]]</f>
        <v>0</v>
      </c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spans="1:41" ht="13.15">
      <c r="A12" t="s">
        <v>140</v>
      </c>
      <c r="B12" s="31"/>
      <c r="C12" s="32"/>
      <c r="D12" s="31"/>
      <c r="E12" s="32"/>
      <c r="F12" s="31"/>
      <c r="G12" s="32"/>
      <c r="H12" s="31"/>
      <c r="I12" s="32"/>
      <c r="J12" s="31"/>
      <c r="K12" s="32"/>
      <c r="L12" s="31">
        <v>5.4</v>
      </c>
      <c r="M12" s="32">
        <v>3</v>
      </c>
      <c r="N12" s="31">
        <v>5.4</v>
      </c>
      <c r="O12" s="32">
        <v>3</v>
      </c>
      <c r="P12" s="31">
        <v>6</v>
      </c>
      <c r="Q12" s="32">
        <v>3</v>
      </c>
      <c r="R12" s="31">
        <v>6</v>
      </c>
      <c r="S12" s="32">
        <v>3</v>
      </c>
      <c r="T12" s="31">
        <v>6</v>
      </c>
      <c r="U12" s="32">
        <v>3</v>
      </c>
      <c r="V12" s="31">
        <v>6</v>
      </c>
      <c r="W12" s="32">
        <v>3</v>
      </c>
      <c r="X12" s="31">
        <v>6</v>
      </c>
      <c r="Y12" s="32">
        <v>3</v>
      </c>
      <c r="Z12" s="31">
        <v>6</v>
      </c>
      <c r="AA12" s="32">
        <v>3</v>
      </c>
      <c r="AB12" s="97">
        <v>6</v>
      </c>
      <c r="AC12" s="97">
        <v>3</v>
      </c>
      <c r="AD12" s="33">
        <f>Tabell2[[#This Row],['[MW'] Effekt26]]-Tabell2[[#This Row],['[MW'] Effekt24]]</f>
        <v>0</v>
      </c>
      <c r="AE12" s="26">
        <f>Tabell2[[#This Row],['[n'] Antal27]]-Tabell2[[#This Row],['[n'] Antal25]]</f>
        <v>0</v>
      </c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13.15">
      <c r="A13" t="s">
        <v>141</v>
      </c>
      <c r="B13" s="31"/>
      <c r="C13" s="32"/>
      <c r="D13" s="31"/>
      <c r="E13" s="32"/>
      <c r="F13" s="31"/>
      <c r="G13" s="32"/>
      <c r="H13" s="31">
        <v>10</v>
      </c>
      <c r="I13" s="32">
        <v>5</v>
      </c>
      <c r="J13" s="31">
        <v>10</v>
      </c>
      <c r="K13" s="32">
        <v>5</v>
      </c>
      <c r="L13" s="31">
        <v>39</v>
      </c>
      <c r="M13" s="32">
        <v>20</v>
      </c>
      <c r="N13" s="31">
        <v>39</v>
      </c>
      <c r="O13" s="32">
        <v>20</v>
      </c>
      <c r="P13" s="31">
        <v>39</v>
      </c>
      <c r="Q13" s="32">
        <v>20</v>
      </c>
      <c r="R13" s="31">
        <v>39</v>
      </c>
      <c r="S13" s="32">
        <v>20</v>
      </c>
      <c r="T13" s="31">
        <v>39</v>
      </c>
      <c r="U13" s="32">
        <v>20</v>
      </c>
      <c r="V13" s="31">
        <v>39</v>
      </c>
      <c r="W13" s="32">
        <v>20</v>
      </c>
      <c r="X13" s="31">
        <v>39</v>
      </c>
      <c r="Y13" s="32">
        <v>20</v>
      </c>
      <c r="Z13" s="31">
        <v>39</v>
      </c>
      <c r="AA13" s="32">
        <v>20</v>
      </c>
      <c r="AB13" s="97">
        <v>39</v>
      </c>
      <c r="AC13" s="97">
        <v>20</v>
      </c>
      <c r="AD13" s="33">
        <f>Tabell2[[#This Row],['[MW'] Effekt26]]-Tabell2[[#This Row],['[MW'] Effekt24]]</f>
        <v>0</v>
      </c>
      <c r="AE13" s="26">
        <f>Tabell2[[#This Row],['[n'] Antal27]]-Tabell2[[#This Row],['[n'] Antal25]]</f>
        <v>0</v>
      </c>
      <c r="AF13" s="40"/>
      <c r="AG13" s="40"/>
      <c r="AH13" s="40"/>
      <c r="AI13" s="40"/>
      <c r="AJ13" s="40"/>
      <c r="AK13" s="40"/>
      <c r="AL13" s="40"/>
      <c r="AM13" s="40"/>
      <c r="AN13" s="40"/>
      <c r="AO13" s="40"/>
    </row>
    <row r="14" spans="1:41" ht="13.15">
      <c r="A14" t="s">
        <v>142</v>
      </c>
      <c r="B14" s="31"/>
      <c r="C14" s="32"/>
      <c r="D14" s="31"/>
      <c r="E14" s="32"/>
      <c r="F14" s="31"/>
      <c r="G14" s="32"/>
      <c r="H14" s="31"/>
      <c r="I14" s="32"/>
      <c r="J14" s="31">
        <v>4</v>
      </c>
      <c r="K14" s="32">
        <v>2</v>
      </c>
      <c r="L14" s="31">
        <v>4</v>
      </c>
      <c r="M14" s="32">
        <v>2</v>
      </c>
      <c r="N14" s="31">
        <v>4</v>
      </c>
      <c r="O14" s="32">
        <v>2</v>
      </c>
      <c r="P14" s="31">
        <v>4</v>
      </c>
      <c r="Q14" s="32">
        <v>2</v>
      </c>
      <c r="R14" s="31">
        <v>10.9</v>
      </c>
      <c r="S14" s="32">
        <v>5</v>
      </c>
      <c r="T14" s="31">
        <v>10.9</v>
      </c>
      <c r="U14" s="32">
        <v>5</v>
      </c>
      <c r="V14" s="31">
        <v>10.9</v>
      </c>
      <c r="W14" s="32">
        <v>5</v>
      </c>
      <c r="X14" s="31">
        <v>31.9</v>
      </c>
      <c r="Y14" s="32">
        <v>12</v>
      </c>
      <c r="Z14" s="31">
        <v>31.9</v>
      </c>
      <c r="AA14" s="32">
        <v>12</v>
      </c>
      <c r="AB14" s="97">
        <v>31.9</v>
      </c>
      <c r="AC14" s="97">
        <v>12</v>
      </c>
      <c r="AD14" s="33">
        <f>Tabell2[[#This Row],['[MW'] Effekt26]]-Tabell2[[#This Row],['[MW'] Effekt24]]</f>
        <v>0</v>
      </c>
      <c r="AE14" s="26">
        <f>Tabell2[[#This Row],['[n'] Antal27]]-Tabell2[[#This Row],['[n'] Antal25]]</f>
        <v>0</v>
      </c>
      <c r="AF14" s="40"/>
      <c r="AG14" s="40"/>
      <c r="AH14" s="40"/>
      <c r="AI14" s="40"/>
      <c r="AJ14" s="40"/>
      <c r="AK14" s="40"/>
      <c r="AL14" s="40"/>
      <c r="AM14" s="40"/>
      <c r="AN14" s="40"/>
      <c r="AO14" s="40"/>
    </row>
    <row r="15" spans="1:41" ht="13.15">
      <c r="A15" t="s">
        <v>143</v>
      </c>
      <c r="B15" s="31"/>
      <c r="C15" s="32"/>
      <c r="D15" s="31"/>
      <c r="E15" s="32"/>
      <c r="F15" s="31"/>
      <c r="G15" s="32"/>
      <c r="H15" s="31"/>
      <c r="I15" s="32"/>
      <c r="J15" s="31"/>
      <c r="K15" s="32"/>
      <c r="L15" s="31">
        <v>16</v>
      </c>
      <c r="M15" s="32">
        <v>8</v>
      </c>
      <c r="N15" s="31">
        <v>16</v>
      </c>
      <c r="O15" s="32">
        <v>8</v>
      </c>
      <c r="P15" s="31">
        <v>16</v>
      </c>
      <c r="Q15" s="32">
        <v>8</v>
      </c>
      <c r="R15" s="31">
        <v>39</v>
      </c>
      <c r="S15" s="32">
        <v>18</v>
      </c>
      <c r="T15" s="31">
        <v>39</v>
      </c>
      <c r="U15" s="32">
        <v>18</v>
      </c>
      <c r="V15" s="31">
        <v>39</v>
      </c>
      <c r="W15" s="32">
        <v>18</v>
      </c>
      <c r="X15" s="31">
        <v>59</v>
      </c>
      <c r="Y15" s="32">
        <v>26</v>
      </c>
      <c r="Z15" s="31">
        <v>61.5</v>
      </c>
      <c r="AA15" s="32">
        <v>27</v>
      </c>
      <c r="AB15" s="97">
        <v>61.5</v>
      </c>
      <c r="AC15" s="97">
        <v>27</v>
      </c>
      <c r="AD15" s="33">
        <f>Tabell2[[#This Row],['[MW'] Effekt26]]-Tabell2[[#This Row],['[MW'] Effekt24]]</f>
        <v>0</v>
      </c>
      <c r="AE15" s="26">
        <f>Tabell2[[#This Row],['[n'] Antal27]]-Tabell2[[#This Row],['[n'] Antal25]]</f>
        <v>0</v>
      </c>
      <c r="AF15" s="40"/>
      <c r="AG15" s="40"/>
      <c r="AH15" s="40"/>
      <c r="AI15" s="40"/>
      <c r="AJ15" s="40"/>
      <c r="AK15" s="40"/>
      <c r="AL15" s="40"/>
      <c r="AM15" s="40"/>
      <c r="AN15" s="40"/>
      <c r="AO15" s="40"/>
    </row>
    <row r="16" spans="1:41" ht="13.15">
      <c r="A16" t="s">
        <v>192</v>
      </c>
      <c r="B16" s="31"/>
      <c r="C16" s="32"/>
      <c r="D16" s="31"/>
      <c r="E16" s="32"/>
      <c r="F16" s="31"/>
      <c r="G16" s="32"/>
      <c r="H16" s="31"/>
      <c r="I16" s="32"/>
      <c r="J16" s="31"/>
      <c r="K16" s="32"/>
      <c r="L16" s="31"/>
      <c r="M16" s="32"/>
      <c r="N16" s="31"/>
      <c r="O16" s="32"/>
      <c r="P16" s="31"/>
      <c r="Q16" s="32"/>
      <c r="R16" s="31"/>
      <c r="S16" s="32"/>
      <c r="T16" s="31"/>
      <c r="U16" s="32"/>
      <c r="V16" s="31"/>
      <c r="W16" s="32"/>
      <c r="X16" s="31">
        <v>20</v>
      </c>
      <c r="Y16" s="32">
        <v>10</v>
      </c>
      <c r="Z16" s="31">
        <v>20</v>
      </c>
      <c r="AA16" s="32">
        <v>10</v>
      </c>
      <c r="AB16" s="97">
        <v>20</v>
      </c>
      <c r="AC16" s="97">
        <v>10</v>
      </c>
      <c r="AD16" s="33">
        <f>Tabell2[[#This Row],['[MW'] Effekt26]]-Tabell2[[#This Row],['[MW'] Effekt24]]</f>
        <v>0</v>
      </c>
      <c r="AE16" s="26">
        <f>Tabell2[[#This Row],['[n'] Antal27]]-Tabell2[[#This Row],['[n'] Antal25]]</f>
        <v>0</v>
      </c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13.15">
      <c r="A17" t="s">
        <v>144</v>
      </c>
      <c r="B17" s="31"/>
      <c r="C17" s="32"/>
      <c r="D17" s="31"/>
      <c r="E17" s="32"/>
      <c r="F17" s="31"/>
      <c r="G17" s="32"/>
      <c r="H17" s="31"/>
      <c r="I17" s="32"/>
      <c r="J17" s="31"/>
      <c r="K17" s="32"/>
      <c r="L17" s="31">
        <v>14</v>
      </c>
      <c r="M17" s="32">
        <v>7</v>
      </c>
      <c r="N17" s="31">
        <v>18</v>
      </c>
      <c r="O17" s="32">
        <v>9</v>
      </c>
      <c r="P17" s="31">
        <v>26</v>
      </c>
      <c r="Q17" s="32">
        <v>13</v>
      </c>
      <c r="R17" s="31">
        <v>30</v>
      </c>
      <c r="S17" s="32">
        <v>15</v>
      </c>
      <c r="T17" s="31">
        <v>30</v>
      </c>
      <c r="U17" s="32">
        <v>15</v>
      </c>
      <c r="V17" s="31">
        <v>30</v>
      </c>
      <c r="W17" s="32">
        <v>15</v>
      </c>
      <c r="X17" s="31">
        <v>30</v>
      </c>
      <c r="Y17" s="32">
        <v>15</v>
      </c>
      <c r="Z17" s="31">
        <v>30</v>
      </c>
      <c r="AA17" s="32">
        <v>15</v>
      </c>
      <c r="AB17" s="97">
        <v>30</v>
      </c>
      <c r="AC17" s="97">
        <v>15</v>
      </c>
      <c r="AD17" s="33">
        <f>Tabell2[[#This Row],['[MW'] Effekt26]]-Tabell2[[#This Row],['[MW'] Effekt24]]</f>
        <v>0</v>
      </c>
      <c r="AE17" s="26">
        <f>Tabell2[[#This Row],['[n'] Antal27]]-Tabell2[[#This Row],['[n'] Antal25]]</f>
        <v>0</v>
      </c>
      <c r="AF17" s="40"/>
      <c r="AG17" s="40"/>
      <c r="AH17" s="40"/>
      <c r="AI17" s="40"/>
      <c r="AJ17" s="40"/>
      <c r="AK17" s="40"/>
      <c r="AL17" s="40"/>
      <c r="AM17" s="40"/>
      <c r="AN17" s="40"/>
      <c r="AO17" s="40"/>
    </row>
    <row r="18" spans="1:41" ht="13.15">
      <c r="A18" t="s">
        <v>145</v>
      </c>
      <c r="B18" s="31"/>
      <c r="C18" s="32"/>
      <c r="D18" s="31"/>
      <c r="E18" s="32"/>
      <c r="F18" s="31"/>
      <c r="G18" s="32"/>
      <c r="H18" s="31">
        <v>0.85</v>
      </c>
      <c r="I18" s="32">
        <v>1</v>
      </c>
      <c r="J18" s="31">
        <v>0.85</v>
      </c>
      <c r="K18" s="32">
        <v>1</v>
      </c>
      <c r="L18" s="31">
        <v>0.85</v>
      </c>
      <c r="M18" s="32">
        <v>1</v>
      </c>
      <c r="N18" s="31">
        <v>0.85</v>
      </c>
      <c r="O18" s="32">
        <v>1</v>
      </c>
      <c r="P18" s="31">
        <v>1.7</v>
      </c>
      <c r="Q18" s="32">
        <v>2</v>
      </c>
      <c r="R18" s="31">
        <v>1.7</v>
      </c>
      <c r="S18" s="32">
        <v>2</v>
      </c>
      <c r="T18" s="31">
        <v>1.7</v>
      </c>
      <c r="U18" s="32">
        <v>2</v>
      </c>
      <c r="V18" s="31">
        <v>1.7</v>
      </c>
      <c r="W18" s="32">
        <v>2</v>
      </c>
      <c r="X18" s="31">
        <v>1.7</v>
      </c>
      <c r="Y18" s="32">
        <v>2</v>
      </c>
      <c r="Z18" s="31">
        <v>1.7</v>
      </c>
      <c r="AA18" s="32">
        <v>2</v>
      </c>
      <c r="AB18" s="97">
        <v>1.7</v>
      </c>
      <c r="AC18" s="97">
        <v>2</v>
      </c>
      <c r="AD18" s="33">
        <f>Tabell2[[#This Row],['[MW'] Effekt26]]-Tabell2[[#This Row],['[MW'] Effekt24]]</f>
        <v>0</v>
      </c>
      <c r="AE18" s="26">
        <f>Tabell2[[#This Row],['[n'] Antal27]]-Tabell2[[#This Row],['[n'] Antal25]]</f>
        <v>0</v>
      </c>
      <c r="AF18" s="40"/>
      <c r="AG18" s="40"/>
      <c r="AH18" s="40"/>
      <c r="AI18" s="40"/>
      <c r="AJ18" s="40"/>
      <c r="AK18" s="40"/>
      <c r="AL18" s="40"/>
      <c r="AM18" s="40"/>
      <c r="AN18" s="40"/>
      <c r="AO18" s="40"/>
    </row>
    <row r="19" spans="1:41" ht="13.15">
      <c r="A19" t="s">
        <v>146</v>
      </c>
      <c r="B19" s="31">
        <v>0.9</v>
      </c>
      <c r="C19" s="32">
        <v>1</v>
      </c>
      <c r="D19" s="31">
        <v>0.9</v>
      </c>
      <c r="E19" s="32">
        <v>1</v>
      </c>
      <c r="F19" s="31">
        <v>2.6</v>
      </c>
      <c r="G19" s="32">
        <v>3</v>
      </c>
      <c r="H19" s="31">
        <v>2.6</v>
      </c>
      <c r="I19" s="32">
        <v>3</v>
      </c>
      <c r="J19" s="31">
        <v>18.600000000000001</v>
      </c>
      <c r="K19" s="32">
        <v>11</v>
      </c>
      <c r="L19" s="31">
        <v>26.6</v>
      </c>
      <c r="M19" s="32">
        <v>15</v>
      </c>
      <c r="N19" s="31">
        <v>26.6</v>
      </c>
      <c r="O19" s="32">
        <v>15</v>
      </c>
      <c r="P19" s="31">
        <v>26.6</v>
      </c>
      <c r="Q19" s="32">
        <v>15</v>
      </c>
      <c r="R19" s="31">
        <v>38.1</v>
      </c>
      <c r="S19" s="32">
        <v>21</v>
      </c>
      <c r="T19" s="31">
        <v>40.4</v>
      </c>
      <c r="U19" s="32">
        <v>21</v>
      </c>
      <c r="V19" s="31">
        <v>40.4</v>
      </c>
      <c r="W19" s="32">
        <v>21</v>
      </c>
      <c r="X19" s="31">
        <v>40.4</v>
      </c>
      <c r="Y19" s="32">
        <v>21</v>
      </c>
      <c r="Z19" s="31">
        <v>40.4</v>
      </c>
      <c r="AA19" s="32">
        <v>21</v>
      </c>
      <c r="AB19" s="97">
        <v>40.4</v>
      </c>
      <c r="AC19" s="97">
        <v>21</v>
      </c>
      <c r="AD19" s="33">
        <f>Tabell2[[#This Row],['[MW'] Effekt26]]-Tabell2[[#This Row],['[MW'] Effekt24]]</f>
        <v>0</v>
      </c>
      <c r="AE19" s="26">
        <f>Tabell2[[#This Row],['[n'] Antal27]]-Tabell2[[#This Row],['[n'] Antal25]]</f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</row>
    <row r="20" spans="1:41" ht="13.15">
      <c r="A20" t="s">
        <v>147</v>
      </c>
      <c r="B20" s="31"/>
      <c r="C20" s="32"/>
      <c r="D20" s="31"/>
      <c r="E20" s="32"/>
      <c r="F20" s="31"/>
      <c r="G20" s="32"/>
      <c r="H20" s="31"/>
      <c r="I20" s="32"/>
      <c r="J20" s="31"/>
      <c r="K20" s="32"/>
      <c r="L20" s="31"/>
      <c r="M20" s="32"/>
      <c r="N20" s="31"/>
      <c r="O20" s="32"/>
      <c r="P20" s="31"/>
      <c r="Q20" s="32"/>
      <c r="R20" s="31">
        <v>10</v>
      </c>
      <c r="S20" s="32">
        <v>5</v>
      </c>
      <c r="T20" s="31">
        <v>10</v>
      </c>
      <c r="U20" s="32">
        <v>5</v>
      </c>
      <c r="V20" s="31">
        <v>10</v>
      </c>
      <c r="W20" s="32">
        <v>5</v>
      </c>
      <c r="X20" s="31">
        <v>10</v>
      </c>
      <c r="Y20" s="32">
        <v>5</v>
      </c>
      <c r="Z20" s="31">
        <v>10</v>
      </c>
      <c r="AA20" s="32">
        <v>5</v>
      </c>
      <c r="AB20" s="97">
        <v>10</v>
      </c>
      <c r="AC20" s="97">
        <v>5</v>
      </c>
      <c r="AD20" s="33">
        <f>Tabell2[[#This Row],['[MW'] Effekt26]]-Tabell2[[#This Row],['[MW'] Effekt24]]</f>
        <v>0</v>
      </c>
      <c r="AE20" s="26">
        <f>Tabell2[[#This Row],['[n'] Antal27]]-Tabell2[[#This Row],['[n'] Antal25]]</f>
        <v>0</v>
      </c>
      <c r="AF20" s="40"/>
      <c r="AG20" s="40"/>
      <c r="AH20" s="40"/>
      <c r="AI20" s="40"/>
      <c r="AJ20" s="40"/>
      <c r="AK20" s="40"/>
      <c r="AL20" s="40"/>
      <c r="AM20" s="40"/>
      <c r="AN20" s="40"/>
      <c r="AO20" s="40"/>
    </row>
    <row r="21" spans="1:41" s="27" customFormat="1" ht="13.15">
      <c r="A21" s="27" t="s">
        <v>210</v>
      </c>
      <c r="B21" s="33">
        <v>88.355999999999995</v>
      </c>
      <c r="C21" s="34">
        <v>147</v>
      </c>
      <c r="D21" s="33">
        <v>90.131</v>
      </c>
      <c r="E21" s="34">
        <v>147</v>
      </c>
      <c r="F21" s="33">
        <v>90.131</v>
      </c>
      <c r="G21" s="34">
        <v>147</v>
      </c>
      <c r="H21" s="33">
        <v>88.631</v>
      </c>
      <c r="I21" s="34">
        <v>146</v>
      </c>
      <c r="J21" s="33">
        <v>88.631</v>
      </c>
      <c r="K21" s="34">
        <v>146</v>
      </c>
      <c r="L21" s="33">
        <v>89.891000000000005</v>
      </c>
      <c r="M21" s="34">
        <v>148</v>
      </c>
      <c r="N21" s="33">
        <v>116.086</v>
      </c>
      <c r="O21" s="34">
        <v>160</v>
      </c>
      <c r="P21" s="33">
        <v>115.556</v>
      </c>
      <c r="Q21" s="34">
        <v>159</v>
      </c>
      <c r="R21" s="33">
        <v>182.10599999999999</v>
      </c>
      <c r="S21" s="34">
        <v>179</v>
      </c>
      <c r="T21" s="33">
        <v>184.45599999999999</v>
      </c>
      <c r="U21" s="34">
        <v>169</v>
      </c>
      <c r="V21" s="33">
        <v>186.45599999999999</v>
      </c>
      <c r="W21" s="34">
        <v>170</v>
      </c>
      <c r="X21" s="33">
        <v>172.08600000000001</v>
      </c>
      <c r="Y21" s="34">
        <v>133</v>
      </c>
      <c r="Z21" s="33">
        <v>170.24600000000001</v>
      </c>
      <c r="AA21" s="34">
        <v>126</v>
      </c>
      <c r="AB21" s="98">
        <v>171.24600000000001</v>
      </c>
      <c r="AC21" s="98">
        <v>126</v>
      </c>
      <c r="AD21" s="33">
        <f>Tabell2[[#This Row],['[MW'] Effekt26]]-Tabell2[[#This Row],['[MW'] Effekt24]]</f>
        <v>1</v>
      </c>
      <c r="AE21" s="26">
        <f>Tabell2[[#This Row],['[n'] Antal27]]-Tabell2[[#This Row],['[n'] Antal25]]</f>
        <v>0</v>
      </c>
      <c r="AF21" s="42"/>
      <c r="AG21" s="42"/>
      <c r="AH21" s="42"/>
      <c r="AI21" s="42"/>
      <c r="AJ21" s="42"/>
      <c r="AK21" s="42"/>
      <c r="AL21" s="42"/>
      <c r="AM21" s="42"/>
      <c r="AN21" s="42"/>
      <c r="AO21" s="42"/>
    </row>
    <row r="22" spans="1:41" ht="13.15">
      <c r="A22" t="s">
        <v>124</v>
      </c>
      <c r="B22" s="31">
        <v>88.355999999999995</v>
      </c>
      <c r="C22" s="32">
        <v>147</v>
      </c>
      <c r="D22" s="31">
        <v>90.131</v>
      </c>
      <c r="E22" s="32">
        <v>147</v>
      </c>
      <c r="F22" s="31">
        <v>90.131</v>
      </c>
      <c r="G22" s="32">
        <v>147</v>
      </c>
      <c r="H22" s="31">
        <v>88.631</v>
      </c>
      <c r="I22" s="32">
        <v>146</v>
      </c>
      <c r="J22" s="31">
        <v>88.631</v>
      </c>
      <c r="K22" s="32">
        <v>146</v>
      </c>
      <c r="L22" s="31">
        <v>89.891000000000005</v>
      </c>
      <c r="M22" s="32">
        <v>148</v>
      </c>
      <c r="N22" s="31">
        <v>116.086</v>
      </c>
      <c r="O22" s="32">
        <v>160</v>
      </c>
      <c r="P22" s="31">
        <v>115.556</v>
      </c>
      <c r="Q22" s="32">
        <v>159</v>
      </c>
      <c r="R22" s="31">
        <v>182.10599999999999</v>
      </c>
      <c r="S22" s="32">
        <v>179</v>
      </c>
      <c r="T22" s="31">
        <v>184.45599999999999</v>
      </c>
      <c r="U22" s="32">
        <v>169</v>
      </c>
      <c r="V22" s="31">
        <v>186.45599999999999</v>
      </c>
      <c r="W22" s="32">
        <v>170</v>
      </c>
      <c r="X22" s="31">
        <v>172.08600000000001</v>
      </c>
      <c r="Y22" s="32">
        <v>133</v>
      </c>
      <c r="Z22" s="31">
        <v>170.24600000000001</v>
      </c>
      <c r="AA22" s="32">
        <v>126</v>
      </c>
      <c r="AB22" s="97">
        <v>171.24600000000001</v>
      </c>
      <c r="AC22" s="97">
        <v>126</v>
      </c>
      <c r="AD22" s="33">
        <f>Tabell2[[#This Row],['[MW'] Effekt26]]-Tabell2[[#This Row],['[MW'] Effekt24]]</f>
        <v>1</v>
      </c>
      <c r="AE22" s="26">
        <f>Tabell2[[#This Row],['[n'] Antal27]]-Tabell2[[#This Row],['[n'] Antal25]]</f>
        <v>0</v>
      </c>
      <c r="AF22" s="40"/>
      <c r="AG22" s="40"/>
      <c r="AH22" s="40"/>
      <c r="AI22" s="40"/>
      <c r="AJ22" s="40"/>
      <c r="AK22" s="40"/>
      <c r="AL22" s="40"/>
      <c r="AM22" s="40"/>
      <c r="AN22" s="40"/>
      <c r="AO22" s="40"/>
    </row>
    <row r="23" spans="1:41" s="27" customFormat="1" ht="13.15">
      <c r="A23" s="27" t="s">
        <v>211</v>
      </c>
      <c r="B23" s="33">
        <v>3.24</v>
      </c>
      <c r="C23" s="34">
        <v>5</v>
      </c>
      <c r="D23" s="33">
        <v>3.24</v>
      </c>
      <c r="E23" s="34">
        <v>5</v>
      </c>
      <c r="F23" s="33">
        <v>3.24</v>
      </c>
      <c r="G23" s="34">
        <v>5</v>
      </c>
      <c r="H23" s="33">
        <v>3.24</v>
      </c>
      <c r="I23" s="34">
        <v>5</v>
      </c>
      <c r="J23" s="33">
        <v>3.24</v>
      </c>
      <c r="K23" s="34">
        <v>5</v>
      </c>
      <c r="L23" s="33">
        <v>3.24</v>
      </c>
      <c r="M23" s="34">
        <v>5</v>
      </c>
      <c r="N23" s="33">
        <v>13.24</v>
      </c>
      <c r="O23" s="34">
        <v>10</v>
      </c>
      <c r="P23" s="33">
        <v>21.24</v>
      </c>
      <c r="Q23" s="34">
        <v>14</v>
      </c>
      <c r="R23" s="33">
        <v>23.24</v>
      </c>
      <c r="S23" s="34">
        <v>15</v>
      </c>
      <c r="T23" s="33">
        <v>205.24</v>
      </c>
      <c r="U23" s="34">
        <v>84</v>
      </c>
      <c r="V23" s="33">
        <v>303.11500000000001</v>
      </c>
      <c r="W23" s="34">
        <v>118</v>
      </c>
      <c r="X23" s="33">
        <v>323.11500000000001</v>
      </c>
      <c r="Y23" s="34">
        <v>128</v>
      </c>
      <c r="Z23" s="33">
        <v>322.51499999999999</v>
      </c>
      <c r="AA23" s="34">
        <v>127</v>
      </c>
      <c r="AB23" s="98">
        <v>484.36500000000001</v>
      </c>
      <c r="AC23" s="98">
        <v>174</v>
      </c>
      <c r="AD23" s="33">
        <f>Tabell2[[#This Row],['[MW'] Effekt26]]-Tabell2[[#This Row],['[MW'] Effekt24]]</f>
        <v>161.85000000000002</v>
      </c>
      <c r="AE23" s="26">
        <f>Tabell2[[#This Row],['[n'] Antal27]]-Tabell2[[#This Row],['[n'] Antal25]]</f>
        <v>47</v>
      </c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1:41" ht="13.15">
      <c r="A24" t="s">
        <v>148</v>
      </c>
      <c r="B24" s="31"/>
      <c r="C24" s="32"/>
      <c r="D24" s="31"/>
      <c r="E24" s="32"/>
      <c r="F24" s="31"/>
      <c r="G24" s="32"/>
      <c r="H24" s="31"/>
      <c r="I24" s="32"/>
      <c r="J24" s="31"/>
      <c r="K24" s="32"/>
      <c r="L24" s="31"/>
      <c r="M24" s="32"/>
      <c r="N24" s="31"/>
      <c r="O24" s="32"/>
      <c r="P24" s="31">
        <v>4</v>
      </c>
      <c r="Q24" s="32">
        <v>2</v>
      </c>
      <c r="R24" s="31">
        <v>6</v>
      </c>
      <c r="S24" s="32">
        <v>3</v>
      </c>
      <c r="T24" s="31">
        <v>6</v>
      </c>
      <c r="U24" s="32">
        <v>3</v>
      </c>
      <c r="V24" s="31">
        <v>6</v>
      </c>
      <c r="W24" s="32">
        <v>3</v>
      </c>
      <c r="X24" s="31">
        <v>6</v>
      </c>
      <c r="Y24" s="32">
        <v>3</v>
      </c>
      <c r="Z24" s="31">
        <v>6</v>
      </c>
      <c r="AA24" s="32">
        <v>3</v>
      </c>
      <c r="AB24" s="97">
        <v>6</v>
      </c>
      <c r="AC24" s="97">
        <v>3</v>
      </c>
      <c r="AD24" s="33">
        <f>Tabell2[[#This Row],['[MW'] Effekt26]]-Tabell2[[#This Row],['[MW'] Effekt24]]</f>
        <v>0</v>
      </c>
      <c r="AE24" s="26">
        <f>Tabell2[[#This Row],['[n'] Antal27]]-Tabell2[[#This Row],['[n'] Antal25]]</f>
        <v>0</v>
      </c>
      <c r="AF24" s="40"/>
      <c r="AG24" s="40"/>
      <c r="AH24" s="40"/>
      <c r="AI24" s="40"/>
      <c r="AJ24" s="40"/>
      <c r="AK24" s="40"/>
      <c r="AL24" s="40"/>
      <c r="AM24" s="40"/>
      <c r="AN24" s="40"/>
      <c r="AO24" s="40"/>
    </row>
    <row r="25" spans="1:41" ht="13.15">
      <c r="A25" t="s">
        <v>149</v>
      </c>
      <c r="B25" s="31">
        <v>0.6</v>
      </c>
      <c r="C25" s="32">
        <v>1</v>
      </c>
      <c r="D25" s="31">
        <v>0.6</v>
      </c>
      <c r="E25" s="32">
        <v>1</v>
      </c>
      <c r="F25" s="31">
        <v>0.6</v>
      </c>
      <c r="G25" s="32">
        <v>1</v>
      </c>
      <c r="H25" s="31">
        <v>0.6</v>
      </c>
      <c r="I25" s="32">
        <v>1</v>
      </c>
      <c r="J25" s="31">
        <v>0.6</v>
      </c>
      <c r="K25" s="32">
        <v>1</v>
      </c>
      <c r="L25" s="31">
        <v>0.6</v>
      </c>
      <c r="M25" s="32">
        <v>1</v>
      </c>
      <c r="N25" s="31">
        <v>0.6</v>
      </c>
      <c r="O25" s="32">
        <v>1</v>
      </c>
      <c r="P25" s="31">
        <v>0.6</v>
      </c>
      <c r="Q25" s="32">
        <v>1</v>
      </c>
      <c r="R25" s="31">
        <v>0.6</v>
      </c>
      <c r="S25" s="32">
        <v>1</v>
      </c>
      <c r="T25" s="31">
        <v>0.6</v>
      </c>
      <c r="U25" s="32">
        <v>1</v>
      </c>
      <c r="V25" s="31">
        <v>0.6</v>
      </c>
      <c r="W25" s="32">
        <v>1</v>
      </c>
      <c r="X25" s="31">
        <v>0.6</v>
      </c>
      <c r="Y25" s="32">
        <v>1</v>
      </c>
      <c r="Z25" s="31">
        <v>0</v>
      </c>
      <c r="AA25" s="32">
        <v>0</v>
      </c>
      <c r="AB25" s="97">
        <v>0</v>
      </c>
      <c r="AC25" s="97">
        <v>0</v>
      </c>
      <c r="AD25" s="33">
        <f>Tabell2[[#This Row],['[MW'] Effekt26]]-Tabell2[[#This Row],['[MW'] Effekt24]]</f>
        <v>0</v>
      </c>
      <c r="AE25" s="26">
        <f>Tabell2[[#This Row],['[n'] Antal27]]-Tabell2[[#This Row],['[n'] Antal25]]</f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</row>
    <row r="26" spans="1:41" ht="13.15">
      <c r="A26" t="s">
        <v>2</v>
      </c>
      <c r="B26" s="31"/>
      <c r="C26" s="32"/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>
        <v>9.1999999999999993</v>
      </c>
      <c r="U26" s="32">
        <v>4</v>
      </c>
      <c r="V26" s="31">
        <v>9.1999999999999993</v>
      </c>
      <c r="W26" s="32">
        <v>4</v>
      </c>
      <c r="X26" s="31">
        <v>9.1999999999999993</v>
      </c>
      <c r="Y26" s="32">
        <v>4</v>
      </c>
      <c r="Z26" s="31">
        <v>9.1999999999999993</v>
      </c>
      <c r="AA26" s="32">
        <v>4</v>
      </c>
      <c r="AB26" s="97">
        <v>9.1999999999999993</v>
      </c>
      <c r="AC26" s="97">
        <v>4</v>
      </c>
      <c r="AD26" s="33">
        <f>Tabell2[[#This Row],['[MW'] Effekt26]]-Tabell2[[#This Row],['[MW'] Effekt24]]</f>
        <v>0</v>
      </c>
      <c r="AE26" s="26">
        <f>Tabell2[[#This Row],['[n'] Antal27]]-Tabell2[[#This Row],['[n'] Antal25]]</f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ht="13.15">
      <c r="A27" t="s">
        <v>3</v>
      </c>
      <c r="B27" s="31"/>
      <c r="C27" s="32"/>
      <c r="D27" s="31"/>
      <c r="E27" s="32"/>
      <c r="F27" s="31"/>
      <c r="G27" s="32"/>
      <c r="H27" s="31"/>
      <c r="I27" s="32"/>
      <c r="J27" s="31"/>
      <c r="K27" s="32"/>
      <c r="L27" s="31"/>
      <c r="M27" s="32"/>
      <c r="N27" s="31">
        <v>10</v>
      </c>
      <c r="O27" s="32">
        <v>5</v>
      </c>
      <c r="P27" s="31">
        <v>10</v>
      </c>
      <c r="Q27" s="32">
        <v>5</v>
      </c>
      <c r="R27" s="31">
        <v>10</v>
      </c>
      <c r="S27" s="32">
        <v>5</v>
      </c>
      <c r="T27" s="31">
        <v>10</v>
      </c>
      <c r="U27" s="32">
        <v>5</v>
      </c>
      <c r="V27" s="31">
        <v>10</v>
      </c>
      <c r="W27" s="32">
        <v>5</v>
      </c>
      <c r="X27" s="31">
        <v>10</v>
      </c>
      <c r="Y27" s="32">
        <v>5</v>
      </c>
      <c r="Z27" s="31">
        <v>10</v>
      </c>
      <c r="AA27" s="32">
        <v>5</v>
      </c>
      <c r="AB27" s="97">
        <v>10</v>
      </c>
      <c r="AC27" s="97">
        <v>5</v>
      </c>
      <c r="AD27" s="33">
        <f>Tabell2[[#This Row],['[MW'] Effekt26]]-Tabell2[[#This Row],['[MW'] Effekt24]]</f>
        <v>0</v>
      </c>
      <c r="AE27" s="26">
        <f>Tabell2[[#This Row],['[n'] Antal27]]-Tabell2[[#This Row],['[n'] Antal25]]</f>
        <v>0</v>
      </c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41" ht="13.15">
      <c r="A28" t="s">
        <v>193</v>
      </c>
      <c r="B28" s="31"/>
      <c r="C28" s="32"/>
      <c r="D28" s="31"/>
      <c r="E28" s="32"/>
      <c r="F28" s="31"/>
      <c r="G28" s="32"/>
      <c r="H28" s="31"/>
      <c r="I28" s="32"/>
      <c r="J28" s="31"/>
      <c r="K28" s="32"/>
      <c r="L28" s="31"/>
      <c r="M28" s="32"/>
      <c r="N28" s="31"/>
      <c r="O28" s="32"/>
      <c r="P28" s="31"/>
      <c r="Q28" s="32"/>
      <c r="R28" s="31"/>
      <c r="S28" s="32"/>
      <c r="T28" s="31"/>
      <c r="U28" s="32"/>
      <c r="V28" s="31"/>
      <c r="W28" s="32"/>
      <c r="X28" s="31">
        <v>20</v>
      </c>
      <c r="Y28" s="32">
        <v>10</v>
      </c>
      <c r="Z28" s="31">
        <v>20</v>
      </c>
      <c r="AA28" s="32">
        <v>10</v>
      </c>
      <c r="AB28" s="97">
        <v>147.65</v>
      </c>
      <c r="AC28" s="97">
        <v>47</v>
      </c>
      <c r="AD28" s="33">
        <f>Tabell2[[#This Row],['[MW'] Effekt26]]-Tabell2[[#This Row],['[MW'] Effekt24]]</f>
        <v>127.65</v>
      </c>
      <c r="AE28" s="26">
        <f>Tabell2[[#This Row],['[n'] Antal27]]-Tabell2[[#This Row],['[n'] Antal25]]</f>
        <v>37</v>
      </c>
      <c r="AF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 ht="13.15">
      <c r="A29" t="s">
        <v>4</v>
      </c>
      <c r="B29" s="31">
        <v>2.64</v>
      </c>
      <c r="C29" s="32">
        <v>4</v>
      </c>
      <c r="D29" s="31">
        <v>2.64</v>
      </c>
      <c r="E29" s="32">
        <v>4</v>
      </c>
      <c r="F29" s="31">
        <v>2.64</v>
      </c>
      <c r="G29" s="32">
        <v>4</v>
      </c>
      <c r="H29" s="31">
        <v>2.64</v>
      </c>
      <c r="I29" s="32">
        <v>4</v>
      </c>
      <c r="J29" s="31">
        <v>2.64</v>
      </c>
      <c r="K29" s="32">
        <v>4</v>
      </c>
      <c r="L29" s="31">
        <v>2.64</v>
      </c>
      <c r="M29" s="32">
        <v>4</v>
      </c>
      <c r="N29" s="31">
        <v>2.64</v>
      </c>
      <c r="O29" s="32">
        <v>4</v>
      </c>
      <c r="P29" s="31">
        <v>2.64</v>
      </c>
      <c r="Q29" s="32">
        <v>4</v>
      </c>
      <c r="R29" s="31">
        <v>2.64</v>
      </c>
      <c r="S29" s="32">
        <v>4</v>
      </c>
      <c r="T29" s="31">
        <v>18.64</v>
      </c>
      <c r="U29" s="32">
        <v>12</v>
      </c>
      <c r="V29" s="31">
        <v>18.64</v>
      </c>
      <c r="W29" s="32">
        <v>12</v>
      </c>
      <c r="X29" s="31">
        <v>18.64</v>
      </c>
      <c r="Y29" s="32">
        <v>12</v>
      </c>
      <c r="Z29" s="31">
        <v>18.64</v>
      </c>
      <c r="AA29" s="32">
        <v>12</v>
      </c>
      <c r="AB29" s="97">
        <v>18.64</v>
      </c>
      <c r="AC29" s="97">
        <v>12</v>
      </c>
      <c r="AD29" s="33">
        <f>Tabell2[[#This Row],['[MW'] Effekt26]]-Tabell2[[#This Row],['[MW'] Effekt24]]</f>
        <v>0</v>
      </c>
      <c r="AE29" s="26">
        <f>Tabell2[[#This Row],['[n'] Antal27]]-Tabell2[[#This Row],['[n'] Antal25]]</f>
        <v>0</v>
      </c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1" ht="13.15">
      <c r="A30" t="s">
        <v>5</v>
      </c>
      <c r="B30" s="31"/>
      <c r="C30" s="32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  <c r="Q30" s="32"/>
      <c r="R30" s="31"/>
      <c r="S30" s="32"/>
      <c r="T30" s="31">
        <v>156.80000000000001</v>
      </c>
      <c r="U30" s="32">
        <v>57</v>
      </c>
      <c r="V30" s="31">
        <v>250.07499999999999</v>
      </c>
      <c r="W30" s="32">
        <v>89</v>
      </c>
      <c r="X30" s="31">
        <v>250.07499999999999</v>
      </c>
      <c r="Y30" s="32">
        <v>89</v>
      </c>
      <c r="Z30" s="31">
        <v>250.07499999999999</v>
      </c>
      <c r="AA30" s="32">
        <v>89</v>
      </c>
      <c r="AB30" s="97">
        <v>250.07499999999999</v>
      </c>
      <c r="AC30" s="97">
        <v>89</v>
      </c>
      <c r="AD30" s="33">
        <f>Tabell2[[#This Row],['[MW'] Effekt26]]-Tabell2[[#This Row],['[MW'] Effekt24]]</f>
        <v>0</v>
      </c>
      <c r="AE30" s="26">
        <f>Tabell2[[#This Row],['[n'] Antal27]]-Tabell2[[#This Row],['[n'] Antal25]]</f>
        <v>0</v>
      </c>
      <c r="AF30" s="40"/>
      <c r="AG30" s="40"/>
      <c r="AH30" s="40"/>
      <c r="AI30" s="40"/>
      <c r="AJ30" s="40"/>
      <c r="AK30" s="40"/>
      <c r="AL30" s="40"/>
      <c r="AM30" s="40"/>
      <c r="AN30" s="40"/>
      <c r="AO30" s="40"/>
    </row>
    <row r="31" spans="1:41" ht="13.15">
      <c r="A31" t="s">
        <v>6</v>
      </c>
      <c r="B31" s="31"/>
      <c r="C31" s="32"/>
      <c r="D31" s="31"/>
      <c r="E31" s="32"/>
      <c r="F31" s="31"/>
      <c r="G31" s="32"/>
      <c r="H31" s="31"/>
      <c r="I31" s="32"/>
      <c r="J31" s="31"/>
      <c r="K31" s="32"/>
      <c r="L31" s="31"/>
      <c r="M31" s="32"/>
      <c r="N31" s="31"/>
      <c r="O31" s="32"/>
      <c r="P31" s="31">
        <v>4</v>
      </c>
      <c r="Q31" s="32">
        <v>2</v>
      </c>
      <c r="R31" s="31">
        <v>4</v>
      </c>
      <c r="S31" s="32">
        <v>2</v>
      </c>
      <c r="T31" s="31">
        <v>4</v>
      </c>
      <c r="U31" s="32">
        <v>2</v>
      </c>
      <c r="V31" s="31">
        <v>8.6</v>
      </c>
      <c r="W31" s="32">
        <v>4</v>
      </c>
      <c r="X31" s="31">
        <v>8.6</v>
      </c>
      <c r="Y31" s="32">
        <v>4</v>
      </c>
      <c r="Z31" s="31">
        <v>8.6</v>
      </c>
      <c r="AA31" s="32">
        <v>4</v>
      </c>
      <c r="AB31" s="97">
        <v>42.8</v>
      </c>
      <c r="AC31" s="97">
        <v>14</v>
      </c>
      <c r="AD31" s="33">
        <f>Tabell2[[#This Row],['[MW'] Effekt26]]-Tabell2[[#This Row],['[MW'] Effekt24]]</f>
        <v>34.199999999999996</v>
      </c>
      <c r="AE31" s="26">
        <f>Tabell2[[#This Row],['[n'] Antal27]]-Tabell2[[#This Row],['[n'] Antal25]]</f>
        <v>10</v>
      </c>
      <c r="AF31" s="40"/>
      <c r="AG31" s="40"/>
      <c r="AH31" s="40"/>
      <c r="AI31" s="40"/>
      <c r="AJ31" s="40"/>
      <c r="AK31" s="40"/>
      <c r="AL31" s="40"/>
      <c r="AM31" s="40"/>
      <c r="AN31" s="40"/>
      <c r="AO31" s="40"/>
    </row>
    <row r="32" spans="1:41" s="27" customFormat="1" ht="13.15">
      <c r="A32" s="27" t="s">
        <v>212</v>
      </c>
      <c r="B32" s="33">
        <v>46.935000000000002</v>
      </c>
      <c r="C32" s="34">
        <v>95</v>
      </c>
      <c r="D32" s="33">
        <v>49.71</v>
      </c>
      <c r="E32" s="34">
        <v>99</v>
      </c>
      <c r="F32" s="33">
        <v>49.505000000000003</v>
      </c>
      <c r="G32" s="34">
        <v>97</v>
      </c>
      <c r="H32" s="33">
        <v>59.91</v>
      </c>
      <c r="I32" s="34">
        <v>102</v>
      </c>
      <c r="J32" s="33">
        <v>74.81</v>
      </c>
      <c r="K32" s="34">
        <v>109</v>
      </c>
      <c r="L32" s="33">
        <v>78.78</v>
      </c>
      <c r="M32" s="34">
        <v>110</v>
      </c>
      <c r="N32" s="33">
        <v>119.98</v>
      </c>
      <c r="O32" s="34">
        <v>131</v>
      </c>
      <c r="P32" s="33">
        <v>154.02000000000001</v>
      </c>
      <c r="Q32" s="34">
        <v>146</v>
      </c>
      <c r="R32" s="33">
        <v>189.37</v>
      </c>
      <c r="S32" s="34">
        <v>161</v>
      </c>
      <c r="T32" s="33">
        <v>256.51499999999999</v>
      </c>
      <c r="U32" s="34">
        <v>191</v>
      </c>
      <c r="V32" s="33">
        <v>326.61500000000001</v>
      </c>
      <c r="W32" s="34">
        <v>220</v>
      </c>
      <c r="X32" s="33">
        <v>410.16500000000002</v>
      </c>
      <c r="Y32" s="34">
        <v>254</v>
      </c>
      <c r="Z32" s="33">
        <v>410.13</v>
      </c>
      <c r="AA32" s="34">
        <v>247</v>
      </c>
      <c r="AB32" s="98">
        <v>472.46</v>
      </c>
      <c r="AC32" s="98">
        <v>260</v>
      </c>
      <c r="AD32" s="33">
        <f>Tabell2[[#This Row],['[MW'] Effekt26]]-Tabell2[[#This Row],['[MW'] Effekt24]]</f>
        <v>62.329999999999984</v>
      </c>
      <c r="AE32" s="26">
        <f>Tabell2[[#This Row],['[n'] Antal27]]-Tabell2[[#This Row],['[n'] Antal25]]</f>
        <v>13</v>
      </c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13.15">
      <c r="A33" t="s">
        <v>78</v>
      </c>
      <c r="B33" s="31">
        <v>14.19</v>
      </c>
      <c r="C33" s="32">
        <v>24</v>
      </c>
      <c r="D33" s="31">
        <v>14.414999999999999</v>
      </c>
      <c r="E33" s="32">
        <v>25</v>
      </c>
      <c r="F33" s="31">
        <v>14.414999999999999</v>
      </c>
      <c r="G33" s="32">
        <v>25</v>
      </c>
      <c r="H33" s="31">
        <v>19.015000000000001</v>
      </c>
      <c r="I33" s="32">
        <v>27</v>
      </c>
      <c r="J33" s="31">
        <v>33.914999999999999</v>
      </c>
      <c r="K33" s="32">
        <v>34</v>
      </c>
      <c r="L33" s="31">
        <v>33.914999999999999</v>
      </c>
      <c r="M33" s="32">
        <v>34</v>
      </c>
      <c r="N33" s="31">
        <v>51.115000000000002</v>
      </c>
      <c r="O33" s="32">
        <v>43</v>
      </c>
      <c r="P33" s="31">
        <v>53.314999999999998</v>
      </c>
      <c r="Q33" s="32">
        <v>45</v>
      </c>
      <c r="R33" s="31">
        <v>59.314999999999998</v>
      </c>
      <c r="S33" s="32">
        <v>48</v>
      </c>
      <c r="T33" s="31">
        <v>65.314999999999998</v>
      </c>
      <c r="U33" s="32">
        <v>51</v>
      </c>
      <c r="V33" s="31">
        <v>92.814999999999998</v>
      </c>
      <c r="W33" s="32">
        <v>61</v>
      </c>
      <c r="X33" s="31">
        <v>136.01499999999999</v>
      </c>
      <c r="Y33" s="32">
        <v>75</v>
      </c>
      <c r="Z33" s="31">
        <v>134.21</v>
      </c>
      <c r="AA33" s="32">
        <v>70</v>
      </c>
      <c r="AB33" s="97">
        <v>172.38499999999999</v>
      </c>
      <c r="AC33" s="97">
        <v>81</v>
      </c>
      <c r="AD33" s="33">
        <f>Tabell2[[#This Row],['[MW'] Effekt26]]-Tabell2[[#This Row],['[MW'] Effekt24]]</f>
        <v>38.174999999999983</v>
      </c>
      <c r="AE33" s="26">
        <f>Tabell2[[#This Row],['[n'] Antal27]]-Tabell2[[#This Row],['[n'] Antal25]]</f>
        <v>11</v>
      </c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3.15">
      <c r="A34" t="s">
        <v>79</v>
      </c>
      <c r="B34" s="31">
        <v>3.9550000000000001</v>
      </c>
      <c r="C34" s="32">
        <v>8</v>
      </c>
      <c r="D34" s="31">
        <v>6.5049999999999999</v>
      </c>
      <c r="E34" s="32">
        <v>11</v>
      </c>
      <c r="F34" s="31">
        <v>6.5049999999999999</v>
      </c>
      <c r="G34" s="32">
        <v>11</v>
      </c>
      <c r="H34" s="31">
        <v>6.5049999999999999</v>
      </c>
      <c r="I34" s="32">
        <v>11</v>
      </c>
      <c r="J34" s="31">
        <v>6.5049999999999999</v>
      </c>
      <c r="K34" s="32">
        <v>11</v>
      </c>
      <c r="L34" s="31">
        <v>6.4749999999999996</v>
      </c>
      <c r="M34" s="32">
        <v>10</v>
      </c>
      <c r="N34" s="31">
        <v>6.4749999999999996</v>
      </c>
      <c r="O34" s="32">
        <v>10</v>
      </c>
      <c r="P34" s="31">
        <v>6.4749999999999996</v>
      </c>
      <c r="Q34" s="32">
        <v>10</v>
      </c>
      <c r="R34" s="31">
        <v>6.4749999999999996</v>
      </c>
      <c r="S34" s="32">
        <v>10</v>
      </c>
      <c r="T34" s="31">
        <v>6.4749999999999996</v>
      </c>
      <c r="U34" s="32">
        <v>10</v>
      </c>
      <c r="V34" s="31">
        <v>11.875</v>
      </c>
      <c r="W34" s="32">
        <v>13</v>
      </c>
      <c r="X34" s="31">
        <v>24.675000000000001</v>
      </c>
      <c r="Y34" s="32">
        <v>21</v>
      </c>
      <c r="Z34" s="31">
        <v>26.65</v>
      </c>
      <c r="AA34" s="32">
        <v>21</v>
      </c>
      <c r="AB34" s="97">
        <v>26.425000000000001</v>
      </c>
      <c r="AC34" s="97">
        <v>20</v>
      </c>
      <c r="AD34" s="33">
        <f>Tabell2[[#This Row],['[MW'] Effekt26]]-Tabell2[[#This Row],['[MW'] Effekt24]]</f>
        <v>-0.22499999999999787</v>
      </c>
      <c r="AE34" s="26">
        <f>Tabell2[[#This Row],['[n'] Antal27]]-Tabell2[[#This Row],['[n'] Antal25]]</f>
        <v>-1</v>
      </c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3.15">
      <c r="A35" t="s">
        <v>80</v>
      </c>
      <c r="B35" s="31"/>
      <c r="C35" s="32"/>
      <c r="D35" s="31"/>
      <c r="E35" s="32"/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>
        <v>22.5</v>
      </c>
      <c r="Q35" s="32">
        <v>9</v>
      </c>
      <c r="R35" s="31">
        <v>22.5</v>
      </c>
      <c r="S35" s="32">
        <v>9</v>
      </c>
      <c r="T35" s="31">
        <v>40.950000000000003</v>
      </c>
      <c r="U35" s="32">
        <v>15</v>
      </c>
      <c r="V35" s="31">
        <v>40.950000000000003</v>
      </c>
      <c r="W35" s="32">
        <v>15</v>
      </c>
      <c r="X35" s="31">
        <v>40.950000000000003</v>
      </c>
      <c r="Y35" s="32">
        <v>15</v>
      </c>
      <c r="Z35" s="31">
        <v>40.950000000000003</v>
      </c>
      <c r="AA35" s="32">
        <v>15</v>
      </c>
      <c r="AB35" s="97">
        <v>40.950000000000003</v>
      </c>
      <c r="AC35" s="97">
        <v>15</v>
      </c>
      <c r="AD35" s="33">
        <f>Tabell2[[#This Row],['[MW'] Effekt26]]-Tabell2[[#This Row],['[MW'] Effekt24]]</f>
        <v>0</v>
      </c>
      <c r="AE35" s="26">
        <f>Tabell2[[#This Row],['[n'] Antal27]]-Tabell2[[#This Row],['[n'] Antal25]]</f>
        <v>0</v>
      </c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3.15">
      <c r="A36" t="s">
        <v>81</v>
      </c>
      <c r="B36" s="31"/>
      <c r="C36" s="32"/>
      <c r="D36" s="31"/>
      <c r="E36" s="32"/>
      <c r="F36" s="31"/>
      <c r="G36" s="32"/>
      <c r="H36" s="31"/>
      <c r="I36" s="32"/>
      <c r="J36" s="31"/>
      <c r="K36" s="32"/>
      <c r="L36" s="31"/>
      <c r="M36" s="32"/>
      <c r="N36" s="31"/>
      <c r="O36" s="32"/>
      <c r="P36" s="31"/>
      <c r="Q36" s="32"/>
      <c r="R36" s="31">
        <v>8</v>
      </c>
      <c r="S36" s="32">
        <v>4</v>
      </c>
      <c r="T36" s="31">
        <v>8</v>
      </c>
      <c r="U36" s="32">
        <v>4</v>
      </c>
      <c r="V36" s="31">
        <v>8</v>
      </c>
      <c r="W36" s="32">
        <v>4</v>
      </c>
      <c r="X36" s="31">
        <v>10</v>
      </c>
      <c r="Y36" s="32">
        <v>5</v>
      </c>
      <c r="Z36" s="31">
        <v>10</v>
      </c>
      <c r="AA36" s="32">
        <v>5</v>
      </c>
      <c r="AB36" s="97">
        <v>36.4</v>
      </c>
      <c r="AC36" s="97">
        <v>13</v>
      </c>
      <c r="AD36" s="33">
        <f>Tabell2[[#This Row],['[MW'] Effekt26]]-Tabell2[[#This Row],['[MW'] Effekt24]]</f>
        <v>26.4</v>
      </c>
      <c r="AE36" s="26">
        <f>Tabell2[[#This Row],['[n'] Antal27]]-Tabell2[[#This Row],['[n'] Antal25]]</f>
        <v>8</v>
      </c>
      <c r="AF36" s="40"/>
      <c r="AG36" s="40"/>
      <c r="AH36" s="40"/>
      <c r="AI36" s="40"/>
      <c r="AJ36" s="40"/>
      <c r="AK36" s="40"/>
      <c r="AL36" s="40"/>
      <c r="AM36" s="40"/>
      <c r="AN36" s="40"/>
      <c r="AO36" s="40"/>
    </row>
    <row r="37" spans="1:41" ht="13.15">
      <c r="A37" t="s">
        <v>82</v>
      </c>
      <c r="B37" s="31">
        <v>22.015000000000001</v>
      </c>
      <c r="C37" s="32">
        <v>47</v>
      </c>
      <c r="D37" s="31">
        <v>22.015000000000001</v>
      </c>
      <c r="E37" s="32">
        <v>47</v>
      </c>
      <c r="F37" s="31">
        <v>21.81</v>
      </c>
      <c r="G37" s="32">
        <v>45</v>
      </c>
      <c r="H37" s="31">
        <v>21.614999999999998</v>
      </c>
      <c r="I37" s="32">
        <v>45</v>
      </c>
      <c r="J37" s="31">
        <v>21.614999999999998</v>
      </c>
      <c r="K37" s="32">
        <v>45</v>
      </c>
      <c r="L37" s="31">
        <v>21.614999999999998</v>
      </c>
      <c r="M37" s="32">
        <v>45</v>
      </c>
      <c r="N37" s="31">
        <v>45.615000000000002</v>
      </c>
      <c r="O37" s="32">
        <v>57</v>
      </c>
      <c r="P37" s="31">
        <v>45.615000000000002</v>
      </c>
      <c r="Q37" s="32">
        <v>57</v>
      </c>
      <c r="R37" s="31">
        <v>66.965000000000003</v>
      </c>
      <c r="S37" s="32">
        <v>65</v>
      </c>
      <c r="T37" s="31">
        <v>109.61499999999999</v>
      </c>
      <c r="U37" s="32">
        <v>85</v>
      </c>
      <c r="V37" s="31">
        <v>146.815</v>
      </c>
      <c r="W37" s="32">
        <v>101</v>
      </c>
      <c r="X37" s="31">
        <v>160.36500000000001</v>
      </c>
      <c r="Y37" s="32">
        <v>106</v>
      </c>
      <c r="Z37" s="31">
        <v>160.16</v>
      </c>
      <c r="AA37" s="32">
        <v>104</v>
      </c>
      <c r="AB37" s="97">
        <v>160.16</v>
      </c>
      <c r="AC37" s="97">
        <v>104</v>
      </c>
      <c r="AD37" s="33">
        <f>Tabell2[[#This Row],['[MW'] Effekt26]]-Tabell2[[#This Row],['[MW'] Effekt24]]</f>
        <v>0</v>
      </c>
      <c r="AE37" s="26">
        <f>Tabell2[[#This Row],['[n'] Antal27]]-Tabell2[[#This Row],['[n'] Antal25]]</f>
        <v>0</v>
      </c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1:41" ht="13.15">
      <c r="A38" t="s">
        <v>83</v>
      </c>
      <c r="B38" s="31">
        <v>6.7750000000000004</v>
      </c>
      <c r="C38" s="32">
        <v>16</v>
      </c>
      <c r="D38" s="31">
        <v>6.7750000000000004</v>
      </c>
      <c r="E38" s="32">
        <v>16</v>
      </c>
      <c r="F38" s="31">
        <v>6.7750000000000004</v>
      </c>
      <c r="G38" s="32">
        <v>16</v>
      </c>
      <c r="H38" s="31">
        <v>12.775</v>
      </c>
      <c r="I38" s="32">
        <v>19</v>
      </c>
      <c r="J38" s="31">
        <v>12.775</v>
      </c>
      <c r="K38" s="32">
        <v>19</v>
      </c>
      <c r="L38" s="31">
        <v>16.774999999999999</v>
      </c>
      <c r="M38" s="32">
        <v>21</v>
      </c>
      <c r="N38" s="31">
        <v>16.774999999999999</v>
      </c>
      <c r="O38" s="32">
        <v>21</v>
      </c>
      <c r="P38" s="31">
        <v>26.114999999999998</v>
      </c>
      <c r="Q38" s="32">
        <v>25</v>
      </c>
      <c r="R38" s="31">
        <v>26.114999999999998</v>
      </c>
      <c r="S38" s="32">
        <v>25</v>
      </c>
      <c r="T38" s="31">
        <v>26.16</v>
      </c>
      <c r="U38" s="32">
        <v>26</v>
      </c>
      <c r="V38" s="31">
        <v>26.16</v>
      </c>
      <c r="W38" s="32">
        <v>26</v>
      </c>
      <c r="X38" s="31">
        <v>38.159999999999997</v>
      </c>
      <c r="Y38" s="32">
        <v>32</v>
      </c>
      <c r="Z38" s="31">
        <v>38.159999999999997</v>
      </c>
      <c r="AA38" s="32">
        <v>32</v>
      </c>
      <c r="AB38" s="97">
        <v>36.14</v>
      </c>
      <c r="AC38" s="97">
        <v>27</v>
      </c>
      <c r="AD38" s="33">
        <f>Tabell2[[#This Row],['[MW'] Effekt26]]-Tabell2[[#This Row],['[MW'] Effekt24]]</f>
        <v>-2.019999999999996</v>
      </c>
      <c r="AE38" s="26">
        <f>Tabell2[[#This Row],['[n'] Antal27]]-Tabell2[[#This Row],['[n'] Antal25]]</f>
        <v>-5</v>
      </c>
      <c r="AF38" s="40"/>
      <c r="AG38" s="40"/>
      <c r="AH38" s="40"/>
      <c r="AI38" s="40"/>
      <c r="AJ38" s="40"/>
      <c r="AK38" s="40"/>
      <c r="AL38" s="40"/>
      <c r="AM38" s="40"/>
      <c r="AN38" s="40"/>
      <c r="AO38" s="40"/>
    </row>
    <row r="39" spans="1:41" s="27" customFormat="1" ht="13.15">
      <c r="A39" s="27" t="s">
        <v>213</v>
      </c>
      <c r="B39" s="33">
        <v>8.2539999999999996</v>
      </c>
      <c r="C39" s="34">
        <v>12</v>
      </c>
      <c r="D39" s="33">
        <v>17.254000000000001</v>
      </c>
      <c r="E39" s="34">
        <v>18</v>
      </c>
      <c r="F39" s="33">
        <v>28.103999999999999</v>
      </c>
      <c r="G39" s="34">
        <v>24</v>
      </c>
      <c r="H39" s="33">
        <v>29.404</v>
      </c>
      <c r="I39" s="34">
        <v>25</v>
      </c>
      <c r="J39" s="33">
        <v>31.248999999999999</v>
      </c>
      <c r="K39" s="34">
        <v>24</v>
      </c>
      <c r="L39" s="33">
        <v>33.268999999999998</v>
      </c>
      <c r="M39" s="34">
        <v>27</v>
      </c>
      <c r="N39" s="33">
        <v>69.269000000000005</v>
      </c>
      <c r="O39" s="34">
        <v>42</v>
      </c>
      <c r="P39" s="33">
        <v>180.66900000000001</v>
      </c>
      <c r="Q39" s="34">
        <v>98</v>
      </c>
      <c r="R39" s="33">
        <v>215.46899999999999</v>
      </c>
      <c r="S39" s="34">
        <v>115</v>
      </c>
      <c r="T39" s="33">
        <v>226.44900000000001</v>
      </c>
      <c r="U39" s="34">
        <v>118</v>
      </c>
      <c r="V39" s="33">
        <v>249.548</v>
      </c>
      <c r="W39" s="34">
        <v>129</v>
      </c>
      <c r="X39" s="33">
        <v>502.69799999999998</v>
      </c>
      <c r="Y39" s="34">
        <v>222</v>
      </c>
      <c r="Z39" s="33">
        <v>604.399</v>
      </c>
      <c r="AA39" s="34">
        <v>253</v>
      </c>
      <c r="AB39" s="98">
        <v>616.399</v>
      </c>
      <c r="AC39" s="98">
        <v>254</v>
      </c>
      <c r="AD39" s="33">
        <f>Tabell2[[#This Row],['[MW'] Effekt26]]-Tabell2[[#This Row],['[MW'] Effekt24]]</f>
        <v>12</v>
      </c>
      <c r="AE39" s="26">
        <f>Tabell2[[#This Row],['[n'] Antal27]]-Tabell2[[#This Row],['[n'] Antal25]]</f>
        <v>1</v>
      </c>
      <c r="AF39" s="42"/>
      <c r="AG39" s="42"/>
      <c r="AH39" s="42"/>
      <c r="AI39" s="42"/>
      <c r="AJ39" s="42"/>
      <c r="AK39" s="42"/>
      <c r="AL39" s="42"/>
      <c r="AM39" s="42"/>
      <c r="AN39" s="42"/>
      <c r="AO39" s="42"/>
    </row>
    <row r="40" spans="1:41" ht="13.15">
      <c r="A40" t="s">
        <v>12</v>
      </c>
      <c r="B40" s="31">
        <v>0.85</v>
      </c>
      <c r="C40" s="32">
        <v>1</v>
      </c>
      <c r="D40" s="31">
        <v>0.85</v>
      </c>
      <c r="E40" s="32">
        <v>1</v>
      </c>
      <c r="F40" s="31">
        <v>0.85</v>
      </c>
      <c r="G40" s="32">
        <v>1</v>
      </c>
      <c r="H40" s="31">
        <v>0.85</v>
      </c>
      <c r="I40" s="32">
        <v>1</v>
      </c>
      <c r="J40" s="31">
        <v>0.85</v>
      </c>
      <c r="K40" s="32">
        <v>1</v>
      </c>
      <c r="L40" s="31">
        <v>0.87</v>
      </c>
      <c r="M40" s="32">
        <v>2</v>
      </c>
      <c r="N40" s="31">
        <v>0.87</v>
      </c>
      <c r="O40" s="32">
        <v>2</v>
      </c>
      <c r="P40" s="31">
        <v>0.87</v>
      </c>
      <c r="Q40" s="32">
        <v>2</v>
      </c>
      <c r="R40" s="31">
        <v>12.37</v>
      </c>
      <c r="S40" s="32">
        <v>7</v>
      </c>
      <c r="T40" s="31">
        <v>21.35</v>
      </c>
      <c r="U40" s="32">
        <v>9</v>
      </c>
      <c r="V40" s="31">
        <v>21.35</v>
      </c>
      <c r="W40" s="32">
        <v>9</v>
      </c>
      <c r="X40" s="31">
        <v>99.35</v>
      </c>
      <c r="Y40" s="32">
        <v>35</v>
      </c>
      <c r="Z40" s="31">
        <v>99.35</v>
      </c>
      <c r="AA40" s="32">
        <v>35</v>
      </c>
      <c r="AB40" s="97">
        <v>99.35</v>
      </c>
      <c r="AC40" s="97">
        <v>35</v>
      </c>
      <c r="AD40" s="33">
        <f>Tabell2[[#This Row],['[MW'] Effekt26]]-Tabell2[[#This Row],['[MW'] Effekt24]]</f>
        <v>0</v>
      </c>
      <c r="AE40" s="26">
        <f>Tabell2[[#This Row],['[n'] Antal27]]-Tabell2[[#This Row],['[n'] Antal25]]</f>
        <v>0</v>
      </c>
      <c r="AF40" s="40"/>
      <c r="AG40" s="40"/>
      <c r="AH40" s="40"/>
      <c r="AI40" s="40"/>
      <c r="AJ40" s="40"/>
      <c r="AK40" s="40"/>
      <c r="AL40" s="40"/>
      <c r="AM40" s="40"/>
      <c r="AN40" s="40"/>
      <c r="AO40" s="40"/>
    </row>
    <row r="41" spans="1:41" ht="13.15">
      <c r="A41" t="s">
        <v>194</v>
      </c>
      <c r="B41" s="31"/>
      <c r="C41" s="32"/>
      <c r="D41" s="31"/>
      <c r="E41" s="32"/>
      <c r="F41" s="31"/>
      <c r="G41" s="32"/>
      <c r="H41" s="31"/>
      <c r="I41" s="32"/>
      <c r="J41" s="31"/>
      <c r="K41" s="32"/>
      <c r="L41" s="31"/>
      <c r="M41" s="32"/>
      <c r="N41" s="31"/>
      <c r="O41" s="32"/>
      <c r="P41" s="31"/>
      <c r="Q41" s="32"/>
      <c r="R41" s="31"/>
      <c r="S41" s="32"/>
      <c r="T41" s="31"/>
      <c r="U41" s="32"/>
      <c r="V41" s="31"/>
      <c r="W41" s="32"/>
      <c r="X41" s="31">
        <v>85.1</v>
      </c>
      <c r="Y41" s="32">
        <v>37</v>
      </c>
      <c r="Z41" s="31">
        <v>85.1</v>
      </c>
      <c r="AA41" s="32">
        <v>37</v>
      </c>
      <c r="AB41" s="97">
        <v>92.1</v>
      </c>
      <c r="AC41" s="97">
        <v>37</v>
      </c>
      <c r="AD41" s="33">
        <f>Tabell2[[#This Row],['[MW'] Effekt26]]-Tabell2[[#This Row],['[MW'] Effekt24]]</f>
        <v>7</v>
      </c>
      <c r="AE41" s="26">
        <f>Tabell2[[#This Row],['[n'] Antal27]]-Tabell2[[#This Row],['[n'] Antal25]]</f>
        <v>0</v>
      </c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3.15">
      <c r="A42" t="s">
        <v>13</v>
      </c>
      <c r="B42" s="31">
        <v>3.7</v>
      </c>
      <c r="C42" s="32">
        <v>4</v>
      </c>
      <c r="D42" s="31">
        <v>3.7</v>
      </c>
      <c r="E42" s="32">
        <v>4</v>
      </c>
      <c r="F42" s="31">
        <v>14.55</v>
      </c>
      <c r="G42" s="32">
        <v>10</v>
      </c>
      <c r="H42" s="31">
        <v>14.55</v>
      </c>
      <c r="I42" s="32">
        <v>10</v>
      </c>
      <c r="J42" s="31">
        <v>16.55</v>
      </c>
      <c r="K42" s="32">
        <v>11</v>
      </c>
      <c r="L42" s="31">
        <v>16.55</v>
      </c>
      <c r="M42" s="32">
        <v>11</v>
      </c>
      <c r="N42" s="31">
        <v>20.55</v>
      </c>
      <c r="O42" s="32">
        <v>13</v>
      </c>
      <c r="P42" s="31">
        <v>36.549999999999997</v>
      </c>
      <c r="Q42" s="32">
        <v>21</v>
      </c>
      <c r="R42" s="31">
        <v>36.549999999999997</v>
      </c>
      <c r="S42" s="32">
        <v>21</v>
      </c>
      <c r="T42" s="31">
        <v>36.549999999999997</v>
      </c>
      <c r="U42" s="32">
        <v>21</v>
      </c>
      <c r="V42" s="31">
        <v>36.549999999999997</v>
      </c>
      <c r="W42" s="32">
        <v>21</v>
      </c>
      <c r="X42" s="31">
        <v>126.55</v>
      </c>
      <c r="Y42" s="32">
        <v>51</v>
      </c>
      <c r="Z42" s="31">
        <v>126.55</v>
      </c>
      <c r="AA42" s="32">
        <v>51</v>
      </c>
      <c r="AB42" s="97">
        <v>126.55</v>
      </c>
      <c r="AC42" s="97">
        <v>51</v>
      </c>
      <c r="AD42" s="33">
        <f>Tabell2[[#This Row],['[MW'] Effekt26]]-Tabell2[[#This Row],['[MW'] Effekt24]]</f>
        <v>0</v>
      </c>
      <c r="AE42" s="26">
        <f>Tabell2[[#This Row],['[n'] Antal27]]-Tabell2[[#This Row],['[n'] Antal25]]</f>
        <v>0</v>
      </c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3.15">
      <c r="A43" t="s">
        <v>14</v>
      </c>
      <c r="B43" s="31">
        <v>1.7</v>
      </c>
      <c r="C43" s="32">
        <v>2</v>
      </c>
      <c r="D43" s="31">
        <v>10.7</v>
      </c>
      <c r="E43" s="32">
        <v>8</v>
      </c>
      <c r="F43" s="31">
        <v>10.7</v>
      </c>
      <c r="G43" s="32">
        <v>8</v>
      </c>
      <c r="H43" s="31">
        <v>10.7</v>
      </c>
      <c r="I43" s="32">
        <v>8</v>
      </c>
      <c r="J43" s="31">
        <v>10.7</v>
      </c>
      <c r="K43" s="32">
        <v>8</v>
      </c>
      <c r="L43" s="31">
        <v>10.7</v>
      </c>
      <c r="M43" s="32">
        <v>8</v>
      </c>
      <c r="N43" s="31">
        <v>42.7</v>
      </c>
      <c r="O43" s="32">
        <v>21</v>
      </c>
      <c r="P43" s="31">
        <v>42.7</v>
      </c>
      <c r="Q43" s="32">
        <v>21</v>
      </c>
      <c r="R43" s="31">
        <v>42.7</v>
      </c>
      <c r="S43" s="32">
        <v>21</v>
      </c>
      <c r="T43" s="31">
        <v>42.7</v>
      </c>
      <c r="U43" s="32">
        <v>21</v>
      </c>
      <c r="V43" s="31">
        <v>42.798999999999999</v>
      </c>
      <c r="W43" s="32">
        <v>22</v>
      </c>
      <c r="X43" s="31">
        <v>42.948999999999998</v>
      </c>
      <c r="Y43" s="32">
        <v>23</v>
      </c>
      <c r="Z43" s="31">
        <v>42.948999999999998</v>
      </c>
      <c r="AA43" s="32">
        <v>23</v>
      </c>
      <c r="AB43" s="97">
        <v>42.948999999999998</v>
      </c>
      <c r="AC43" s="97">
        <v>23</v>
      </c>
      <c r="AD43" s="33">
        <f>Tabell2[[#This Row],['[MW'] Effekt26]]-Tabell2[[#This Row],['[MW'] Effekt24]]</f>
        <v>0</v>
      </c>
      <c r="AE43" s="26">
        <f>Tabell2[[#This Row],['[n'] Antal27]]-Tabell2[[#This Row],['[n'] Antal25]]</f>
        <v>0</v>
      </c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41" ht="13.15">
      <c r="A44" t="s">
        <v>214</v>
      </c>
      <c r="B44" s="31"/>
      <c r="C44" s="32"/>
      <c r="D44" s="31"/>
      <c r="E44" s="32"/>
      <c r="F44" s="31"/>
      <c r="G44" s="32"/>
      <c r="H44" s="31"/>
      <c r="I44" s="32"/>
      <c r="J44" s="31"/>
      <c r="K44" s="32"/>
      <c r="L44" s="31"/>
      <c r="M44" s="32"/>
      <c r="N44" s="31"/>
      <c r="O44" s="32"/>
      <c r="P44" s="31"/>
      <c r="Q44" s="32"/>
      <c r="R44" s="31"/>
      <c r="S44" s="32"/>
      <c r="T44" s="31"/>
      <c r="U44" s="32"/>
      <c r="V44" s="31"/>
      <c r="W44" s="32"/>
      <c r="X44" s="31"/>
      <c r="Y44" s="32"/>
      <c r="Z44" s="31">
        <v>60.4</v>
      </c>
      <c r="AA44" s="32">
        <v>19</v>
      </c>
      <c r="AB44" s="97">
        <v>67.2</v>
      </c>
      <c r="AC44" s="97">
        <v>21</v>
      </c>
      <c r="AD44" s="33">
        <f>Tabell2[[#This Row],['[MW'] Effekt26]]-Tabell2[[#This Row],['[MW'] Effekt24]]</f>
        <v>6.8000000000000043</v>
      </c>
      <c r="AE44" s="26">
        <f>Tabell2[[#This Row],['[n'] Antal27]]-Tabell2[[#This Row],['[n'] Antal25]]</f>
        <v>2</v>
      </c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spans="1:41" ht="13.15">
      <c r="A45" t="s">
        <v>15</v>
      </c>
      <c r="B45" s="31"/>
      <c r="C45" s="32"/>
      <c r="D45" s="31"/>
      <c r="E45" s="32"/>
      <c r="F45" s="31"/>
      <c r="G45" s="32"/>
      <c r="H45" s="31">
        <v>0.8</v>
      </c>
      <c r="I45" s="32">
        <v>1</v>
      </c>
      <c r="J45" s="31">
        <v>0.8</v>
      </c>
      <c r="K45" s="32">
        <v>1</v>
      </c>
      <c r="L45" s="31">
        <v>2.8</v>
      </c>
      <c r="M45" s="32">
        <v>3</v>
      </c>
      <c r="N45" s="31">
        <v>2.8</v>
      </c>
      <c r="O45" s="32">
        <v>3</v>
      </c>
      <c r="P45" s="31">
        <v>98.2</v>
      </c>
      <c r="Q45" s="32">
        <v>51</v>
      </c>
      <c r="R45" s="31">
        <v>121.4</v>
      </c>
      <c r="S45" s="32">
        <v>62</v>
      </c>
      <c r="T45" s="31">
        <v>123.4</v>
      </c>
      <c r="U45" s="32">
        <v>63</v>
      </c>
      <c r="V45" s="31">
        <v>146.4</v>
      </c>
      <c r="W45" s="32">
        <v>73</v>
      </c>
      <c r="X45" s="31">
        <v>146.4</v>
      </c>
      <c r="Y45" s="32">
        <v>73</v>
      </c>
      <c r="Z45" s="31">
        <v>187.8</v>
      </c>
      <c r="AA45" s="32">
        <v>86</v>
      </c>
      <c r="AB45" s="97">
        <v>186</v>
      </c>
      <c r="AC45" s="97">
        <v>85</v>
      </c>
      <c r="AD45" s="33">
        <f>Tabell2[[#This Row],['[MW'] Effekt26]]-Tabell2[[#This Row],['[MW'] Effekt24]]</f>
        <v>-1.8000000000000114</v>
      </c>
      <c r="AE45" s="26">
        <f>Tabell2[[#This Row],['[n'] Antal27]]-Tabell2[[#This Row],['[n'] Antal25]]</f>
        <v>-1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</row>
    <row r="46" spans="1:41" ht="13.15">
      <c r="A46" t="s">
        <v>16</v>
      </c>
      <c r="B46" s="31">
        <v>2.004</v>
      </c>
      <c r="C46" s="32">
        <v>5</v>
      </c>
      <c r="D46" s="31">
        <v>2.004</v>
      </c>
      <c r="E46" s="32">
        <v>5</v>
      </c>
      <c r="F46" s="31">
        <v>2.004</v>
      </c>
      <c r="G46" s="32">
        <v>5</v>
      </c>
      <c r="H46" s="31">
        <v>2.504</v>
      </c>
      <c r="I46" s="32">
        <v>5</v>
      </c>
      <c r="J46" s="31">
        <v>2.3490000000000002</v>
      </c>
      <c r="K46" s="32">
        <v>3</v>
      </c>
      <c r="L46" s="31">
        <v>2.3490000000000002</v>
      </c>
      <c r="M46" s="32">
        <v>3</v>
      </c>
      <c r="N46" s="31">
        <v>2.3490000000000002</v>
      </c>
      <c r="O46" s="32">
        <v>3</v>
      </c>
      <c r="P46" s="31">
        <v>2.3490000000000002</v>
      </c>
      <c r="Q46" s="32">
        <v>3</v>
      </c>
      <c r="R46" s="31">
        <v>2.4489999999999998</v>
      </c>
      <c r="S46" s="32">
        <v>4</v>
      </c>
      <c r="T46" s="31">
        <v>2.4489999999999998</v>
      </c>
      <c r="U46" s="32">
        <v>4</v>
      </c>
      <c r="V46" s="31">
        <v>2.4489999999999998</v>
      </c>
      <c r="W46" s="32">
        <v>4</v>
      </c>
      <c r="X46" s="31">
        <v>2.3490000000000002</v>
      </c>
      <c r="Y46" s="32">
        <v>3</v>
      </c>
      <c r="Z46" s="31">
        <v>2.25</v>
      </c>
      <c r="AA46" s="32">
        <v>2</v>
      </c>
      <c r="AB46" s="97">
        <v>2.25</v>
      </c>
      <c r="AC46" s="97">
        <v>2</v>
      </c>
      <c r="AD46" s="33">
        <f>Tabell2[[#This Row],['[MW'] Effekt26]]-Tabell2[[#This Row],['[MW'] Effekt24]]</f>
        <v>0</v>
      </c>
      <c r="AE46" s="26">
        <f>Tabell2[[#This Row],['[n'] Antal27]]-Tabell2[[#This Row],['[n'] Antal25]]</f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1" s="27" customFormat="1" ht="13.15">
      <c r="A47" s="27" t="s">
        <v>215</v>
      </c>
      <c r="B47" s="33">
        <v>1.2250000000000001</v>
      </c>
      <c r="C47" s="34">
        <v>4</v>
      </c>
      <c r="D47" s="33">
        <v>1.2250000000000001</v>
      </c>
      <c r="E47" s="34">
        <v>4</v>
      </c>
      <c r="F47" s="33">
        <v>2.0950000000000002</v>
      </c>
      <c r="G47" s="34">
        <v>6</v>
      </c>
      <c r="H47" s="33">
        <v>2.0950000000000002</v>
      </c>
      <c r="I47" s="34">
        <v>6</v>
      </c>
      <c r="J47" s="33">
        <v>3.895</v>
      </c>
      <c r="K47" s="34">
        <v>8</v>
      </c>
      <c r="L47" s="33">
        <v>5.8949999999999996</v>
      </c>
      <c r="M47" s="34">
        <v>9</v>
      </c>
      <c r="N47" s="33">
        <v>25.934999999999999</v>
      </c>
      <c r="O47" s="34">
        <v>20</v>
      </c>
      <c r="P47" s="33">
        <v>40.31</v>
      </c>
      <c r="Q47" s="34">
        <v>29</v>
      </c>
      <c r="R47" s="33">
        <v>71.957999999999998</v>
      </c>
      <c r="S47" s="34">
        <v>45</v>
      </c>
      <c r="T47" s="33">
        <v>148.505</v>
      </c>
      <c r="U47" s="34">
        <v>73</v>
      </c>
      <c r="V47" s="33">
        <v>241.005</v>
      </c>
      <c r="W47" s="34">
        <v>113</v>
      </c>
      <c r="X47" s="33">
        <v>250.60499999999999</v>
      </c>
      <c r="Y47" s="34">
        <v>119</v>
      </c>
      <c r="Z47" s="33">
        <v>266.005</v>
      </c>
      <c r="AA47" s="34">
        <v>125</v>
      </c>
      <c r="AB47" s="98">
        <v>266.18809999999996</v>
      </c>
      <c r="AC47" s="98">
        <v>126</v>
      </c>
      <c r="AD47" s="33">
        <f>Tabell2[[#This Row],['[MW'] Effekt26]]-Tabell2[[#This Row],['[MW'] Effekt24]]</f>
        <v>0.18309999999996762</v>
      </c>
      <c r="AE47" s="26">
        <f>Tabell2[[#This Row],['[n'] Antal27]]-Tabell2[[#This Row],['[n'] Antal25]]</f>
        <v>1</v>
      </c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1:41" ht="13.15">
      <c r="A48" t="s">
        <v>60</v>
      </c>
      <c r="B48" s="31"/>
      <c r="C48" s="32"/>
      <c r="D48" s="31"/>
      <c r="E48" s="32"/>
      <c r="F48" s="31"/>
      <c r="G48" s="32"/>
      <c r="H48" s="31"/>
      <c r="I48" s="32"/>
      <c r="J48" s="31"/>
      <c r="K48" s="32"/>
      <c r="L48" s="31"/>
      <c r="M48" s="32"/>
      <c r="N48" s="31"/>
      <c r="O48" s="32"/>
      <c r="P48" s="31">
        <v>4</v>
      </c>
      <c r="Q48" s="32">
        <v>2</v>
      </c>
      <c r="R48" s="31">
        <v>4</v>
      </c>
      <c r="S48" s="32">
        <v>2</v>
      </c>
      <c r="T48" s="31">
        <v>4</v>
      </c>
      <c r="U48" s="32">
        <v>2</v>
      </c>
      <c r="V48" s="31">
        <v>4</v>
      </c>
      <c r="W48" s="32">
        <v>2</v>
      </c>
      <c r="X48" s="31">
        <v>4</v>
      </c>
      <c r="Y48" s="32">
        <v>2</v>
      </c>
      <c r="Z48" s="31">
        <v>4</v>
      </c>
      <c r="AA48" s="32">
        <v>2</v>
      </c>
      <c r="AB48" s="97">
        <v>4</v>
      </c>
      <c r="AC48" s="97">
        <v>2</v>
      </c>
      <c r="AD48" s="33">
        <f>Tabell2[[#This Row],['[MW'] Effekt26]]-Tabell2[[#This Row],['[MW'] Effekt24]]</f>
        <v>0</v>
      </c>
      <c r="AE48" s="26">
        <f>Tabell2[[#This Row],['[n'] Antal27]]-Tabell2[[#This Row],['[n'] Antal25]]</f>
        <v>0</v>
      </c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1:41" ht="13.15">
      <c r="A49" t="s">
        <v>61</v>
      </c>
      <c r="B49" s="31"/>
      <c r="C49" s="32"/>
      <c r="D49" s="31"/>
      <c r="E49" s="32"/>
      <c r="F49" s="31"/>
      <c r="G49" s="32"/>
      <c r="H49" s="31"/>
      <c r="I49" s="32"/>
      <c r="J49" s="31"/>
      <c r="K49" s="32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1"/>
      <c r="W49" s="32"/>
      <c r="X49" s="31"/>
      <c r="Y49" s="32"/>
      <c r="Z49" s="31">
        <v>6.6</v>
      </c>
      <c r="AA49" s="32">
        <v>2</v>
      </c>
      <c r="AB49" s="97">
        <v>6.6</v>
      </c>
      <c r="AC49" s="97">
        <v>2</v>
      </c>
      <c r="AD49" s="33">
        <f>Tabell2[[#This Row],['[MW'] Effekt26]]-Tabell2[[#This Row],['[MW'] Effekt24]]</f>
        <v>0</v>
      </c>
      <c r="AE49" s="26">
        <f>Tabell2[[#This Row],['[n'] Antal27]]-Tabell2[[#This Row],['[n'] Antal25]]</f>
        <v>0</v>
      </c>
      <c r="AF49" s="40"/>
      <c r="AG49" s="40"/>
      <c r="AH49" s="40"/>
      <c r="AI49" s="40"/>
      <c r="AJ49" s="40"/>
      <c r="AK49" s="40"/>
      <c r="AL49" s="40"/>
      <c r="AM49" s="40"/>
      <c r="AN49" s="40"/>
      <c r="AO49" s="40"/>
    </row>
    <row r="50" spans="1:41" ht="13.15">
      <c r="A50" t="s">
        <v>62</v>
      </c>
      <c r="B50" s="31"/>
      <c r="C50" s="32"/>
      <c r="D50" s="31"/>
      <c r="E50" s="32"/>
      <c r="F50" s="31"/>
      <c r="G50" s="32"/>
      <c r="H50" s="31"/>
      <c r="I50" s="32"/>
      <c r="J50" s="31"/>
      <c r="K50" s="32"/>
      <c r="L50" s="31"/>
      <c r="M50" s="32"/>
      <c r="N50" s="31">
        <v>10.015000000000001</v>
      </c>
      <c r="O50" s="32">
        <v>5</v>
      </c>
      <c r="P50" s="31">
        <v>10.015000000000001</v>
      </c>
      <c r="Q50" s="32">
        <v>5</v>
      </c>
      <c r="R50" s="31">
        <v>10.015000000000001</v>
      </c>
      <c r="S50" s="32">
        <v>5</v>
      </c>
      <c r="T50" s="31">
        <v>10.015000000000001</v>
      </c>
      <c r="U50" s="32">
        <v>5</v>
      </c>
      <c r="V50" s="31">
        <v>16.015000000000001</v>
      </c>
      <c r="W50" s="32">
        <v>8</v>
      </c>
      <c r="X50" s="31">
        <v>16.015000000000001</v>
      </c>
      <c r="Y50" s="32">
        <v>8</v>
      </c>
      <c r="Z50" s="31">
        <v>16.015000000000001</v>
      </c>
      <c r="AA50" s="32">
        <v>8</v>
      </c>
      <c r="AB50" s="97">
        <v>16.015000000000001</v>
      </c>
      <c r="AC50" s="97">
        <v>8</v>
      </c>
      <c r="AD50" s="33">
        <f>Tabell2[[#This Row],['[MW'] Effekt26]]-Tabell2[[#This Row],['[MW'] Effekt24]]</f>
        <v>0</v>
      </c>
      <c r="AE50" s="26">
        <f>Tabell2[[#This Row],['[n'] Antal27]]-Tabell2[[#This Row],['[n'] Antal25]]</f>
        <v>0</v>
      </c>
      <c r="AF50" s="40"/>
      <c r="AG50" s="40"/>
      <c r="AH50" s="40"/>
      <c r="AI50" s="40"/>
      <c r="AJ50" s="40"/>
      <c r="AK50" s="40"/>
      <c r="AL50" s="40"/>
      <c r="AM50" s="40"/>
      <c r="AN50" s="40"/>
      <c r="AO50" s="40"/>
    </row>
    <row r="51" spans="1:41" ht="13.15">
      <c r="A51" t="s">
        <v>59</v>
      </c>
      <c r="B51" s="31">
        <v>1.05</v>
      </c>
      <c r="C51" s="32">
        <v>3</v>
      </c>
      <c r="D51" s="31">
        <v>1.05</v>
      </c>
      <c r="E51" s="32">
        <v>3</v>
      </c>
      <c r="F51" s="31">
        <v>1.05</v>
      </c>
      <c r="G51" s="32">
        <v>3</v>
      </c>
      <c r="H51" s="31">
        <v>1.05</v>
      </c>
      <c r="I51" s="32">
        <v>3</v>
      </c>
      <c r="J51" s="31">
        <v>1.05</v>
      </c>
      <c r="K51" s="32">
        <v>3</v>
      </c>
      <c r="L51" s="31">
        <v>1.05</v>
      </c>
      <c r="M51" s="32">
        <v>3</v>
      </c>
      <c r="N51" s="31">
        <v>1.05</v>
      </c>
      <c r="O51" s="32">
        <v>3</v>
      </c>
      <c r="P51" s="31">
        <v>3.35</v>
      </c>
      <c r="Q51" s="32">
        <v>4</v>
      </c>
      <c r="R51" s="31">
        <v>30.95</v>
      </c>
      <c r="S51" s="32">
        <v>16</v>
      </c>
      <c r="T51" s="31">
        <v>30.95</v>
      </c>
      <c r="U51" s="32">
        <v>16</v>
      </c>
      <c r="V51" s="31">
        <v>30.95</v>
      </c>
      <c r="W51" s="32">
        <v>16</v>
      </c>
      <c r="X51" s="31">
        <v>30.95</v>
      </c>
      <c r="Y51" s="32">
        <v>16</v>
      </c>
      <c r="Z51" s="31">
        <v>30.95</v>
      </c>
      <c r="AA51" s="32">
        <v>16</v>
      </c>
      <c r="AB51" s="97">
        <v>30.95</v>
      </c>
      <c r="AC51" s="97">
        <v>16</v>
      </c>
      <c r="AD51" s="33">
        <f>Tabell2[[#This Row],['[MW'] Effekt26]]-Tabell2[[#This Row],['[MW'] Effekt24]]</f>
        <v>0</v>
      </c>
      <c r="AE51" s="26">
        <f>Tabell2[[#This Row],['[n'] Antal27]]-Tabell2[[#This Row],['[n'] Antal25]]</f>
        <v>0</v>
      </c>
      <c r="AF51" s="40"/>
      <c r="AG51" s="40"/>
      <c r="AH51" s="40"/>
      <c r="AI51" s="40"/>
      <c r="AJ51" s="40"/>
      <c r="AK51" s="40"/>
      <c r="AL51" s="40"/>
      <c r="AM51" s="40"/>
      <c r="AN51" s="40"/>
      <c r="AO51" s="40"/>
    </row>
    <row r="52" spans="1:41" ht="13.15">
      <c r="A52" t="s">
        <v>63</v>
      </c>
      <c r="B52" s="31"/>
      <c r="C52" s="32"/>
      <c r="D52" s="31"/>
      <c r="E52" s="32"/>
      <c r="F52" s="31">
        <v>0.85</v>
      </c>
      <c r="G52" s="32">
        <v>1</v>
      </c>
      <c r="H52" s="31">
        <v>0.85</v>
      </c>
      <c r="I52" s="32">
        <v>1</v>
      </c>
      <c r="J52" s="31">
        <v>0.85</v>
      </c>
      <c r="K52" s="32">
        <v>1</v>
      </c>
      <c r="L52" s="31">
        <v>2.85</v>
      </c>
      <c r="M52" s="32">
        <v>2</v>
      </c>
      <c r="N52" s="31">
        <v>2.85</v>
      </c>
      <c r="O52" s="32">
        <v>2</v>
      </c>
      <c r="P52" s="31">
        <v>2.85</v>
      </c>
      <c r="Q52" s="32">
        <v>2</v>
      </c>
      <c r="R52" s="31">
        <v>2.85</v>
      </c>
      <c r="S52" s="32">
        <v>2</v>
      </c>
      <c r="T52" s="31">
        <v>2.85</v>
      </c>
      <c r="U52" s="32">
        <v>2</v>
      </c>
      <c r="V52" s="31">
        <v>2.85</v>
      </c>
      <c r="W52" s="32">
        <v>2</v>
      </c>
      <c r="X52" s="31">
        <v>2.85</v>
      </c>
      <c r="Y52" s="32">
        <v>2</v>
      </c>
      <c r="Z52" s="31">
        <v>2.85</v>
      </c>
      <c r="AA52" s="32">
        <v>2</v>
      </c>
      <c r="AB52" s="97">
        <v>2.85</v>
      </c>
      <c r="AC52" s="97">
        <v>2</v>
      </c>
      <c r="AD52" s="33">
        <f>Tabell2[[#This Row],['[MW'] Effekt26]]-Tabell2[[#This Row],['[MW'] Effekt24]]</f>
        <v>0</v>
      </c>
      <c r="AE52" s="26">
        <f>Tabell2[[#This Row],['[n'] Antal27]]-Tabell2[[#This Row],['[n'] Antal25]]</f>
        <v>0</v>
      </c>
      <c r="AF52" s="40"/>
      <c r="AG52" s="40"/>
      <c r="AH52" s="40"/>
      <c r="AI52" s="40"/>
      <c r="AJ52" s="40"/>
      <c r="AK52" s="40"/>
      <c r="AL52" s="40"/>
      <c r="AM52" s="40"/>
      <c r="AN52" s="40"/>
      <c r="AO52" s="40"/>
    </row>
    <row r="53" spans="1:41" ht="13.15">
      <c r="A53" t="s">
        <v>64</v>
      </c>
      <c r="B53" s="31"/>
      <c r="C53" s="32"/>
      <c r="D53" s="31"/>
      <c r="E53" s="32"/>
      <c r="F53" s="31"/>
      <c r="G53" s="32"/>
      <c r="H53" s="31"/>
      <c r="I53" s="32"/>
      <c r="J53" s="31">
        <v>1.8</v>
      </c>
      <c r="K53" s="32">
        <v>2</v>
      </c>
      <c r="L53" s="31">
        <v>1.8</v>
      </c>
      <c r="M53" s="32">
        <v>2</v>
      </c>
      <c r="N53" s="31">
        <v>7.8250000000000002</v>
      </c>
      <c r="O53" s="32">
        <v>6</v>
      </c>
      <c r="P53" s="31">
        <v>15.855</v>
      </c>
      <c r="Q53" s="32">
        <v>11</v>
      </c>
      <c r="R53" s="31">
        <v>15.903</v>
      </c>
      <c r="S53" s="32">
        <v>13</v>
      </c>
      <c r="T53" s="31">
        <v>15.9</v>
      </c>
      <c r="U53" s="32">
        <v>12</v>
      </c>
      <c r="V53" s="31">
        <v>43.4</v>
      </c>
      <c r="W53" s="32">
        <v>27</v>
      </c>
      <c r="X53" s="31">
        <v>43.4</v>
      </c>
      <c r="Y53" s="32">
        <v>27</v>
      </c>
      <c r="Z53" s="31">
        <v>43.4</v>
      </c>
      <c r="AA53" s="32">
        <v>27</v>
      </c>
      <c r="AB53" s="97">
        <v>43.403100000000002</v>
      </c>
      <c r="AC53" s="97">
        <v>28</v>
      </c>
      <c r="AD53" s="33">
        <f>Tabell2[[#This Row],['[MW'] Effekt26]]-Tabell2[[#This Row],['[MW'] Effekt24]]</f>
        <v>3.1000000000034333E-3</v>
      </c>
      <c r="AE53" s="26">
        <f>Tabell2[[#This Row],['[n'] Antal27]]-Tabell2[[#This Row],['[n'] Antal25]]</f>
        <v>1</v>
      </c>
      <c r="AF53" s="40"/>
      <c r="AG53" s="40"/>
      <c r="AH53" s="40"/>
      <c r="AI53" s="40"/>
      <c r="AJ53" s="40"/>
      <c r="AK53" s="40"/>
      <c r="AL53" s="40"/>
      <c r="AM53" s="40"/>
      <c r="AN53" s="40"/>
      <c r="AO53" s="40"/>
    </row>
    <row r="54" spans="1:41" ht="13.15">
      <c r="A54" t="s">
        <v>110</v>
      </c>
      <c r="B54" s="31"/>
      <c r="C54" s="32"/>
      <c r="D54" s="31"/>
      <c r="E54" s="32"/>
      <c r="F54" s="31">
        <v>0.02</v>
      </c>
      <c r="G54" s="32">
        <v>1</v>
      </c>
      <c r="H54" s="31">
        <v>0.02</v>
      </c>
      <c r="I54" s="32">
        <v>1</v>
      </c>
      <c r="J54" s="31">
        <v>0.02</v>
      </c>
      <c r="K54" s="32">
        <v>1</v>
      </c>
      <c r="L54" s="31">
        <v>0.02</v>
      </c>
      <c r="M54" s="32">
        <v>1</v>
      </c>
      <c r="N54" s="31">
        <v>0.02</v>
      </c>
      <c r="O54" s="32">
        <v>1</v>
      </c>
      <c r="P54" s="31">
        <v>0.02</v>
      </c>
      <c r="Q54" s="32">
        <v>1</v>
      </c>
      <c r="R54" s="31">
        <v>4.0199999999999996</v>
      </c>
      <c r="S54" s="32">
        <v>3</v>
      </c>
      <c r="T54" s="31">
        <v>4.2699999999999996</v>
      </c>
      <c r="U54" s="32">
        <v>4</v>
      </c>
      <c r="V54" s="31">
        <v>4.2699999999999996</v>
      </c>
      <c r="W54" s="32">
        <v>4</v>
      </c>
      <c r="X54" s="31">
        <v>4.2699999999999996</v>
      </c>
      <c r="Y54" s="32">
        <v>4</v>
      </c>
      <c r="Z54" s="31">
        <v>13.07</v>
      </c>
      <c r="AA54" s="32">
        <v>8</v>
      </c>
      <c r="AB54" s="97">
        <v>13.07</v>
      </c>
      <c r="AC54" s="97">
        <v>8</v>
      </c>
      <c r="AD54" s="33">
        <f>Tabell2[[#This Row],['[MW'] Effekt26]]-Tabell2[[#This Row],['[MW'] Effekt24]]</f>
        <v>0</v>
      </c>
      <c r="AE54" s="26">
        <f>Tabell2[[#This Row],['[n'] Antal27]]-Tabell2[[#This Row],['[n'] Antal25]]</f>
        <v>0</v>
      </c>
      <c r="AF54" s="40"/>
      <c r="AG54" s="40"/>
      <c r="AH54" s="40"/>
      <c r="AI54" s="40"/>
      <c r="AJ54" s="40"/>
      <c r="AK54" s="40"/>
      <c r="AL54" s="40"/>
      <c r="AM54" s="40"/>
      <c r="AN54" s="40"/>
      <c r="AO54" s="40"/>
    </row>
    <row r="55" spans="1:41" ht="13.15">
      <c r="A55" s="18" t="s">
        <v>304</v>
      </c>
      <c r="B55" s="31"/>
      <c r="C55" s="32"/>
      <c r="D55" s="31"/>
      <c r="E55" s="32"/>
      <c r="F55" s="31"/>
      <c r="G55" s="32"/>
      <c r="H55" s="31"/>
      <c r="I55" s="32"/>
      <c r="J55" s="31"/>
      <c r="K55" s="32"/>
      <c r="L55" s="31"/>
      <c r="M55" s="32"/>
      <c r="N55" s="31"/>
      <c r="O55" s="32"/>
      <c r="P55" s="31"/>
      <c r="Q55" s="32"/>
      <c r="R55" s="31"/>
      <c r="S55" s="32"/>
      <c r="T55" s="31"/>
      <c r="U55" s="32"/>
      <c r="V55" s="31"/>
      <c r="W55" s="32"/>
      <c r="X55" s="31"/>
      <c r="Y55" s="32"/>
      <c r="Z55" s="31"/>
      <c r="AA55" s="32"/>
      <c r="AB55" s="97">
        <v>5.5E-2</v>
      </c>
      <c r="AC55" s="97">
        <v>1</v>
      </c>
      <c r="AD55" s="33">
        <f>Tabell2[[#This Row],['[MW'] Effekt26]]-Tabell2[[#This Row],['[MW'] Effekt24]]</f>
        <v>5.5E-2</v>
      </c>
      <c r="AE55" s="26">
        <f>Tabell2[[#This Row],['[n'] Antal27]]-Tabell2[[#This Row],['[n'] Antal25]]</f>
        <v>1</v>
      </c>
      <c r="AF55" s="40"/>
      <c r="AG55" s="40"/>
      <c r="AH55" s="40"/>
      <c r="AI55" s="40"/>
      <c r="AJ55" s="40"/>
      <c r="AK55" s="40"/>
      <c r="AL55" s="40"/>
      <c r="AM55" s="40"/>
      <c r="AN55" s="40"/>
      <c r="AO55" s="40"/>
    </row>
    <row r="56" spans="1:41" ht="13.15">
      <c r="A56" t="s">
        <v>111</v>
      </c>
      <c r="B56" s="31">
        <v>0.17499999999999999</v>
      </c>
      <c r="C56" s="32">
        <v>1</v>
      </c>
      <c r="D56" s="31">
        <v>0.17499999999999999</v>
      </c>
      <c r="E56" s="32">
        <v>1</v>
      </c>
      <c r="F56" s="31">
        <v>0.17499999999999999</v>
      </c>
      <c r="G56" s="32">
        <v>1</v>
      </c>
      <c r="H56" s="31">
        <v>0.17499999999999999</v>
      </c>
      <c r="I56" s="32">
        <v>1</v>
      </c>
      <c r="J56" s="31">
        <v>0.17499999999999999</v>
      </c>
      <c r="K56" s="32">
        <v>1</v>
      </c>
      <c r="L56" s="31">
        <v>0.17499999999999999</v>
      </c>
      <c r="M56" s="32">
        <v>1</v>
      </c>
      <c r="N56" s="31">
        <v>0.17499999999999999</v>
      </c>
      <c r="O56" s="32">
        <v>1</v>
      </c>
      <c r="P56" s="31">
        <v>0.17499999999999999</v>
      </c>
      <c r="Q56" s="32">
        <v>1</v>
      </c>
      <c r="R56" s="31">
        <v>0.17499999999999999</v>
      </c>
      <c r="S56" s="32">
        <v>1</v>
      </c>
      <c r="T56" s="31">
        <v>76.474999999999994</v>
      </c>
      <c r="U56" s="32">
        <v>29</v>
      </c>
      <c r="V56" s="31">
        <v>135.47499999999999</v>
      </c>
      <c r="W56" s="32">
        <v>51</v>
      </c>
      <c r="X56" s="31">
        <v>145.07499999999999</v>
      </c>
      <c r="Y56" s="32">
        <v>57</v>
      </c>
      <c r="Z56" s="31">
        <v>145.07499999999999</v>
      </c>
      <c r="AA56" s="32">
        <v>57</v>
      </c>
      <c r="AB56" s="97">
        <v>145.19999999999999</v>
      </c>
      <c r="AC56" s="97">
        <v>56</v>
      </c>
      <c r="AD56" s="33">
        <f>Tabell2[[#This Row],['[MW'] Effekt26]]-Tabell2[[#This Row],['[MW'] Effekt24]]</f>
        <v>0.125</v>
      </c>
      <c r="AE56" s="26">
        <f>Tabell2[[#This Row],['[n'] Antal27]]-Tabell2[[#This Row],['[n'] Antal25]]</f>
        <v>-1</v>
      </c>
      <c r="AF56" s="40"/>
      <c r="AG56" s="40"/>
      <c r="AH56" s="40"/>
      <c r="AI56" s="40"/>
      <c r="AJ56" s="40"/>
      <c r="AK56" s="40"/>
      <c r="AL56" s="40"/>
      <c r="AM56" s="40"/>
      <c r="AN56" s="40"/>
      <c r="AO56" s="40"/>
    </row>
    <row r="57" spans="1:41" ht="13.15">
      <c r="A57" t="s">
        <v>112</v>
      </c>
      <c r="B57" s="31"/>
      <c r="C57" s="32"/>
      <c r="D57" s="31"/>
      <c r="E57" s="32"/>
      <c r="F57" s="31"/>
      <c r="G57" s="32"/>
      <c r="H57" s="31"/>
      <c r="I57" s="32"/>
      <c r="J57" s="31"/>
      <c r="K57" s="32"/>
      <c r="L57" s="31"/>
      <c r="M57" s="32"/>
      <c r="N57" s="31">
        <v>4</v>
      </c>
      <c r="O57" s="32">
        <v>2</v>
      </c>
      <c r="P57" s="31">
        <v>4.0449999999999999</v>
      </c>
      <c r="Q57" s="32">
        <v>3</v>
      </c>
      <c r="R57" s="31">
        <v>4.0449999999999999</v>
      </c>
      <c r="S57" s="32">
        <v>3</v>
      </c>
      <c r="T57" s="31">
        <v>4.0449999999999999</v>
      </c>
      <c r="U57" s="32">
        <v>3</v>
      </c>
      <c r="V57" s="31">
        <v>4.0449999999999999</v>
      </c>
      <c r="W57" s="32">
        <v>3</v>
      </c>
      <c r="X57" s="31">
        <v>4.0449999999999999</v>
      </c>
      <c r="Y57" s="32">
        <v>3</v>
      </c>
      <c r="Z57" s="31">
        <v>4.0449999999999999</v>
      </c>
      <c r="AA57" s="32">
        <v>3</v>
      </c>
      <c r="AB57" s="97">
        <v>4.0449999999999999</v>
      </c>
      <c r="AC57" s="97">
        <v>3</v>
      </c>
      <c r="AD57" s="33">
        <f>Tabell2[[#This Row],['[MW'] Effekt26]]-Tabell2[[#This Row],['[MW'] Effekt24]]</f>
        <v>0</v>
      </c>
      <c r="AE57" s="26">
        <f>Tabell2[[#This Row],['[n'] Antal27]]-Tabell2[[#This Row],['[n'] Antal25]]</f>
        <v>0</v>
      </c>
      <c r="AF57" s="40"/>
      <c r="AG57" s="40"/>
      <c r="AH57" s="40"/>
      <c r="AI57" s="40"/>
      <c r="AJ57" s="40"/>
      <c r="AK57" s="40"/>
      <c r="AL57" s="40"/>
      <c r="AM57" s="40"/>
      <c r="AN57" s="40"/>
      <c r="AO57" s="40"/>
    </row>
    <row r="58" spans="1:41" s="27" customFormat="1" ht="13.15">
      <c r="A58" s="27" t="s">
        <v>216</v>
      </c>
      <c r="B58" s="33">
        <v>31.65</v>
      </c>
      <c r="C58" s="34">
        <v>47</v>
      </c>
      <c r="D58" s="33">
        <v>34.200000000000003</v>
      </c>
      <c r="E58" s="34">
        <v>50</v>
      </c>
      <c r="F58" s="33">
        <v>35</v>
      </c>
      <c r="G58" s="34">
        <v>51</v>
      </c>
      <c r="H58" s="33">
        <v>35.950000000000003</v>
      </c>
      <c r="I58" s="34">
        <v>53</v>
      </c>
      <c r="J58" s="33">
        <v>47.55</v>
      </c>
      <c r="K58" s="34">
        <v>60</v>
      </c>
      <c r="L58" s="33">
        <v>61.5</v>
      </c>
      <c r="M58" s="34">
        <v>68</v>
      </c>
      <c r="N58" s="33">
        <v>63.5</v>
      </c>
      <c r="O58" s="34">
        <v>69</v>
      </c>
      <c r="P58" s="33">
        <v>79.099999999999994</v>
      </c>
      <c r="Q58" s="34">
        <v>78</v>
      </c>
      <c r="R58" s="33">
        <v>184.18</v>
      </c>
      <c r="S58" s="34">
        <v>131</v>
      </c>
      <c r="T58" s="33">
        <v>246.35</v>
      </c>
      <c r="U58" s="34">
        <v>161</v>
      </c>
      <c r="V58" s="33">
        <v>306.53199999999998</v>
      </c>
      <c r="W58" s="34">
        <v>186</v>
      </c>
      <c r="X58" s="33">
        <v>341.38350000000003</v>
      </c>
      <c r="Y58" s="34">
        <v>200</v>
      </c>
      <c r="Z58" s="33">
        <v>394.58849999999995</v>
      </c>
      <c r="AA58" s="34">
        <v>212</v>
      </c>
      <c r="AB58" s="98">
        <v>392.26350000000002</v>
      </c>
      <c r="AC58" s="98">
        <v>202</v>
      </c>
      <c r="AD58" s="33">
        <f>Tabell2[[#This Row],['[MW'] Effekt26]]-Tabell2[[#This Row],['[MW'] Effekt24]]</f>
        <v>-2.3249999999999318</v>
      </c>
      <c r="AE58" s="26">
        <f>Tabell2[[#This Row],['[n'] Antal27]]-Tabell2[[#This Row],['[n'] Antal25]]</f>
        <v>-10</v>
      </c>
      <c r="AF58" s="42"/>
      <c r="AG58" s="42"/>
      <c r="AH58" s="42"/>
      <c r="AI58" s="42"/>
      <c r="AJ58" s="42"/>
      <c r="AK58" s="42"/>
      <c r="AL58" s="42"/>
      <c r="AM58" s="42"/>
      <c r="AN58" s="42"/>
      <c r="AO58" s="42"/>
    </row>
    <row r="59" spans="1:41" ht="13.15">
      <c r="A59" t="s">
        <v>117</v>
      </c>
      <c r="B59" s="31">
        <v>7.04</v>
      </c>
      <c r="C59" s="32">
        <v>11</v>
      </c>
      <c r="D59" s="31">
        <v>8.74</v>
      </c>
      <c r="E59" s="32">
        <v>13</v>
      </c>
      <c r="F59" s="31">
        <v>8.74</v>
      </c>
      <c r="G59" s="32">
        <v>13</v>
      </c>
      <c r="H59" s="31">
        <v>8.74</v>
      </c>
      <c r="I59" s="32">
        <v>13</v>
      </c>
      <c r="J59" s="31">
        <v>18.739999999999998</v>
      </c>
      <c r="K59" s="32">
        <v>18</v>
      </c>
      <c r="L59" s="31">
        <v>27.54</v>
      </c>
      <c r="M59" s="32">
        <v>23</v>
      </c>
      <c r="N59" s="31">
        <v>29.54</v>
      </c>
      <c r="O59" s="32">
        <v>24</v>
      </c>
      <c r="P59" s="31">
        <v>41.14</v>
      </c>
      <c r="Q59" s="32">
        <v>31</v>
      </c>
      <c r="R59" s="31">
        <v>57.14</v>
      </c>
      <c r="S59" s="32">
        <v>39</v>
      </c>
      <c r="T59" s="31">
        <v>73.14</v>
      </c>
      <c r="U59" s="32">
        <v>47</v>
      </c>
      <c r="V59" s="31">
        <v>133.233</v>
      </c>
      <c r="W59" s="32">
        <v>70</v>
      </c>
      <c r="X59" s="31">
        <v>134.08500000000001</v>
      </c>
      <c r="Y59" s="32">
        <v>72</v>
      </c>
      <c r="Z59" s="31">
        <v>132.08500000000001</v>
      </c>
      <c r="AA59" s="32">
        <v>71</v>
      </c>
      <c r="AB59" s="97">
        <v>132.08500000000001</v>
      </c>
      <c r="AC59" s="97">
        <v>71</v>
      </c>
      <c r="AD59" s="33">
        <f>Tabell2[[#This Row],['[MW'] Effekt26]]-Tabell2[[#This Row],['[MW'] Effekt24]]</f>
        <v>0</v>
      </c>
      <c r="AE59" s="26">
        <f>Tabell2[[#This Row],['[n'] Antal27]]-Tabell2[[#This Row],['[n'] Antal25]]</f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</row>
    <row r="60" spans="1:41" ht="13.15">
      <c r="A60" t="s">
        <v>118</v>
      </c>
      <c r="B60" s="31"/>
      <c r="C60" s="32"/>
      <c r="D60" s="31"/>
      <c r="E60" s="32"/>
      <c r="F60" s="31"/>
      <c r="G60" s="32"/>
      <c r="H60" s="31"/>
      <c r="I60" s="32"/>
      <c r="J60" s="31"/>
      <c r="K60" s="32"/>
      <c r="L60" s="31">
        <v>5</v>
      </c>
      <c r="M60" s="32">
        <v>2</v>
      </c>
      <c r="N60" s="31">
        <v>5</v>
      </c>
      <c r="O60" s="32">
        <v>2</v>
      </c>
      <c r="P60" s="31">
        <v>5</v>
      </c>
      <c r="Q60" s="32">
        <v>2</v>
      </c>
      <c r="R60" s="31">
        <v>5</v>
      </c>
      <c r="S60" s="32">
        <v>2</v>
      </c>
      <c r="T60" s="31">
        <v>5.0449999999999999</v>
      </c>
      <c r="U60" s="32">
        <v>3</v>
      </c>
      <c r="V60" s="31">
        <v>5.0449999999999999</v>
      </c>
      <c r="W60" s="32">
        <v>3</v>
      </c>
      <c r="X60" s="31">
        <v>5.0449999999999999</v>
      </c>
      <c r="Y60" s="32">
        <v>3</v>
      </c>
      <c r="Z60" s="31">
        <v>28.145</v>
      </c>
      <c r="AA60" s="32">
        <v>10</v>
      </c>
      <c r="AB60" s="97">
        <v>28.145</v>
      </c>
      <c r="AC60" s="97">
        <v>10</v>
      </c>
      <c r="AD60" s="33">
        <f>Tabell2[[#This Row],['[MW'] Effekt26]]-Tabell2[[#This Row],['[MW'] Effekt24]]</f>
        <v>0</v>
      </c>
      <c r="AE60" s="26">
        <f>Tabell2[[#This Row],['[n'] Antal27]]-Tabell2[[#This Row],['[n'] Antal25]]</f>
        <v>0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/>
    </row>
    <row r="61" spans="1:41" ht="13.15">
      <c r="A61" t="s">
        <v>116</v>
      </c>
      <c r="B61" s="31"/>
      <c r="C61" s="32"/>
      <c r="D61" s="31"/>
      <c r="E61" s="32"/>
      <c r="F61" s="31">
        <v>0.8</v>
      </c>
      <c r="G61" s="32">
        <v>1</v>
      </c>
      <c r="H61" s="31">
        <v>0.8</v>
      </c>
      <c r="I61" s="32">
        <v>1</v>
      </c>
      <c r="J61" s="31">
        <v>0.8</v>
      </c>
      <c r="K61" s="32">
        <v>1</v>
      </c>
      <c r="L61" s="31">
        <v>0.95</v>
      </c>
      <c r="M61" s="32">
        <v>2</v>
      </c>
      <c r="N61" s="31">
        <v>0.95</v>
      </c>
      <c r="O61" s="32">
        <v>2</v>
      </c>
      <c r="P61" s="31">
        <v>0.95</v>
      </c>
      <c r="Q61" s="32">
        <v>2</v>
      </c>
      <c r="R61" s="31">
        <v>0.98</v>
      </c>
      <c r="S61" s="32">
        <v>3</v>
      </c>
      <c r="T61" s="31">
        <v>23.98</v>
      </c>
      <c r="U61" s="32">
        <v>15</v>
      </c>
      <c r="V61" s="31">
        <v>24.024000000000001</v>
      </c>
      <c r="W61" s="32">
        <v>16</v>
      </c>
      <c r="X61" s="31">
        <v>36.023499999999999</v>
      </c>
      <c r="Y61" s="32">
        <v>20</v>
      </c>
      <c r="Z61" s="31">
        <v>36.023499999999999</v>
      </c>
      <c r="AA61" s="32">
        <v>20</v>
      </c>
      <c r="AB61" s="97">
        <v>36.023499999999999</v>
      </c>
      <c r="AC61" s="97">
        <v>20</v>
      </c>
      <c r="AD61" s="33">
        <f>Tabell2[[#This Row],['[MW'] Effekt26]]-Tabell2[[#This Row],['[MW'] Effekt24]]</f>
        <v>0</v>
      </c>
      <c r="AE61" s="26">
        <f>Tabell2[[#This Row],['[n'] Antal27]]-Tabell2[[#This Row],['[n'] Antal25]]</f>
        <v>0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/>
    </row>
    <row r="62" spans="1:41" ht="13.15">
      <c r="A62" t="s">
        <v>119</v>
      </c>
      <c r="B62" s="31">
        <v>9.5000000000000001E-2</v>
      </c>
      <c r="C62" s="32">
        <v>1</v>
      </c>
      <c r="D62" s="31">
        <v>9.5000000000000001E-2</v>
      </c>
      <c r="E62" s="32">
        <v>1</v>
      </c>
      <c r="F62" s="31">
        <v>9.5000000000000001E-2</v>
      </c>
      <c r="G62" s="32">
        <v>1</v>
      </c>
      <c r="H62" s="31">
        <v>9.5000000000000001E-2</v>
      </c>
      <c r="I62" s="32">
        <v>1</v>
      </c>
      <c r="J62" s="31">
        <v>9.5000000000000001E-2</v>
      </c>
      <c r="K62" s="32">
        <v>1</v>
      </c>
      <c r="L62" s="31">
        <v>9.5000000000000001E-2</v>
      </c>
      <c r="M62" s="32">
        <v>1</v>
      </c>
      <c r="N62" s="31">
        <v>9.5000000000000001E-2</v>
      </c>
      <c r="O62" s="32">
        <v>1</v>
      </c>
      <c r="P62" s="31">
        <v>9.5000000000000001E-2</v>
      </c>
      <c r="Q62" s="32">
        <v>1</v>
      </c>
      <c r="R62" s="31">
        <v>42.094999999999999</v>
      </c>
      <c r="S62" s="32">
        <v>20</v>
      </c>
      <c r="T62" s="31">
        <v>42.094999999999999</v>
      </c>
      <c r="U62" s="32">
        <v>20</v>
      </c>
      <c r="V62" s="31">
        <v>42.094999999999999</v>
      </c>
      <c r="W62" s="32">
        <v>20</v>
      </c>
      <c r="X62" s="31">
        <v>42.094999999999999</v>
      </c>
      <c r="Y62" s="32">
        <v>20</v>
      </c>
      <c r="Z62" s="31">
        <v>74.2</v>
      </c>
      <c r="AA62" s="32">
        <v>26</v>
      </c>
      <c r="AB62" s="97">
        <v>74.2</v>
      </c>
      <c r="AC62" s="97">
        <v>26</v>
      </c>
      <c r="AD62" s="33">
        <f>Tabell2[[#This Row],['[MW'] Effekt26]]-Tabell2[[#This Row],['[MW'] Effekt24]]</f>
        <v>0</v>
      </c>
      <c r="AE62" s="26">
        <f>Tabell2[[#This Row],['[n'] Antal27]]-Tabell2[[#This Row],['[n'] Antal25]]</f>
        <v>0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/>
    </row>
    <row r="63" spans="1:41" ht="13.15">
      <c r="A63" t="s">
        <v>120</v>
      </c>
      <c r="B63" s="31">
        <v>23.914999999999999</v>
      </c>
      <c r="C63" s="32">
        <v>34</v>
      </c>
      <c r="D63" s="31">
        <v>23.914999999999999</v>
      </c>
      <c r="E63" s="32">
        <v>34</v>
      </c>
      <c r="F63" s="31">
        <v>23.914999999999999</v>
      </c>
      <c r="G63" s="32">
        <v>34</v>
      </c>
      <c r="H63" s="31">
        <v>24.864999999999998</v>
      </c>
      <c r="I63" s="32">
        <v>36</v>
      </c>
      <c r="J63" s="31">
        <v>25.664999999999999</v>
      </c>
      <c r="K63" s="32">
        <v>37</v>
      </c>
      <c r="L63" s="31">
        <v>25.664999999999999</v>
      </c>
      <c r="M63" s="32">
        <v>37</v>
      </c>
      <c r="N63" s="31">
        <v>25.664999999999999</v>
      </c>
      <c r="O63" s="32">
        <v>37</v>
      </c>
      <c r="P63" s="31">
        <v>25.664999999999999</v>
      </c>
      <c r="Q63" s="32">
        <v>37</v>
      </c>
      <c r="R63" s="31">
        <v>29.914999999999999</v>
      </c>
      <c r="S63" s="32">
        <v>40</v>
      </c>
      <c r="T63" s="31">
        <v>29.914999999999999</v>
      </c>
      <c r="U63" s="32">
        <v>40</v>
      </c>
      <c r="V63" s="31">
        <v>29.96</v>
      </c>
      <c r="W63" s="32">
        <v>41</v>
      </c>
      <c r="X63" s="31">
        <v>29.96</v>
      </c>
      <c r="Y63" s="32">
        <v>41</v>
      </c>
      <c r="Z63" s="31">
        <v>29.96</v>
      </c>
      <c r="AA63" s="32">
        <v>41</v>
      </c>
      <c r="AB63" s="97">
        <v>27.635000000000002</v>
      </c>
      <c r="AC63" s="97">
        <v>31</v>
      </c>
      <c r="AD63" s="33">
        <f>Tabell2[[#This Row],['[MW'] Effekt26]]-Tabell2[[#This Row],['[MW'] Effekt24]]</f>
        <v>-2.3249999999999993</v>
      </c>
      <c r="AE63" s="26">
        <f>Tabell2[[#This Row],['[n'] Antal27]]-Tabell2[[#This Row],['[n'] Antal25]]</f>
        <v>-10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/>
    </row>
    <row r="64" spans="1:41" ht="13.15">
      <c r="A64" t="s">
        <v>121</v>
      </c>
      <c r="B64" s="31"/>
      <c r="C64" s="32"/>
      <c r="D64" s="31"/>
      <c r="E64" s="32"/>
      <c r="F64" s="31"/>
      <c r="G64" s="32"/>
      <c r="H64" s="31"/>
      <c r="I64" s="32"/>
      <c r="J64" s="31"/>
      <c r="K64" s="32"/>
      <c r="L64" s="31"/>
      <c r="M64" s="32"/>
      <c r="N64" s="31"/>
      <c r="O64" s="32"/>
      <c r="P64" s="31"/>
      <c r="Q64" s="32"/>
      <c r="R64" s="31">
        <v>20</v>
      </c>
      <c r="S64" s="32">
        <v>10</v>
      </c>
      <c r="T64" s="31">
        <v>41.524999999999999</v>
      </c>
      <c r="U64" s="32">
        <v>17</v>
      </c>
      <c r="V64" s="31">
        <v>41.524999999999999</v>
      </c>
      <c r="W64" s="32">
        <v>17</v>
      </c>
      <c r="X64" s="31">
        <v>41.524999999999999</v>
      </c>
      <c r="Y64" s="32">
        <v>17</v>
      </c>
      <c r="Z64" s="31">
        <v>41.524999999999999</v>
      </c>
      <c r="AA64" s="32">
        <v>17</v>
      </c>
      <c r="AB64" s="97">
        <v>41.524999999999999</v>
      </c>
      <c r="AC64" s="97">
        <v>17</v>
      </c>
      <c r="AD64" s="33">
        <f>Tabell2[[#This Row],['[MW'] Effekt26]]-Tabell2[[#This Row],['[MW'] Effekt24]]</f>
        <v>0</v>
      </c>
      <c r="AE64" s="26">
        <f>Tabell2[[#This Row],['[n'] Antal27]]-Tabell2[[#This Row],['[n'] Antal25]]</f>
        <v>0</v>
      </c>
      <c r="AF64" s="40"/>
      <c r="AG64" s="40"/>
      <c r="AH64" s="40"/>
      <c r="AI64" s="40"/>
      <c r="AJ64" s="40"/>
      <c r="AK64" s="40"/>
      <c r="AL64" s="40"/>
      <c r="AM64" s="40"/>
      <c r="AN64" s="40"/>
      <c r="AO64" s="40"/>
    </row>
    <row r="65" spans="1:41" ht="13.15">
      <c r="A65" t="s">
        <v>122</v>
      </c>
      <c r="B65" s="31">
        <v>0.6</v>
      </c>
      <c r="C65" s="32">
        <v>1</v>
      </c>
      <c r="D65" s="31">
        <v>1.45</v>
      </c>
      <c r="E65" s="32">
        <v>2</v>
      </c>
      <c r="F65" s="31">
        <v>1.45</v>
      </c>
      <c r="G65" s="32">
        <v>2</v>
      </c>
      <c r="H65" s="31">
        <v>1.45</v>
      </c>
      <c r="I65" s="32">
        <v>2</v>
      </c>
      <c r="J65" s="31">
        <v>2.25</v>
      </c>
      <c r="K65" s="32">
        <v>3</v>
      </c>
      <c r="L65" s="31">
        <v>2.25</v>
      </c>
      <c r="M65" s="32">
        <v>3</v>
      </c>
      <c r="N65" s="31">
        <v>2.25</v>
      </c>
      <c r="O65" s="32">
        <v>3</v>
      </c>
      <c r="P65" s="31">
        <v>6.25</v>
      </c>
      <c r="Q65" s="32">
        <v>5</v>
      </c>
      <c r="R65" s="31">
        <v>18.25</v>
      </c>
      <c r="S65" s="32">
        <v>11</v>
      </c>
      <c r="T65" s="31">
        <v>19.850000000000001</v>
      </c>
      <c r="U65" s="32">
        <v>13</v>
      </c>
      <c r="V65" s="31">
        <v>19.850000000000001</v>
      </c>
      <c r="W65" s="32">
        <v>13</v>
      </c>
      <c r="X65" s="31">
        <v>41.85</v>
      </c>
      <c r="Y65" s="32">
        <v>21</v>
      </c>
      <c r="Z65" s="31">
        <v>41.85</v>
      </c>
      <c r="AA65" s="32">
        <v>21</v>
      </c>
      <c r="AB65" s="97">
        <v>41.85</v>
      </c>
      <c r="AC65" s="97">
        <v>21</v>
      </c>
      <c r="AD65" s="33">
        <f>Tabell2[[#This Row],['[MW'] Effekt26]]-Tabell2[[#This Row],['[MW'] Effekt24]]</f>
        <v>0</v>
      </c>
      <c r="AE65" s="26">
        <f>Tabell2[[#This Row],['[n'] Antal27]]-Tabell2[[#This Row],['[n'] Antal25]]</f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</row>
    <row r="66" spans="1:41" ht="13.15">
      <c r="A66" t="s">
        <v>123</v>
      </c>
      <c r="B66" s="31"/>
      <c r="C66" s="32"/>
      <c r="D66" s="31"/>
      <c r="E66" s="32"/>
      <c r="F66" s="31"/>
      <c r="G66" s="32"/>
      <c r="H66" s="31"/>
      <c r="I66" s="32"/>
      <c r="J66" s="31"/>
      <c r="K66" s="32"/>
      <c r="L66" s="31"/>
      <c r="M66" s="32"/>
      <c r="N66" s="31"/>
      <c r="O66" s="32"/>
      <c r="P66" s="31"/>
      <c r="Q66" s="32"/>
      <c r="R66" s="31">
        <v>10.8</v>
      </c>
      <c r="S66" s="32">
        <v>6</v>
      </c>
      <c r="T66" s="31">
        <v>10.8</v>
      </c>
      <c r="U66" s="32">
        <v>6</v>
      </c>
      <c r="V66" s="31">
        <v>10.8</v>
      </c>
      <c r="W66" s="32">
        <v>6</v>
      </c>
      <c r="X66" s="31">
        <v>10.8</v>
      </c>
      <c r="Y66" s="32">
        <v>6</v>
      </c>
      <c r="Z66" s="31">
        <v>10.8</v>
      </c>
      <c r="AA66" s="32">
        <v>6</v>
      </c>
      <c r="AB66" s="97">
        <v>10.8</v>
      </c>
      <c r="AC66" s="97">
        <v>6</v>
      </c>
      <c r="AD66" s="33">
        <f>Tabell2[[#This Row],['[MW'] Effekt26]]-Tabell2[[#This Row],['[MW'] Effekt24]]</f>
        <v>0</v>
      </c>
      <c r="AE66" s="26">
        <f>Tabell2[[#This Row],['[n'] Antal27]]-Tabell2[[#This Row],['[n'] Antal25]]</f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</row>
    <row r="67" spans="1:41" s="27" customFormat="1" ht="13.15">
      <c r="A67" s="27" t="s">
        <v>217</v>
      </c>
      <c r="B67" s="33"/>
      <c r="C67" s="34"/>
      <c r="D67" s="33">
        <v>0.6</v>
      </c>
      <c r="E67" s="34">
        <v>1</v>
      </c>
      <c r="F67" s="33">
        <v>0.6</v>
      </c>
      <c r="G67" s="34">
        <v>1</v>
      </c>
      <c r="H67" s="33">
        <v>0.6</v>
      </c>
      <c r="I67" s="34">
        <v>1</v>
      </c>
      <c r="J67" s="33">
        <v>0.6</v>
      </c>
      <c r="K67" s="34">
        <v>1</v>
      </c>
      <c r="L67" s="33">
        <v>1.4</v>
      </c>
      <c r="M67" s="34">
        <v>2</v>
      </c>
      <c r="N67" s="33">
        <v>3</v>
      </c>
      <c r="O67" s="34">
        <v>4</v>
      </c>
      <c r="P67" s="33">
        <v>3</v>
      </c>
      <c r="Q67" s="34">
        <v>4</v>
      </c>
      <c r="R67" s="33">
        <v>3.8</v>
      </c>
      <c r="S67" s="34">
        <v>5</v>
      </c>
      <c r="T67" s="33">
        <v>5.8049999999999997</v>
      </c>
      <c r="U67" s="34">
        <v>7</v>
      </c>
      <c r="V67" s="33">
        <v>5.8049999999999997</v>
      </c>
      <c r="W67" s="34">
        <v>7</v>
      </c>
      <c r="X67" s="33">
        <v>7.8049999999999997</v>
      </c>
      <c r="Y67" s="34">
        <v>8</v>
      </c>
      <c r="Z67" s="33">
        <v>7.8049999999999997</v>
      </c>
      <c r="AA67" s="34">
        <v>8</v>
      </c>
      <c r="AB67" s="98">
        <v>7.8049999999999997</v>
      </c>
      <c r="AC67" s="98">
        <v>8</v>
      </c>
      <c r="AD67" s="33">
        <f>Tabell2[[#This Row],['[MW'] Effekt26]]-Tabell2[[#This Row],['[MW'] Effekt24]]</f>
        <v>0</v>
      </c>
      <c r="AE67" s="26">
        <f>Tabell2[[#This Row],['[n'] Antal27]]-Tabell2[[#This Row],['[n'] Antal25]]</f>
        <v>0</v>
      </c>
      <c r="AF67" s="42"/>
      <c r="AG67" s="42"/>
      <c r="AH67" s="42"/>
      <c r="AI67" s="42"/>
      <c r="AJ67" s="42"/>
      <c r="AK67" s="42"/>
      <c r="AL67" s="42"/>
      <c r="AM67" s="42"/>
      <c r="AN67" s="42"/>
      <c r="AO67" s="42"/>
    </row>
    <row r="68" spans="1:41" ht="13.15">
      <c r="A68" t="s">
        <v>113</v>
      </c>
      <c r="B68" s="31"/>
      <c r="C68" s="32"/>
      <c r="D68" s="31"/>
      <c r="E68" s="32"/>
      <c r="F68" s="31"/>
      <c r="G68" s="32"/>
      <c r="H68" s="31"/>
      <c r="I68" s="32"/>
      <c r="J68" s="31"/>
      <c r="K68" s="32"/>
      <c r="L68" s="31"/>
      <c r="M68" s="32"/>
      <c r="N68" s="31"/>
      <c r="O68" s="32"/>
      <c r="P68" s="31"/>
      <c r="Q68" s="32"/>
      <c r="R68" s="31"/>
      <c r="S68" s="32"/>
      <c r="T68" s="31">
        <v>5.0000000000000001E-3</v>
      </c>
      <c r="U68" s="32">
        <v>1</v>
      </c>
      <c r="V68" s="31">
        <v>5.0000000000000001E-3</v>
      </c>
      <c r="W68" s="32">
        <v>1</v>
      </c>
      <c r="X68" s="31">
        <v>5.0000000000000001E-3</v>
      </c>
      <c r="Y68" s="32">
        <v>1</v>
      </c>
      <c r="Z68" s="31">
        <v>5.0000000000000001E-3</v>
      </c>
      <c r="AA68" s="32">
        <v>1</v>
      </c>
      <c r="AB68" s="97">
        <v>5.0000000000000001E-3</v>
      </c>
      <c r="AC68" s="97">
        <v>1</v>
      </c>
      <c r="AD68" s="33">
        <f>Tabell2[[#This Row],['[MW'] Effekt26]]-Tabell2[[#This Row],['[MW'] Effekt24]]</f>
        <v>0</v>
      </c>
      <c r="AE68" s="26">
        <f>Tabell2[[#This Row],['[n'] Antal27]]-Tabell2[[#This Row],['[n'] Antal25]]</f>
        <v>0</v>
      </c>
      <c r="AF68" s="40"/>
      <c r="AG68" s="40"/>
      <c r="AH68" s="40"/>
      <c r="AI68" s="40"/>
      <c r="AJ68" s="40"/>
      <c r="AK68" s="40"/>
      <c r="AL68" s="40"/>
      <c r="AM68" s="40"/>
      <c r="AN68" s="40"/>
      <c r="AO68" s="40"/>
    </row>
    <row r="69" spans="1:41" ht="13.15">
      <c r="A69" t="s">
        <v>114</v>
      </c>
      <c r="B69" s="31"/>
      <c r="C69" s="32"/>
      <c r="D69" s="31"/>
      <c r="E69" s="32"/>
      <c r="F69" s="31"/>
      <c r="G69" s="32"/>
      <c r="H69" s="31"/>
      <c r="I69" s="32"/>
      <c r="J69" s="31"/>
      <c r="K69" s="32"/>
      <c r="L69" s="31">
        <v>0.8</v>
      </c>
      <c r="M69" s="32">
        <v>1</v>
      </c>
      <c r="N69" s="31">
        <v>2.4</v>
      </c>
      <c r="O69" s="32">
        <v>3</v>
      </c>
      <c r="P69" s="31">
        <v>2.4</v>
      </c>
      <c r="Q69" s="32">
        <v>3</v>
      </c>
      <c r="R69" s="31">
        <v>2.4</v>
      </c>
      <c r="S69" s="32">
        <v>3</v>
      </c>
      <c r="T69" s="31">
        <v>4.4000000000000004</v>
      </c>
      <c r="U69" s="32">
        <v>4</v>
      </c>
      <c r="V69" s="31">
        <v>4.4000000000000004</v>
      </c>
      <c r="W69" s="32">
        <v>4</v>
      </c>
      <c r="X69" s="31">
        <v>6.4</v>
      </c>
      <c r="Y69" s="32">
        <v>5</v>
      </c>
      <c r="Z69" s="31">
        <v>6.4</v>
      </c>
      <c r="AA69" s="32">
        <v>5</v>
      </c>
      <c r="AB69" s="97">
        <v>6.4</v>
      </c>
      <c r="AC69" s="97">
        <v>5</v>
      </c>
      <c r="AD69" s="33">
        <f>Tabell2[[#This Row],['[MW'] Effekt26]]-Tabell2[[#This Row],['[MW'] Effekt24]]</f>
        <v>0</v>
      </c>
      <c r="AE69" s="26">
        <f>Tabell2[[#This Row],['[n'] Antal27]]-Tabell2[[#This Row],['[n'] Antal25]]</f>
        <v>0</v>
      </c>
      <c r="AF69" s="40"/>
      <c r="AG69" s="40"/>
      <c r="AH69" s="40"/>
      <c r="AI69" s="40"/>
      <c r="AJ69" s="40"/>
      <c r="AK69" s="40"/>
      <c r="AL69" s="40"/>
      <c r="AM69" s="40"/>
      <c r="AN69" s="40"/>
      <c r="AO69" s="40"/>
    </row>
    <row r="70" spans="1:41" ht="13.15">
      <c r="A70" t="s">
        <v>115</v>
      </c>
      <c r="B70" s="31"/>
      <c r="C70" s="32"/>
      <c r="D70" s="31">
        <v>0.6</v>
      </c>
      <c r="E70" s="32">
        <v>1</v>
      </c>
      <c r="F70" s="31">
        <v>0.6</v>
      </c>
      <c r="G70" s="32">
        <v>1</v>
      </c>
      <c r="H70" s="31">
        <v>0.6</v>
      </c>
      <c r="I70" s="32">
        <v>1</v>
      </c>
      <c r="J70" s="31">
        <v>0.6</v>
      </c>
      <c r="K70" s="32">
        <v>1</v>
      </c>
      <c r="L70" s="31">
        <v>0.6</v>
      </c>
      <c r="M70" s="32">
        <v>1</v>
      </c>
      <c r="N70" s="31">
        <v>0.6</v>
      </c>
      <c r="O70" s="32">
        <v>1</v>
      </c>
      <c r="P70" s="31">
        <v>0.6</v>
      </c>
      <c r="Q70" s="32">
        <v>1</v>
      </c>
      <c r="R70" s="31">
        <v>1.4</v>
      </c>
      <c r="S70" s="32">
        <v>2</v>
      </c>
      <c r="T70" s="31">
        <v>1.4</v>
      </c>
      <c r="U70" s="32">
        <v>2</v>
      </c>
      <c r="V70" s="31">
        <v>1.4</v>
      </c>
      <c r="W70" s="32">
        <v>2</v>
      </c>
      <c r="X70" s="31">
        <v>1.4</v>
      </c>
      <c r="Y70" s="32">
        <v>2</v>
      </c>
      <c r="Z70" s="31">
        <v>1.4</v>
      </c>
      <c r="AA70" s="32">
        <v>2</v>
      </c>
      <c r="AB70" s="97">
        <v>1.4</v>
      </c>
      <c r="AC70" s="97">
        <v>2</v>
      </c>
      <c r="AD70" s="33">
        <f>Tabell2[[#This Row],['[MW'] Effekt26]]-Tabell2[[#This Row],['[MW'] Effekt24]]</f>
        <v>0</v>
      </c>
      <c r="AE70" s="26">
        <f>Tabell2[[#This Row],['[n'] Antal27]]-Tabell2[[#This Row],['[n'] Antal25]]</f>
        <v>0</v>
      </c>
      <c r="AF70" s="40"/>
      <c r="AG70" s="40"/>
      <c r="AH70" s="40"/>
      <c r="AI70" s="40"/>
      <c r="AJ70" s="40"/>
      <c r="AK70" s="40"/>
      <c r="AL70" s="40"/>
      <c r="AM70" s="40"/>
      <c r="AN70" s="40"/>
      <c r="AO70" s="40"/>
    </row>
    <row r="71" spans="1:41" s="27" customFormat="1" ht="13.15">
      <c r="A71" s="27" t="s">
        <v>218</v>
      </c>
      <c r="B71" s="33">
        <v>8.0060000000000002</v>
      </c>
      <c r="C71" s="34">
        <v>11</v>
      </c>
      <c r="D71" s="33">
        <v>8.0060000000000002</v>
      </c>
      <c r="E71" s="34">
        <v>11</v>
      </c>
      <c r="F71" s="33">
        <v>18.696000000000002</v>
      </c>
      <c r="G71" s="34">
        <v>18</v>
      </c>
      <c r="H71" s="33">
        <v>24.696000000000002</v>
      </c>
      <c r="I71" s="34">
        <v>24</v>
      </c>
      <c r="J71" s="33">
        <v>24.696000000000002</v>
      </c>
      <c r="K71" s="34">
        <v>24</v>
      </c>
      <c r="L71" s="33">
        <v>60.52</v>
      </c>
      <c r="M71" s="34">
        <v>38</v>
      </c>
      <c r="N71" s="33">
        <v>71.546000000000006</v>
      </c>
      <c r="O71" s="34">
        <v>44</v>
      </c>
      <c r="P71" s="33">
        <v>101.54600000000001</v>
      </c>
      <c r="Q71" s="34">
        <v>57</v>
      </c>
      <c r="R71" s="33">
        <v>119.54600000000001</v>
      </c>
      <c r="S71" s="34">
        <v>63</v>
      </c>
      <c r="T71" s="33">
        <v>197.52</v>
      </c>
      <c r="U71" s="34">
        <v>92</v>
      </c>
      <c r="V71" s="33">
        <v>197.52</v>
      </c>
      <c r="W71" s="34">
        <v>92</v>
      </c>
      <c r="X71" s="33">
        <v>318.12</v>
      </c>
      <c r="Y71" s="34">
        <v>140</v>
      </c>
      <c r="Z71" s="33">
        <v>354.12</v>
      </c>
      <c r="AA71" s="34">
        <v>152</v>
      </c>
      <c r="AB71" s="98">
        <v>388.02</v>
      </c>
      <c r="AC71" s="98">
        <v>162</v>
      </c>
      <c r="AD71" s="33">
        <f>Tabell2[[#This Row],['[MW'] Effekt26]]-Tabell2[[#This Row],['[MW'] Effekt24]]</f>
        <v>33.899999999999977</v>
      </c>
      <c r="AE71" s="26">
        <f>Tabell2[[#This Row],['[n'] Antal27]]-Tabell2[[#This Row],['[n'] Antal25]]</f>
        <v>10</v>
      </c>
      <c r="AF71" s="42"/>
      <c r="AG71" s="42"/>
      <c r="AH71" s="42"/>
      <c r="AI71" s="42"/>
      <c r="AJ71" s="42"/>
      <c r="AK71" s="42"/>
      <c r="AL71" s="42"/>
      <c r="AM71" s="42"/>
      <c r="AN71" s="42"/>
      <c r="AO71" s="42"/>
    </row>
    <row r="72" spans="1:41" ht="13.15">
      <c r="A72" t="s">
        <v>28</v>
      </c>
      <c r="B72" s="31"/>
      <c r="C72" s="32"/>
      <c r="D72" s="31"/>
      <c r="E72" s="32"/>
      <c r="F72" s="31"/>
      <c r="G72" s="32"/>
      <c r="H72" s="31"/>
      <c r="I72" s="32"/>
      <c r="J72" s="31"/>
      <c r="K72" s="32"/>
      <c r="L72" s="31"/>
      <c r="M72" s="32"/>
      <c r="N72" s="31"/>
      <c r="O72" s="32"/>
      <c r="P72" s="31">
        <v>12</v>
      </c>
      <c r="Q72" s="32">
        <v>4</v>
      </c>
      <c r="R72" s="31">
        <v>30</v>
      </c>
      <c r="S72" s="32">
        <v>10</v>
      </c>
      <c r="T72" s="31">
        <v>30</v>
      </c>
      <c r="U72" s="32">
        <v>10</v>
      </c>
      <c r="V72" s="31">
        <v>30</v>
      </c>
      <c r="W72" s="32">
        <v>10</v>
      </c>
      <c r="X72" s="31">
        <v>30</v>
      </c>
      <c r="Y72" s="32">
        <v>10</v>
      </c>
      <c r="Z72" s="31">
        <v>30</v>
      </c>
      <c r="AA72" s="32">
        <v>10</v>
      </c>
      <c r="AB72" s="97">
        <v>30</v>
      </c>
      <c r="AC72" s="97">
        <v>10</v>
      </c>
      <c r="AD72" s="33">
        <f>Tabell2[[#This Row],['[MW'] Effekt26]]-Tabell2[[#This Row],['[MW'] Effekt24]]</f>
        <v>0</v>
      </c>
      <c r="AE72" s="26">
        <f>Tabell2[[#This Row],['[n'] Antal27]]-Tabell2[[#This Row],['[n'] Antal25]]</f>
        <v>0</v>
      </c>
      <c r="AF72" s="40"/>
      <c r="AG72" s="40"/>
      <c r="AH72" s="40"/>
      <c r="AI72" s="40"/>
      <c r="AJ72" s="40"/>
      <c r="AK72" s="40"/>
      <c r="AL72" s="40"/>
      <c r="AM72" s="40"/>
      <c r="AN72" s="40"/>
      <c r="AO72" s="40"/>
    </row>
    <row r="73" spans="1:41" ht="13.15">
      <c r="A73" t="s">
        <v>29</v>
      </c>
      <c r="B73" s="31"/>
      <c r="C73" s="32"/>
      <c r="D73" s="31"/>
      <c r="E73" s="32"/>
      <c r="F73" s="31"/>
      <c r="G73" s="32"/>
      <c r="H73" s="31"/>
      <c r="I73" s="32"/>
      <c r="J73" s="31"/>
      <c r="K73" s="32"/>
      <c r="L73" s="31"/>
      <c r="M73" s="32"/>
      <c r="N73" s="31"/>
      <c r="O73" s="32"/>
      <c r="P73" s="31"/>
      <c r="Q73" s="32"/>
      <c r="R73" s="31"/>
      <c r="S73" s="32"/>
      <c r="T73" s="31">
        <v>78</v>
      </c>
      <c r="U73" s="32">
        <v>30</v>
      </c>
      <c r="V73" s="31">
        <v>78</v>
      </c>
      <c r="W73" s="32">
        <v>30</v>
      </c>
      <c r="X73" s="31">
        <v>78</v>
      </c>
      <c r="Y73" s="32">
        <v>30</v>
      </c>
      <c r="Z73" s="31">
        <v>78</v>
      </c>
      <c r="AA73" s="32">
        <v>30</v>
      </c>
      <c r="AB73" s="97">
        <v>78</v>
      </c>
      <c r="AC73" s="97">
        <v>30</v>
      </c>
      <c r="AD73" s="33">
        <f>Tabell2[[#This Row],['[MW'] Effekt26]]-Tabell2[[#This Row],['[MW'] Effekt24]]</f>
        <v>0</v>
      </c>
      <c r="AE73" s="26">
        <f>Tabell2[[#This Row],['[n'] Antal27]]-Tabell2[[#This Row],['[n'] Antal25]]</f>
        <v>0</v>
      </c>
      <c r="AF73" s="40"/>
      <c r="AG73" s="40"/>
      <c r="AH73" s="40"/>
      <c r="AI73" s="40"/>
      <c r="AJ73" s="40"/>
      <c r="AK73" s="40"/>
      <c r="AL73" s="40"/>
      <c r="AM73" s="40"/>
      <c r="AN73" s="40"/>
      <c r="AO73" s="40"/>
    </row>
    <row r="74" spans="1:41" ht="13.15">
      <c r="A74" t="s">
        <v>30</v>
      </c>
      <c r="B74" s="31"/>
      <c r="C74" s="32"/>
      <c r="D74" s="31"/>
      <c r="E74" s="32"/>
      <c r="F74" s="31"/>
      <c r="G74" s="32"/>
      <c r="H74" s="31">
        <v>5</v>
      </c>
      <c r="I74" s="32">
        <v>5</v>
      </c>
      <c r="J74" s="31">
        <v>5</v>
      </c>
      <c r="K74" s="32">
        <v>5</v>
      </c>
      <c r="L74" s="31">
        <v>5</v>
      </c>
      <c r="M74" s="32">
        <v>5</v>
      </c>
      <c r="N74" s="31">
        <v>5</v>
      </c>
      <c r="O74" s="32">
        <v>5</v>
      </c>
      <c r="P74" s="31">
        <v>5</v>
      </c>
      <c r="Q74" s="32">
        <v>5</v>
      </c>
      <c r="R74" s="31">
        <v>5</v>
      </c>
      <c r="S74" s="32">
        <v>5</v>
      </c>
      <c r="T74" s="31">
        <v>5</v>
      </c>
      <c r="U74" s="32">
        <v>5</v>
      </c>
      <c r="V74" s="31">
        <v>5</v>
      </c>
      <c r="W74" s="32">
        <v>5</v>
      </c>
      <c r="X74" s="31">
        <v>5</v>
      </c>
      <c r="Y74" s="32">
        <v>5</v>
      </c>
      <c r="Z74" s="31">
        <v>5</v>
      </c>
      <c r="AA74" s="32">
        <v>5</v>
      </c>
      <c r="AB74" s="97">
        <v>5</v>
      </c>
      <c r="AC74" s="97">
        <v>5</v>
      </c>
      <c r="AD74" s="33">
        <f>Tabell2[[#This Row],['[MW'] Effekt26]]-Tabell2[[#This Row],['[MW'] Effekt24]]</f>
        <v>0</v>
      </c>
      <c r="AE74" s="26">
        <f>Tabell2[[#This Row],['[n'] Antal27]]-Tabell2[[#This Row],['[n'] Antal25]]</f>
        <v>0</v>
      </c>
      <c r="AF74" s="40"/>
      <c r="AG74" s="40"/>
      <c r="AH74" s="40"/>
      <c r="AI74" s="40"/>
      <c r="AJ74" s="40"/>
      <c r="AK74" s="40"/>
      <c r="AL74" s="40"/>
      <c r="AM74" s="40"/>
      <c r="AN74" s="40"/>
      <c r="AO74" s="40"/>
    </row>
    <row r="75" spans="1:41" ht="13.15">
      <c r="A75" t="s">
        <v>31</v>
      </c>
      <c r="B75" s="31">
        <v>0.6</v>
      </c>
      <c r="C75" s="32">
        <v>1</v>
      </c>
      <c r="D75" s="31">
        <v>0.6</v>
      </c>
      <c r="E75" s="32">
        <v>1</v>
      </c>
      <c r="F75" s="31">
        <v>0.6</v>
      </c>
      <c r="G75" s="32">
        <v>1</v>
      </c>
      <c r="H75" s="31">
        <v>0.6</v>
      </c>
      <c r="I75" s="32">
        <v>1</v>
      </c>
      <c r="J75" s="31">
        <v>0.6</v>
      </c>
      <c r="K75" s="32">
        <v>1</v>
      </c>
      <c r="L75" s="31">
        <v>0.6</v>
      </c>
      <c r="M75" s="32">
        <v>1</v>
      </c>
      <c r="N75" s="31">
        <v>0.6</v>
      </c>
      <c r="O75" s="32">
        <v>1</v>
      </c>
      <c r="P75" s="31">
        <v>0.6</v>
      </c>
      <c r="Q75" s="32">
        <v>1</v>
      </c>
      <c r="R75" s="31">
        <v>0.6</v>
      </c>
      <c r="S75" s="32">
        <v>1</v>
      </c>
      <c r="T75" s="31">
        <v>0.6</v>
      </c>
      <c r="U75" s="32">
        <v>1</v>
      </c>
      <c r="V75" s="31">
        <v>0.6</v>
      </c>
      <c r="W75" s="32">
        <v>1</v>
      </c>
      <c r="X75" s="31">
        <v>0.6</v>
      </c>
      <c r="Y75" s="32">
        <v>1</v>
      </c>
      <c r="Z75" s="31">
        <v>0.6</v>
      </c>
      <c r="AA75" s="32">
        <v>1</v>
      </c>
      <c r="AB75" s="97">
        <v>0.6</v>
      </c>
      <c r="AC75" s="97">
        <v>1</v>
      </c>
      <c r="AD75" s="33">
        <f>Tabell2[[#This Row],['[MW'] Effekt26]]-Tabell2[[#This Row],['[MW'] Effekt24]]</f>
        <v>0</v>
      </c>
      <c r="AE75" s="26">
        <f>Tabell2[[#This Row],['[n'] Antal27]]-Tabell2[[#This Row],['[n'] Antal25]]</f>
        <v>0</v>
      </c>
      <c r="AF75" s="40"/>
      <c r="AG75" s="40"/>
      <c r="AH75" s="40"/>
      <c r="AI75" s="40"/>
      <c r="AJ75" s="40"/>
      <c r="AK75" s="40"/>
      <c r="AL75" s="40"/>
      <c r="AM75" s="40"/>
      <c r="AN75" s="40"/>
      <c r="AO75" s="40"/>
    </row>
    <row r="76" spans="1:41" ht="13.15">
      <c r="A76" t="s">
        <v>32</v>
      </c>
      <c r="B76" s="31"/>
      <c r="C76" s="32"/>
      <c r="D76" s="31"/>
      <c r="E76" s="32"/>
      <c r="F76" s="31">
        <v>0.85</v>
      </c>
      <c r="G76" s="32">
        <v>1</v>
      </c>
      <c r="H76" s="31">
        <v>1.85</v>
      </c>
      <c r="I76" s="32">
        <v>2</v>
      </c>
      <c r="J76" s="31">
        <v>1.85</v>
      </c>
      <c r="K76" s="32">
        <v>2</v>
      </c>
      <c r="L76" s="31">
        <v>2.7</v>
      </c>
      <c r="M76" s="32">
        <v>3</v>
      </c>
      <c r="N76" s="31">
        <v>7.7</v>
      </c>
      <c r="O76" s="32">
        <v>5</v>
      </c>
      <c r="P76" s="31">
        <v>7.7</v>
      </c>
      <c r="Q76" s="32">
        <v>5</v>
      </c>
      <c r="R76" s="31">
        <v>7.7</v>
      </c>
      <c r="S76" s="32">
        <v>5</v>
      </c>
      <c r="T76" s="31">
        <v>7.7</v>
      </c>
      <c r="U76" s="32">
        <v>5</v>
      </c>
      <c r="V76" s="31">
        <v>7.7</v>
      </c>
      <c r="W76" s="32">
        <v>5</v>
      </c>
      <c r="X76" s="31">
        <v>7.7</v>
      </c>
      <c r="Y76" s="32">
        <v>5</v>
      </c>
      <c r="Z76" s="31">
        <v>7.7</v>
      </c>
      <c r="AA76" s="32">
        <v>5</v>
      </c>
      <c r="AB76" s="97">
        <v>7.7</v>
      </c>
      <c r="AC76" s="97">
        <v>5</v>
      </c>
      <c r="AD76" s="33">
        <f>Tabell2[[#This Row],['[MW'] Effekt26]]-Tabell2[[#This Row],['[MW'] Effekt24]]</f>
        <v>0</v>
      </c>
      <c r="AE76" s="26">
        <f>Tabell2[[#This Row],['[n'] Antal27]]-Tabell2[[#This Row],['[n'] Antal25]]</f>
        <v>0</v>
      </c>
      <c r="AF76" s="40"/>
      <c r="AG76" s="40"/>
      <c r="AH76" s="40"/>
      <c r="AI76" s="40"/>
      <c r="AJ76" s="40"/>
      <c r="AK76" s="40"/>
      <c r="AL76" s="40"/>
      <c r="AM76" s="40"/>
      <c r="AN76" s="40"/>
      <c r="AO76" s="40"/>
    </row>
    <row r="77" spans="1:41" ht="13.15">
      <c r="A77" t="s">
        <v>33</v>
      </c>
      <c r="B77" s="31">
        <v>5.4260000000000002</v>
      </c>
      <c r="C77" s="32">
        <v>7</v>
      </c>
      <c r="D77" s="31">
        <v>5.4260000000000002</v>
      </c>
      <c r="E77" s="32">
        <v>7</v>
      </c>
      <c r="F77" s="31">
        <v>5.4260000000000002</v>
      </c>
      <c r="G77" s="32">
        <v>7</v>
      </c>
      <c r="H77" s="31">
        <v>5.4260000000000002</v>
      </c>
      <c r="I77" s="32">
        <v>7</v>
      </c>
      <c r="J77" s="31">
        <v>5.4260000000000002</v>
      </c>
      <c r="K77" s="32">
        <v>7</v>
      </c>
      <c r="L77" s="31">
        <v>5.4</v>
      </c>
      <c r="M77" s="32">
        <v>6</v>
      </c>
      <c r="N77" s="31">
        <v>5.4260000000000002</v>
      </c>
      <c r="O77" s="32">
        <v>7</v>
      </c>
      <c r="P77" s="31">
        <v>5.4260000000000002</v>
      </c>
      <c r="Q77" s="32">
        <v>7</v>
      </c>
      <c r="R77" s="31">
        <v>5.4260000000000002</v>
      </c>
      <c r="S77" s="32">
        <v>7</v>
      </c>
      <c r="T77" s="31">
        <v>5.4</v>
      </c>
      <c r="U77" s="32">
        <v>6</v>
      </c>
      <c r="V77" s="31">
        <v>5.4</v>
      </c>
      <c r="W77" s="32">
        <v>6</v>
      </c>
      <c r="X77" s="31">
        <v>5.4</v>
      </c>
      <c r="Y77" s="32">
        <v>6</v>
      </c>
      <c r="Z77" s="31">
        <v>5.4</v>
      </c>
      <c r="AA77" s="32">
        <v>6</v>
      </c>
      <c r="AB77" s="97">
        <v>5.4</v>
      </c>
      <c r="AC77" s="97">
        <v>6</v>
      </c>
      <c r="AD77" s="33">
        <f>Tabell2[[#This Row],['[MW'] Effekt26]]-Tabell2[[#This Row],['[MW'] Effekt24]]</f>
        <v>0</v>
      </c>
      <c r="AE77" s="26">
        <f>Tabell2[[#This Row],['[n'] Antal27]]-Tabell2[[#This Row],['[n'] Antal25]]</f>
        <v>0</v>
      </c>
      <c r="AF77" s="40"/>
      <c r="AG77" s="40"/>
      <c r="AH77" s="40"/>
      <c r="AI77" s="40"/>
      <c r="AJ77" s="40"/>
      <c r="AK77" s="40"/>
      <c r="AL77" s="40"/>
      <c r="AM77" s="40"/>
      <c r="AN77" s="40"/>
      <c r="AO77" s="40"/>
    </row>
    <row r="78" spans="1:41" ht="13.15">
      <c r="A78" t="s">
        <v>195</v>
      </c>
      <c r="B78" s="31"/>
      <c r="C78" s="32"/>
      <c r="D78" s="31"/>
      <c r="E78" s="32"/>
      <c r="F78" s="31"/>
      <c r="G78" s="32"/>
      <c r="H78" s="31"/>
      <c r="I78" s="32"/>
      <c r="J78" s="31"/>
      <c r="K78" s="32"/>
      <c r="L78" s="31"/>
      <c r="M78" s="32"/>
      <c r="N78" s="31"/>
      <c r="O78" s="32"/>
      <c r="P78" s="31"/>
      <c r="Q78" s="32"/>
      <c r="R78" s="31"/>
      <c r="S78" s="32"/>
      <c r="T78" s="31"/>
      <c r="U78" s="32"/>
      <c r="V78" s="31"/>
      <c r="W78" s="32"/>
      <c r="X78" s="31">
        <v>9</v>
      </c>
      <c r="Y78" s="32">
        <v>3</v>
      </c>
      <c r="Z78" s="31">
        <v>36</v>
      </c>
      <c r="AA78" s="32">
        <v>12</v>
      </c>
      <c r="AB78" s="97">
        <v>36</v>
      </c>
      <c r="AC78" s="97">
        <v>12</v>
      </c>
      <c r="AD78" s="33">
        <f>Tabell2[[#This Row],['[MW'] Effekt26]]-Tabell2[[#This Row],['[MW'] Effekt24]]</f>
        <v>0</v>
      </c>
      <c r="AE78" s="26">
        <f>Tabell2[[#This Row],['[n'] Antal27]]-Tabell2[[#This Row],['[n'] Antal25]]</f>
        <v>0</v>
      </c>
      <c r="AF78" s="40"/>
      <c r="AG78" s="40"/>
      <c r="AH78" s="40"/>
      <c r="AI78" s="40"/>
      <c r="AJ78" s="40"/>
      <c r="AK78" s="40"/>
      <c r="AL78" s="40"/>
      <c r="AM78" s="40"/>
      <c r="AN78" s="40"/>
      <c r="AO78" s="40"/>
    </row>
    <row r="79" spans="1:41" ht="13.15">
      <c r="A79" t="s">
        <v>34</v>
      </c>
      <c r="B79" s="31">
        <v>1.98</v>
      </c>
      <c r="C79" s="32">
        <v>3</v>
      </c>
      <c r="D79" s="31">
        <v>1.98</v>
      </c>
      <c r="E79" s="32">
        <v>3</v>
      </c>
      <c r="F79" s="31">
        <v>1.32</v>
      </c>
      <c r="G79" s="32">
        <v>2</v>
      </c>
      <c r="H79" s="31">
        <v>1.32</v>
      </c>
      <c r="I79" s="32">
        <v>2</v>
      </c>
      <c r="J79" s="31">
        <v>1.32</v>
      </c>
      <c r="K79" s="32">
        <v>2</v>
      </c>
      <c r="L79" s="31">
        <v>36.32</v>
      </c>
      <c r="M79" s="32">
        <v>16</v>
      </c>
      <c r="N79" s="31">
        <v>42.32</v>
      </c>
      <c r="O79" s="32">
        <v>19</v>
      </c>
      <c r="P79" s="31">
        <v>60.32</v>
      </c>
      <c r="Q79" s="32">
        <v>28</v>
      </c>
      <c r="R79" s="31">
        <v>60.32</v>
      </c>
      <c r="S79" s="32">
        <v>28</v>
      </c>
      <c r="T79" s="31">
        <v>60.32</v>
      </c>
      <c r="U79" s="32">
        <v>28</v>
      </c>
      <c r="V79" s="31">
        <v>60.32</v>
      </c>
      <c r="W79" s="32">
        <v>28</v>
      </c>
      <c r="X79" s="31">
        <v>144.91999999999999</v>
      </c>
      <c r="Y79" s="32">
        <v>64</v>
      </c>
      <c r="Z79" s="31">
        <v>144.91999999999999</v>
      </c>
      <c r="AA79" s="32">
        <v>64</v>
      </c>
      <c r="AB79" s="97">
        <v>145.82</v>
      </c>
      <c r="AC79" s="97">
        <v>64</v>
      </c>
      <c r="AD79" s="33">
        <f>Tabell2[[#This Row],['[MW'] Effekt26]]-Tabell2[[#This Row],['[MW'] Effekt24]]</f>
        <v>0.90000000000000568</v>
      </c>
      <c r="AE79" s="26">
        <f>Tabell2[[#This Row],['[n'] Antal27]]-Tabell2[[#This Row],['[n'] Antal25]]</f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</row>
    <row r="80" spans="1:41" ht="13.15">
      <c r="A80" t="s">
        <v>173</v>
      </c>
      <c r="B80" s="31"/>
      <c r="C80" s="32"/>
      <c r="D80" s="31"/>
      <c r="E80" s="32"/>
      <c r="F80" s="31">
        <v>10.5</v>
      </c>
      <c r="G80" s="32">
        <v>7</v>
      </c>
      <c r="H80" s="31">
        <v>10.5</v>
      </c>
      <c r="I80" s="32">
        <v>7</v>
      </c>
      <c r="J80" s="31">
        <v>10.5</v>
      </c>
      <c r="K80" s="32">
        <v>7</v>
      </c>
      <c r="L80" s="31">
        <v>10.5</v>
      </c>
      <c r="M80" s="32">
        <v>7</v>
      </c>
      <c r="N80" s="31">
        <v>10.5</v>
      </c>
      <c r="O80" s="32">
        <v>7</v>
      </c>
      <c r="P80" s="31">
        <v>10.5</v>
      </c>
      <c r="Q80" s="32">
        <v>7</v>
      </c>
      <c r="R80" s="31">
        <v>10.5</v>
      </c>
      <c r="S80" s="32">
        <v>7</v>
      </c>
      <c r="T80" s="31">
        <v>10.5</v>
      </c>
      <c r="U80" s="32">
        <v>7</v>
      </c>
      <c r="V80" s="31">
        <v>10.5</v>
      </c>
      <c r="W80" s="32">
        <v>7</v>
      </c>
      <c r="X80" s="31">
        <v>37.5</v>
      </c>
      <c r="Y80" s="32">
        <v>16</v>
      </c>
      <c r="Z80" s="31">
        <v>46.5</v>
      </c>
      <c r="AA80" s="32">
        <v>19</v>
      </c>
      <c r="AB80" s="97">
        <v>79.5</v>
      </c>
      <c r="AC80" s="97">
        <v>29</v>
      </c>
      <c r="AD80" s="33">
        <f>Tabell2[[#This Row],['[MW'] Effekt26]]-Tabell2[[#This Row],['[MW'] Effekt24]]</f>
        <v>33</v>
      </c>
      <c r="AE80" s="26">
        <f>Tabell2[[#This Row],['[n'] Antal27]]-Tabell2[[#This Row],['[n'] Antal25]]</f>
        <v>10</v>
      </c>
      <c r="AF80" s="40"/>
      <c r="AG80" s="40"/>
      <c r="AH80" s="40"/>
      <c r="AI80" s="40"/>
      <c r="AJ80" s="40"/>
      <c r="AK80" s="40"/>
      <c r="AL80" s="40"/>
      <c r="AM80" s="40"/>
      <c r="AN80" s="40"/>
      <c r="AO80" s="40"/>
    </row>
    <row r="81" spans="1:41" s="27" customFormat="1" ht="13.15">
      <c r="A81" s="27" t="s">
        <v>219</v>
      </c>
      <c r="B81" s="33">
        <v>106.97</v>
      </c>
      <c r="C81" s="34">
        <v>165</v>
      </c>
      <c r="D81" s="33">
        <v>131.33000000000001</v>
      </c>
      <c r="E81" s="34">
        <v>180</v>
      </c>
      <c r="F81" s="33">
        <v>127.955</v>
      </c>
      <c r="G81" s="34">
        <v>179</v>
      </c>
      <c r="H81" s="33">
        <v>137.255</v>
      </c>
      <c r="I81" s="34">
        <v>185</v>
      </c>
      <c r="J81" s="33">
        <v>259.35500000000002</v>
      </c>
      <c r="K81" s="34">
        <v>241</v>
      </c>
      <c r="L81" s="33">
        <v>274.56700000000001</v>
      </c>
      <c r="M81" s="34">
        <v>254</v>
      </c>
      <c r="N81" s="33">
        <v>329.517</v>
      </c>
      <c r="O81" s="34">
        <v>283</v>
      </c>
      <c r="P81" s="33">
        <v>400.71199999999999</v>
      </c>
      <c r="Q81" s="34">
        <v>325</v>
      </c>
      <c r="R81" s="33">
        <v>451.11200000000002</v>
      </c>
      <c r="S81" s="34">
        <v>352</v>
      </c>
      <c r="T81" s="33">
        <v>488.81099999999998</v>
      </c>
      <c r="U81" s="34">
        <v>377</v>
      </c>
      <c r="V81" s="33">
        <v>498.02</v>
      </c>
      <c r="W81" s="34">
        <v>386</v>
      </c>
      <c r="X81" s="33">
        <v>512.48</v>
      </c>
      <c r="Y81" s="34">
        <v>397</v>
      </c>
      <c r="Z81" s="33">
        <v>522.04300000000001</v>
      </c>
      <c r="AA81" s="34">
        <v>396</v>
      </c>
      <c r="AB81" s="98">
        <v>608.11490000000003</v>
      </c>
      <c r="AC81" s="98">
        <v>430</v>
      </c>
      <c r="AD81" s="33">
        <f>Tabell2[[#This Row],['[MW'] Effekt26]]-Tabell2[[#This Row],['[MW'] Effekt24]]</f>
        <v>86.071900000000028</v>
      </c>
      <c r="AE81" s="26">
        <f>Tabell2[[#This Row],['[n'] Antal27]]-Tabell2[[#This Row],['[n'] Antal25]]</f>
        <v>34</v>
      </c>
      <c r="AF81" s="42"/>
      <c r="AG81" s="42"/>
      <c r="AH81" s="42"/>
      <c r="AI81" s="42"/>
      <c r="AJ81" s="42"/>
      <c r="AK81" s="42"/>
      <c r="AL81" s="42"/>
      <c r="AM81" s="42"/>
      <c r="AN81" s="42"/>
      <c r="AO81" s="42"/>
    </row>
    <row r="82" spans="1:41" ht="13.15">
      <c r="A82" t="s">
        <v>129</v>
      </c>
      <c r="B82" s="31"/>
      <c r="C82" s="32"/>
      <c r="D82" s="31"/>
      <c r="E82" s="32"/>
      <c r="F82" s="31"/>
      <c r="G82" s="32"/>
      <c r="H82" s="31"/>
      <c r="I82" s="32"/>
      <c r="J82" s="31"/>
      <c r="K82" s="32"/>
      <c r="L82" s="31">
        <v>0.03</v>
      </c>
      <c r="M82" s="32">
        <v>1</v>
      </c>
      <c r="N82" s="31">
        <v>0.03</v>
      </c>
      <c r="O82" s="32">
        <v>1</v>
      </c>
      <c r="P82" s="31">
        <v>0.03</v>
      </c>
      <c r="Q82" s="32">
        <v>1</v>
      </c>
      <c r="R82" s="31">
        <v>0.01</v>
      </c>
      <c r="S82" s="32">
        <v>1</v>
      </c>
      <c r="T82" s="31">
        <v>0.04</v>
      </c>
      <c r="U82" s="32">
        <v>2</v>
      </c>
      <c r="V82" s="31">
        <v>0.04</v>
      </c>
      <c r="W82" s="32">
        <v>2</v>
      </c>
      <c r="X82" s="31">
        <v>0.04</v>
      </c>
      <c r="Y82" s="32">
        <v>2</v>
      </c>
      <c r="Z82" s="31">
        <v>0.04</v>
      </c>
      <c r="AA82" s="32">
        <v>2</v>
      </c>
      <c r="AB82" s="97">
        <v>0.04</v>
      </c>
      <c r="AC82" s="97">
        <v>2</v>
      </c>
      <c r="AD82" s="33">
        <f>Tabell2[[#This Row],['[MW'] Effekt26]]-Tabell2[[#This Row],['[MW'] Effekt24]]</f>
        <v>0</v>
      </c>
      <c r="AE82" s="26">
        <f>Tabell2[[#This Row],['[n'] Antal27]]-Tabell2[[#This Row],['[n'] Antal25]]</f>
        <v>0</v>
      </c>
      <c r="AF82" s="40"/>
      <c r="AG82" s="40"/>
      <c r="AH82" s="40"/>
      <c r="AI82" s="40"/>
      <c r="AJ82" s="40"/>
      <c r="AK82" s="40"/>
      <c r="AL82" s="40"/>
      <c r="AM82" s="40"/>
      <c r="AN82" s="40"/>
      <c r="AO82" s="40"/>
    </row>
    <row r="83" spans="1:41" ht="13.15">
      <c r="A83" t="s">
        <v>130</v>
      </c>
      <c r="B83" s="31">
        <v>1.885</v>
      </c>
      <c r="C83" s="32">
        <v>4</v>
      </c>
      <c r="D83" s="31">
        <v>1.885</v>
      </c>
      <c r="E83" s="32">
        <v>4</v>
      </c>
      <c r="F83" s="31">
        <v>1.885</v>
      </c>
      <c r="G83" s="32">
        <v>4</v>
      </c>
      <c r="H83" s="31">
        <v>1.885</v>
      </c>
      <c r="I83" s="32">
        <v>4</v>
      </c>
      <c r="J83" s="31">
        <v>1.885</v>
      </c>
      <c r="K83" s="32">
        <v>4</v>
      </c>
      <c r="L83" s="31">
        <v>1.885</v>
      </c>
      <c r="M83" s="32">
        <v>4</v>
      </c>
      <c r="N83" s="31">
        <v>1.885</v>
      </c>
      <c r="O83" s="32">
        <v>4</v>
      </c>
      <c r="P83" s="31">
        <v>1.885</v>
      </c>
      <c r="Q83" s="32">
        <v>4</v>
      </c>
      <c r="R83" s="31">
        <v>1.885</v>
      </c>
      <c r="S83" s="32">
        <v>4</v>
      </c>
      <c r="T83" s="31">
        <v>1.885</v>
      </c>
      <c r="U83" s="32">
        <v>4</v>
      </c>
      <c r="V83" s="31">
        <v>1.885</v>
      </c>
      <c r="W83" s="32">
        <v>4</v>
      </c>
      <c r="X83" s="31">
        <v>1.885</v>
      </c>
      <c r="Y83" s="32">
        <v>4</v>
      </c>
      <c r="Z83" s="31">
        <v>1.885</v>
      </c>
      <c r="AA83" s="32">
        <v>4</v>
      </c>
      <c r="AB83" s="97">
        <v>1.66</v>
      </c>
      <c r="AC83" s="97">
        <v>3</v>
      </c>
      <c r="AD83" s="33">
        <f>Tabell2[[#This Row],['[MW'] Effekt26]]-Tabell2[[#This Row],['[MW'] Effekt24]]</f>
        <v>-0.22500000000000009</v>
      </c>
      <c r="AE83" s="26">
        <f>Tabell2[[#This Row],['[n'] Antal27]]-Tabell2[[#This Row],['[n'] Antal25]]</f>
        <v>-1</v>
      </c>
      <c r="AF83" s="40"/>
      <c r="AG83" s="40"/>
      <c r="AH83" s="40"/>
      <c r="AI83" s="40"/>
      <c r="AJ83" s="40"/>
      <c r="AK83" s="40"/>
      <c r="AL83" s="40"/>
      <c r="AM83" s="40"/>
      <c r="AN83" s="40"/>
      <c r="AO83" s="40"/>
    </row>
    <row r="84" spans="1:41" ht="13.15">
      <c r="A84" t="s">
        <v>131</v>
      </c>
      <c r="B84" s="31">
        <v>11.87</v>
      </c>
      <c r="C84" s="32">
        <v>20</v>
      </c>
      <c r="D84" s="31">
        <v>27.87</v>
      </c>
      <c r="E84" s="32">
        <v>29</v>
      </c>
      <c r="F84" s="31">
        <v>28.62</v>
      </c>
      <c r="G84" s="32">
        <v>30</v>
      </c>
      <c r="H84" s="31">
        <v>37.119999999999997</v>
      </c>
      <c r="I84" s="32">
        <v>35</v>
      </c>
      <c r="J84" s="31">
        <v>37.119999999999997</v>
      </c>
      <c r="K84" s="32">
        <v>35</v>
      </c>
      <c r="L84" s="31">
        <v>38.72</v>
      </c>
      <c r="M84" s="32">
        <v>37</v>
      </c>
      <c r="N84" s="31">
        <v>57.32</v>
      </c>
      <c r="O84" s="32">
        <v>46</v>
      </c>
      <c r="P84" s="31">
        <v>61.365000000000002</v>
      </c>
      <c r="Q84" s="32">
        <v>49</v>
      </c>
      <c r="R84" s="31">
        <v>61.365000000000002</v>
      </c>
      <c r="S84" s="32">
        <v>49</v>
      </c>
      <c r="T84" s="31">
        <v>61.365000000000002</v>
      </c>
      <c r="U84" s="32">
        <v>49</v>
      </c>
      <c r="V84" s="31">
        <v>61.365000000000002</v>
      </c>
      <c r="W84" s="32">
        <v>49</v>
      </c>
      <c r="X84" s="31">
        <v>61.365000000000002</v>
      </c>
      <c r="Y84" s="32">
        <v>49</v>
      </c>
      <c r="Z84" s="31">
        <v>61.365000000000002</v>
      </c>
      <c r="AA84" s="32">
        <v>49</v>
      </c>
      <c r="AB84" s="97">
        <v>61.365000000000002</v>
      </c>
      <c r="AC84" s="97">
        <v>49</v>
      </c>
      <c r="AD84" s="33">
        <f>Tabell2[[#This Row],['[MW'] Effekt26]]-Tabell2[[#This Row],['[MW'] Effekt24]]</f>
        <v>0</v>
      </c>
      <c r="AE84" s="26">
        <f>Tabell2[[#This Row],['[n'] Antal27]]-Tabell2[[#This Row],['[n'] Antal25]]</f>
        <v>0</v>
      </c>
      <c r="AF84" s="40"/>
      <c r="AG84" s="40"/>
      <c r="AH84" s="40"/>
      <c r="AI84" s="40"/>
      <c r="AJ84" s="40"/>
      <c r="AK84" s="40"/>
      <c r="AL84" s="40"/>
      <c r="AM84" s="40"/>
      <c r="AN84" s="40"/>
      <c r="AO84" s="40"/>
    </row>
    <row r="85" spans="1:41" ht="13.15">
      <c r="A85" t="s">
        <v>132</v>
      </c>
      <c r="B85" s="31">
        <v>0.85</v>
      </c>
      <c r="C85" s="32">
        <v>3</v>
      </c>
      <c r="D85" s="31">
        <v>0.85</v>
      </c>
      <c r="E85" s="32">
        <v>3</v>
      </c>
      <c r="F85" s="31">
        <v>0.85</v>
      </c>
      <c r="G85" s="32">
        <v>3</v>
      </c>
      <c r="H85" s="31">
        <v>0.85</v>
      </c>
      <c r="I85" s="32">
        <v>3</v>
      </c>
      <c r="J85" s="31">
        <v>0.85</v>
      </c>
      <c r="K85" s="32">
        <v>3</v>
      </c>
      <c r="L85" s="31">
        <v>0.86199999999999999</v>
      </c>
      <c r="M85" s="32">
        <v>4</v>
      </c>
      <c r="N85" s="31">
        <v>1.6619999999999999</v>
      </c>
      <c r="O85" s="32">
        <v>5</v>
      </c>
      <c r="P85" s="31">
        <v>1.6619999999999999</v>
      </c>
      <c r="Q85" s="32">
        <v>5</v>
      </c>
      <c r="R85" s="31">
        <v>1.6619999999999999</v>
      </c>
      <c r="S85" s="32">
        <v>5</v>
      </c>
      <c r="T85" s="31">
        <v>1.6619999999999999</v>
      </c>
      <c r="U85" s="32">
        <v>5</v>
      </c>
      <c r="V85" s="31">
        <v>1.706</v>
      </c>
      <c r="W85" s="32">
        <v>6</v>
      </c>
      <c r="X85" s="31">
        <v>1.706</v>
      </c>
      <c r="Y85" s="32">
        <v>6</v>
      </c>
      <c r="Z85" s="31">
        <v>1.556</v>
      </c>
      <c r="AA85" s="32">
        <v>5</v>
      </c>
      <c r="AB85" s="97">
        <v>36.155500000000004</v>
      </c>
      <c r="AC85" s="97">
        <v>16</v>
      </c>
      <c r="AD85" s="33">
        <f>Tabell2[[#This Row],['[MW'] Effekt26]]-Tabell2[[#This Row],['[MW'] Effekt24]]</f>
        <v>34.599500000000006</v>
      </c>
      <c r="AE85" s="26">
        <f>Tabell2[[#This Row],['[n'] Antal27]]-Tabell2[[#This Row],['[n'] Antal25]]</f>
        <v>11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</row>
    <row r="86" spans="1:41" ht="13.15">
      <c r="A86" t="s">
        <v>133</v>
      </c>
      <c r="B86" s="31"/>
      <c r="C86" s="32"/>
      <c r="D86" s="31"/>
      <c r="E86" s="32"/>
      <c r="F86" s="31">
        <v>0.85</v>
      </c>
      <c r="G86" s="32">
        <v>1</v>
      </c>
      <c r="H86" s="31">
        <v>0.85</v>
      </c>
      <c r="I86" s="32">
        <v>1</v>
      </c>
      <c r="J86" s="31">
        <v>0.85</v>
      </c>
      <c r="K86" s="32">
        <v>1</v>
      </c>
      <c r="L86" s="31">
        <v>0.85</v>
      </c>
      <c r="M86" s="32">
        <v>1</v>
      </c>
      <c r="N86" s="31">
        <v>0.85</v>
      </c>
      <c r="O86" s="32">
        <v>1</v>
      </c>
      <c r="P86" s="31">
        <v>0.88</v>
      </c>
      <c r="Q86" s="32">
        <v>2</v>
      </c>
      <c r="R86" s="31">
        <v>0.88</v>
      </c>
      <c r="S86" s="32">
        <v>2</v>
      </c>
      <c r="T86" s="31">
        <v>0.88</v>
      </c>
      <c r="U86" s="32">
        <v>2</v>
      </c>
      <c r="V86" s="31">
        <v>0.88</v>
      </c>
      <c r="W86" s="32">
        <v>2</v>
      </c>
      <c r="X86" s="31">
        <v>0.88</v>
      </c>
      <c r="Y86" s="32">
        <v>2</v>
      </c>
      <c r="Z86" s="31">
        <v>0.85</v>
      </c>
      <c r="AA86" s="32">
        <v>1</v>
      </c>
      <c r="AB86" s="97">
        <v>0.85</v>
      </c>
      <c r="AC86" s="97">
        <v>1</v>
      </c>
      <c r="AD86" s="33">
        <f>Tabell2[[#This Row],['[MW'] Effekt26]]-Tabell2[[#This Row],['[MW'] Effekt24]]</f>
        <v>0</v>
      </c>
      <c r="AE86" s="26">
        <f>Tabell2[[#This Row],['[n'] Antal27]]-Tabell2[[#This Row],['[n'] Antal25]]</f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</row>
    <row r="87" spans="1:41" ht="13.15">
      <c r="A87" t="s">
        <v>134</v>
      </c>
      <c r="B87" s="31">
        <v>3.89</v>
      </c>
      <c r="C87" s="32">
        <v>8</v>
      </c>
      <c r="D87" s="31">
        <v>3.89</v>
      </c>
      <c r="E87" s="32">
        <v>8</v>
      </c>
      <c r="F87" s="31">
        <v>4.24</v>
      </c>
      <c r="G87" s="32">
        <v>8</v>
      </c>
      <c r="H87" s="31">
        <v>4.24</v>
      </c>
      <c r="I87" s="32">
        <v>8</v>
      </c>
      <c r="J87" s="31">
        <v>4.24</v>
      </c>
      <c r="K87" s="32">
        <v>8</v>
      </c>
      <c r="L87" s="31">
        <v>4.24</v>
      </c>
      <c r="M87" s="32">
        <v>8</v>
      </c>
      <c r="N87" s="31">
        <v>4.24</v>
      </c>
      <c r="O87" s="32">
        <v>8</v>
      </c>
      <c r="P87" s="31">
        <v>8.84</v>
      </c>
      <c r="Q87" s="32">
        <v>10</v>
      </c>
      <c r="R87" s="31">
        <v>8.84</v>
      </c>
      <c r="S87" s="32">
        <v>10</v>
      </c>
      <c r="T87" s="31">
        <v>11.14</v>
      </c>
      <c r="U87" s="32">
        <v>11</v>
      </c>
      <c r="V87" s="31">
        <v>17.388999999999999</v>
      </c>
      <c r="W87" s="32">
        <v>14</v>
      </c>
      <c r="X87" s="31">
        <v>17.388999999999999</v>
      </c>
      <c r="Y87" s="32">
        <v>14</v>
      </c>
      <c r="Z87" s="31">
        <v>23.789000000000001</v>
      </c>
      <c r="AA87" s="32">
        <v>16</v>
      </c>
      <c r="AB87" s="97">
        <v>23.789000000000001</v>
      </c>
      <c r="AC87" s="97">
        <v>16</v>
      </c>
      <c r="AD87" s="33">
        <f>Tabell2[[#This Row],['[MW'] Effekt26]]-Tabell2[[#This Row],['[MW'] Effekt24]]</f>
        <v>0</v>
      </c>
      <c r="AE87" s="26">
        <f>Tabell2[[#This Row],['[n'] Antal27]]-Tabell2[[#This Row],['[n'] Antal25]]</f>
        <v>0</v>
      </c>
      <c r="AF87" s="40"/>
      <c r="AG87" s="40"/>
      <c r="AH87" s="40"/>
      <c r="AI87" s="40"/>
      <c r="AJ87" s="40"/>
      <c r="AK87" s="40"/>
      <c r="AL87" s="40"/>
      <c r="AM87" s="40"/>
      <c r="AN87" s="40"/>
      <c r="AO87" s="40"/>
    </row>
    <row r="88" spans="1:41" ht="13.15">
      <c r="A88" t="s">
        <v>48</v>
      </c>
      <c r="B88" s="31">
        <v>0.5</v>
      </c>
      <c r="C88" s="32">
        <v>1</v>
      </c>
      <c r="D88" s="31">
        <v>0.5</v>
      </c>
      <c r="E88" s="32">
        <v>1</v>
      </c>
      <c r="F88" s="31">
        <v>0.5</v>
      </c>
      <c r="G88" s="32">
        <v>1</v>
      </c>
      <c r="H88" s="31">
        <v>0.5</v>
      </c>
      <c r="I88" s="32">
        <v>1</v>
      </c>
      <c r="J88" s="31">
        <v>0.5</v>
      </c>
      <c r="K88" s="32">
        <v>1</v>
      </c>
      <c r="L88" s="31">
        <v>0.5</v>
      </c>
      <c r="M88" s="32">
        <v>1</v>
      </c>
      <c r="N88" s="31">
        <v>4.5</v>
      </c>
      <c r="O88" s="32">
        <v>3</v>
      </c>
      <c r="P88" s="31">
        <v>4.5</v>
      </c>
      <c r="Q88" s="32">
        <v>3</v>
      </c>
      <c r="R88" s="31">
        <v>12.5</v>
      </c>
      <c r="S88" s="32">
        <v>7</v>
      </c>
      <c r="T88" s="31">
        <v>12.5</v>
      </c>
      <c r="U88" s="32">
        <v>7</v>
      </c>
      <c r="V88" s="31">
        <v>13.394</v>
      </c>
      <c r="W88" s="32">
        <v>9</v>
      </c>
      <c r="X88" s="31">
        <v>13.394</v>
      </c>
      <c r="Y88" s="32">
        <v>9</v>
      </c>
      <c r="Z88" s="31">
        <v>13.394</v>
      </c>
      <c r="AA88" s="32">
        <v>9</v>
      </c>
      <c r="AB88" s="97">
        <v>13.3935</v>
      </c>
      <c r="AC88" s="97">
        <v>9</v>
      </c>
      <c r="AD88" s="33">
        <f>Tabell2[[#This Row],['[MW'] Effekt26]]-Tabell2[[#This Row],['[MW'] Effekt24]]</f>
        <v>-5.0000000000061107E-4</v>
      </c>
      <c r="AE88" s="26">
        <f>Tabell2[[#This Row],['[n'] Antal27]]-Tabell2[[#This Row],['[n'] Antal25]]</f>
        <v>0</v>
      </c>
      <c r="AF88" s="40"/>
      <c r="AG88" s="40"/>
      <c r="AH88" s="40"/>
      <c r="AI88" s="40"/>
      <c r="AJ88" s="40"/>
      <c r="AK88" s="40"/>
      <c r="AL88" s="40"/>
      <c r="AM88" s="40"/>
      <c r="AN88" s="40"/>
      <c r="AO88" s="40"/>
    </row>
    <row r="89" spans="1:41" ht="13.15">
      <c r="A89" t="s">
        <v>135</v>
      </c>
      <c r="B89" s="31"/>
      <c r="C89" s="32"/>
      <c r="D89" s="31">
        <v>5.6</v>
      </c>
      <c r="E89" s="32">
        <v>3</v>
      </c>
      <c r="F89" s="31">
        <v>5.6</v>
      </c>
      <c r="G89" s="32">
        <v>3</v>
      </c>
      <c r="H89" s="31">
        <v>5.6</v>
      </c>
      <c r="I89" s="32">
        <v>3</v>
      </c>
      <c r="J89" s="31">
        <v>5.6</v>
      </c>
      <c r="K89" s="32">
        <v>3</v>
      </c>
      <c r="L89" s="31">
        <v>5.6</v>
      </c>
      <c r="M89" s="32">
        <v>3</v>
      </c>
      <c r="N89" s="31">
        <v>5.6</v>
      </c>
      <c r="O89" s="32">
        <v>3</v>
      </c>
      <c r="P89" s="31">
        <v>11.9</v>
      </c>
      <c r="Q89" s="32">
        <v>6</v>
      </c>
      <c r="R89" s="31">
        <v>11.9</v>
      </c>
      <c r="S89" s="32">
        <v>6</v>
      </c>
      <c r="T89" s="31">
        <v>11.9</v>
      </c>
      <c r="U89" s="32">
        <v>6</v>
      </c>
      <c r="V89" s="31">
        <v>11.9</v>
      </c>
      <c r="W89" s="32">
        <v>6</v>
      </c>
      <c r="X89" s="31">
        <v>11.9</v>
      </c>
      <c r="Y89" s="32">
        <v>6</v>
      </c>
      <c r="Z89" s="31">
        <v>11.9</v>
      </c>
      <c r="AA89" s="32">
        <v>6</v>
      </c>
      <c r="AB89" s="97">
        <v>11.9</v>
      </c>
      <c r="AC89" s="97">
        <v>6</v>
      </c>
      <c r="AD89" s="33">
        <f>Tabell2[[#This Row],['[MW'] Effekt26]]-Tabell2[[#This Row],['[MW'] Effekt24]]</f>
        <v>0</v>
      </c>
      <c r="AE89" s="26">
        <f>Tabell2[[#This Row],['[n'] Antal27]]-Tabell2[[#This Row],['[n'] Antal25]]</f>
        <v>0</v>
      </c>
      <c r="AF89" s="40"/>
      <c r="AG89" s="40"/>
      <c r="AH89" s="40"/>
      <c r="AI89" s="40"/>
      <c r="AJ89" s="40"/>
      <c r="AK89" s="40"/>
      <c r="AL89" s="40"/>
      <c r="AM89" s="40"/>
      <c r="AN89" s="40"/>
      <c r="AO89" s="40"/>
    </row>
    <row r="90" spans="1:41" ht="13.15">
      <c r="A90" t="s">
        <v>150</v>
      </c>
      <c r="B90" s="31"/>
      <c r="C90" s="32"/>
      <c r="D90" s="31"/>
      <c r="E90" s="32"/>
      <c r="F90" s="31"/>
      <c r="G90" s="32"/>
      <c r="H90" s="31"/>
      <c r="I90" s="32"/>
      <c r="J90" s="31"/>
      <c r="K90" s="32"/>
      <c r="L90" s="31">
        <v>4.4999999999999998E-2</v>
      </c>
      <c r="M90" s="32">
        <v>1</v>
      </c>
      <c r="N90" s="31">
        <v>4.4999999999999998E-2</v>
      </c>
      <c r="O90" s="32">
        <v>1</v>
      </c>
      <c r="P90" s="31">
        <v>4.4999999999999998E-2</v>
      </c>
      <c r="Q90" s="32">
        <v>1</v>
      </c>
      <c r="R90" s="31">
        <v>4.4999999999999998E-2</v>
      </c>
      <c r="S90" s="32">
        <v>1</v>
      </c>
      <c r="T90" s="31">
        <v>8.7999999999999995E-2</v>
      </c>
      <c r="U90" s="32">
        <v>2</v>
      </c>
      <c r="V90" s="31">
        <v>8.7999999999999995E-2</v>
      </c>
      <c r="W90" s="32">
        <v>2</v>
      </c>
      <c r="X90" s="31">
        <v>8.7999999999999995E-2</v>
      </c>
      <c r="Y90" s="32">
        <v>2</v>
      </c>
      <c r="Z90" s="31">
        <v>8.7999999999999995E-2</v>
      </c>
      <c r="AA90" s="32">
        <v>2</v>
      </c>
      <c r="AB90" s="97">
        <v>8.7999999999999995E-2</v>
      </c>
      <c r="AC90" s="97">
        <v>2</v>
      </c>
      <c r="AD90" s="33">
        <f>Tabell2[[#This Row],['[MW'] Effekt26]]-Tabell2[[#This Row],['[MW'] Effekt24]]</f>
        <v>0</v>
      </c>
      <c r="AE90" s="26">
        <f>Tabell2[[#This Row],['[n'] Antal27]]-Tabell2[[#This Row],['[n'] Antal25]]</f>
        <v>0</v>
      </c>
      <c r="AF90" s="40"/>
      <c r="AG90" s="40"/>
      <c r="AH90" s="40"/>
      <c r="AI90" s="40"/>
      <c r="AJ90" s="40"/>
      <c r="AK90" s="40"/>
      <c r="AL90" s="40"/>
      <c r="AM90" s="40"/>
      <c r="AN90" s="40"/>
      <c r="AO90" s="40"/>
    </row>
    <row r="91" spans="1:41" ht="13.15">
      <c r="A91" t="s">
        <v>151</v>
      </c>
      <c r="B91" s="31">
        <v>10.43</v>
      </c>
      <c r="C91" s="32">
        <v>18</v>
      </c>
      <c r="D91" s="31">
        <v>10.43</v>
      </c>
      <c r="E91" s="32">
        <v>18</v>
      </c>
      <c r="F91" s="31">
        <v>10.43</v>
      </c>
      <c r="G91" s="32">
        <v>18</v>
      </c>
      <c r="H91" s="31">
        <v>10.43</v>
      </c>
      <c r="I91" s="32">
        <v>18</v>
      </c>
      <c r="J91" s="31">
        <v>14.68</v>
      </c>
      <c r="K91" s="32">
        <v>22</v>
      </c>
      <c r="L91" s="31">
        <v>14.68</v>
      </c>
      <c r="M91" s="32">
        <v>22</v>
      </c>
      <c r="N91" s="31">
        <v>31.48</v>
      </c>
      <c r="O91" s="32">
        <v>31</v>
      </c>
      <c r="P91" s="31">
        <v>35.03</v>
      </c>
      <c r="Q91" s="32">
        <v>31</v>
      </c>
      <c r="R91" s="31">
        <v>41.03</v>
      </c>
      <c r="S91" s="32">
        <v>34</v>
      </c>
      <c r="T91" s="31">
        <v>55.323999999999998</v>
      </c>
      <c r="U91" s="32">
        <v>42</v>
      </c>
      <c r="V91" s="31">
        <v>55.323999999999998</v>
      </c>
      <c r="W91" s="32">
        <v>42</v>
      </c>
      <c r="X91" s="31">
        <v>61.319000000000003</v>
      </c>
      <c r="Y91" s="32">
        <v>46</v>
      </c>
      <c r="Z91" s="31">
        <v>60.869</v>
      </c>
      <c r="AA91" s="32">
        <v>44</v>
      </c>
      <c r="AB91" s="97">
        <v>98.218500000000006</v>
      </c>
      <c r="AC91" s="97">
        <v>60</v>
      </c>
      <c r="AD91" s="33">
        <f>Tabell2[[#This Row],['[MW'] Effekt26]]-Tabell2[[#This Row],['[MW'] Effekt24]]</f>
        <v>37.349500000000006</v>
      </c>
      <c r="AE91" s="26">
        <f>Tabell2[[#This Row],['[n'] Antal27]]-Tabell2[[#This Row],['[n'] Antal25]]</f>
        <v>16</v>
      </c>
      <c r="AF91" s="40"/>
      <c r="AG91" s="40"/>
      <c r="AH91" s="40"/>
      <c r="AI91" s="40"/>
      <c r="AJ91" s="40"/>
      <c r="AK91" s="40"/>
      <c r="AL91" s="40"/>
      <c r="AM91" s="40"/>
      <c r="AN91" s="40"/>
      <c r="AO91" s="40"/>
    </row>
    <row r="92" spans="1:41" ht="13.15">
      <c r="A92" t="s">
        <v>152</v>
      </c>
      <c r="B92" s="31">
        <v>2.2999999999999998</v>
      </c>
      <c r="C92" s="32">
        <v>4</v>
      </c>
      <c r="D92" s="31">
        <v>2.2999999999999998</v>
      </c>
      <c r="E92" s="32">
        <v>4</v>
      </c>
      <c r="F92" s="31">
        <v>2.2999999999999998</v>
      </c>
      <c r="G92" s="32">
        <v>4</v>
      </c>
      <c r="H92" s="31">
        <v>2.2999999999999998</v>
      </c>
      <c r="I92" s="32">
        <v>4</v>
      </c>
      <c r="J92" s="31">
        <v>2.2999999999999998</v>
      </c>
      <c r="K92" s="32">
        <v>4</v>
      </c>
      <c r="L92" s="31">
        <v>2.2999999999999998</v>
      </c>
      <c r="M92" s="32">
        <v>4</v>
      </c>
      <c r="N92" s="31">
        <v>2.2999999999999998</v>
      </c>
      <c r="O92" s="32">
        <v>4</v>
      </c>
      <c r="P92" s="31">
        <v>2.2999999999999998</v>
      </c>
      <c r="Q92" s="32">
        <v>4</v>
      </c>
      <c r="R92" s="31">
        <v>8.3000000000000007</v>
      </c>
      <c r="S92" s="32">
        <v>7</v>
      </c>
      <c r="T92" s="31">
        <v>8.3000000000000007</v>
      </c>
      <c r="U92" s="32">
        <v>7</v>
      </c>
      <c r="V92" s="31">
        <v>8.3000000000000007</v>
      </c>
      <c r="W92" s="32">
        <v>7</v>
      </c>
      <c r="X92" s="31">
        <v>8.3000000000000007</v>
      </c>
      <c r="Y92" s="32">
        <v>7</v>
      </c>
      <c r="Z92" s="31">
        <v>8.3000000000000007</v>
      </c>
      <c r="AA92" s="32">
        <v>7</v>
      </c>
      <c r="AB92" s="97">
        <v>8.3000000000000007</v>
      </c>
      <c r="AC92" s="97">
        <v>7</v>
      </c>
      <c r="AD92" s="33">
        <f>Tabell2[[#This Row],['[MW'] Effekt26]]-Tabell2[[#This Row],['[MW'] Effekt24]]</f>
        <v>0</v>
      </c>
      <c r="AE92" s="26">
        <f>Tabell2[[#This Row],['[n'] Antal27]]-Tabell2[[#This Row],['[n'] Antal25]]</f>
        <v>0</v>
      </c>
      <c r="AF92" s="40"/>
      <c r="AG92" s="40"/>
      <c r="AH92" s="40"/>
      <c r="AI92" s="40"/>
      <c r="AJ92" s="40"/>
      <c r="AK92" s="40"/>
      <c r="AL92" s="40"/>
      <c r="AM92" s="40"/>
      <c r="AN92" s="40"/>
      <c r="AO92" s="40"/>
    </row>
    <row r="93" spans="1:41" ht="13.15">
      <c r="A93" t="s">
        <v>153</v>
      </c>
      <c r="B93" s="31">
        <v>15.65</v>
      </c>
      <c r="C93" s="32">
        <v>20</v>
      </c>
      <c r="D93" s="31">
        <v>15.65</v>
      </c>
      <c r="E93" s="32">
        <v>20</v>
      </c>
      <c r="F93" s="31">
        <v>15.65</v>
      </c>
      <c r="G93" s="32">
        <v>20</v>
      </c>
      <c r="H93" s="31">
        <v>15.65</v>
      </c>
      <c r="I93" s="32">
        <v>20</v>
      </c>
      <c r="J93" s="31">
        <v>15.65</v>
      </c>
      <c r="K93" s="32">
        <v>20</v>
      </c>
      <c r="L93" s="31">
        <v>20.65</v>
      </c>
      <c r="M93" s="32">
        <v>22</v>
      </c>
      <c r="N93" s="31">
        <v>20.65</v>
      </c>
      <c r="O93" s="32">
        <v>22</v>
      </c>
      <c r="P93" s="31">
        <v>22.95</v>
      </c>
      <c r="Q93" s="32">
        <v>23</v>
      </c>
      <c r="R93" s="31">
        <v>22.5</v>
      </c>
      <c r="S93" s="32">
        <v>21</v>
      </c>
      <c r="T93" s="31">
        <v>28.5</v>
      </c>
      <c r="U93" s="32">
        <v>24</v>
      </c>
      <c r="V93" s="31">
        <v>28.5</v>
      </c>
      <c r="W93" s="32">
        <v>24</v>
      </c>
      <c r="X93" s="31">
        <v>28.5</v>
      </c>
      <c r="Y93" s="32">
        <v>24</v>
      </c>
      <c r="Z93" s="31">
        <v>31</v>
      </c>
      <c r="AA93" s="32">
        <v>25</v>
      </c>
      <c r="AB93" s="97">
        <v>31</v>
      </c>
      <c r="AC93" s="97">
        <v>25</v>
      </c>
      <c r="AD93" s="33">
        <f>Tabell2[[#This Row],['[MW'] Effekt26]]-Tabell2[[#This Row],['[MW'] Effekt24]]</f>
        <v>0</v>
      </c>
      <c r="AE93" s="26">
        <f>Tabell2[[#This Row],['[n'] Antal27]]-Tabell2[[#This Row],['[n'] Antal25]]</f>
        <v>0</v>
      </c>
      <c r="AF93" s="40"/>
      <c r="AG93" s="40"/>
      <c r="AH93" s="40"/>
      <c r="AI93" s="40"/>
      <c r="AJ93" s="40"/>
      <c r="AK93" s="40"/>
      <c r="AL93" s="40"/>
      <c r="AM93" s="40"/>
      <c r="AN93" s="40"/>
      <c r="AO93" s="40"/>
    </row>
    <row r="94" spans="1:41" ht="13.15">
      <c r="A94" t="s">
        <v>65</v>
      </c>
      <c r="B94" s="31">
        <v>5.57</v>
      </c>
      <c r="C94" s="32">
        <v>11</v>
      </c>
      <c r="D94" s="31">
        <v>5.57</v>
      </c>
      <c r="E94" s="32">
        <v>11</v>
      </c>
      <c r="F94" s="31">
        <v>5.57</v>
      </c>
      <c r="G94" s="32">
        <v>11</v>
      </c>
      <c r="H94" s="31">
        <v>5.57</v>
      </c>
      <c r="I94" s="32">
        <v>11</v>
      </c>
      <c r="J94" s="31">
        <v>5.57</v>
      </c>
      <c r="K94" s="32">
        <v>11</v>
      </c>
      <c r="L94" s="31">
        <v>12.494999999999999</v>
      </c>
      <c r="M94" s="32">
        <v>15</v>
      </c>
      <c r="N94" s="31">
        <v>12.494999999999999</v>
      </c>
      <c r="O94" s="32">
        <v>15</v>
      </c>
      <c r="P94" s="31">
        <v>12.494999999999999</v>
      </c>
      <c r="Q94" s="32">
        <v>15</v>
      </c>
      <c r="R94" s="31">
        <v>12.494999999999999</v>
      </c>
      <c r="S94" s="32">
        <v>15</v>
      </c>
      <c r="T94" s="31">
        <v>12.494999999999999</v>
      </c>
      <c r="U94" s="32">
        <v>15</v>
      </c>
      <c r="V94" s="31">
        <v>12.675000000000001</v>
      </c>
      <c r="W94" s="32">
        <v>15</v>
      </c>
      <c r="X94" s="31">
        <v>12.675000000000001</v>
      </c>
      <c r="Y94" s="32">
        <v>15</v>
      </c>
      <c r="Z94" s="31">
        <v>11.574999999999999</v>
      </c>
      <c r="AA94" s="32">
        <v>13</v>
      </c>
      <c r="AB94" s="97">
        <v>18.479200000000002</v>
      </c>
      <c r="AC94" s="97">
        <v>17</v>
      </c>
      <c r="AD94" s="33">
        <f>Tabell2[[#This Row],['[MW'] Effekt26]]-Tabell2[[#This Row],['[MW'] Effekt24]]</f>
        <v>6.904200000000003</v>
      </c>
      <c r="AE94" s="26">
        <f>Tabell2[[#This Row],['[n'] Antal27]]-Tabell2[[#This Row],['[n'] Antal25]]</f>
        <v>4</v>
      </c>
      <c r="AF94" s="40"/>
      <c r="AG94" s="40"/>
      <c r="AH94" s="40"/>
      <c r="AI94" s="40"/>
      <c r="AJ94" s="40"/>
      <c r="AK94" s="40"/>
      <c r="AL94" s="40"/>
      <c r="AM94" s="40"/>
      <c r="AN94" s="40"/>
      <c r="AO94" s="40"/>
    </row>
    <row r="95" spans="1:41" ht="13.15">
      <c r="A95" t="s">
        <v>66</v>
      </c>
      <c r="B95" s="31">
        <v>2</v>
      </c>
      <c r="C95" s="32">
        <v>1</v>
      </c>
      <c r="D95" s="31">
        <v>2</v>
      </c>
      <c r="E95" s="32">
        <v>1</v>
      </c>
      <c r="F95" s="31">
        <v>2</v>
      </c>
      <c r="G95" s="32">
        <v>1</v>
      </c>
      <c r="H95" s="31">
        <v>2</v>
      </c>
      <c r="I95" s="32">
        <v>1</v>
      </c>
      <c r="J95" s="31">
        <v>114.4</v>
      </c>
      <c r="K95" s="32">
        <v>50</v>
      </c>
      <c r="L95" s="31">
        <v>114.4</v>
      </c>
      <c r="M95" s="32">
        <v>50</v>
      </c>
      <c r="N95" s="31">
        <v>114.4</v>
      </c>
      <c r="O95" s="32">
        <v>50</v>
      </c>
      <c r="P95" s="31">
        <v>114.4</v>
      </c>
      <c r="Q95" s="32">
        <v>50</v>
      </c>
      <c r="R95" s="31">
        <v>114.4</v>
      </c>
      <c r="S95" s="32">
        <v>50</v>
      </c>
      <c r="T95" s="31">
        <v>114.4</v>
      </c>
      <c r="U95" s="32">
        <v>50</v>
      </c>
      <c r="V95" s="31">
        <v>114.4</v>
      </c>
      <c r="W95" s="32">
        <v>50</v>
      </c>
      <c r="X95" s="31">
        <v>114.4</v>
      </c>
      <c r="Y95" s="32">
        <v>50</v>
      </c>
      <c r="Z95" s="31">
        <v>114.443</v>
      </c>
      <c r="AA95" s="32">
        <v>51</v>
      </c>
      <c r="AB95" s="97">
        <v>114.4472</v>
      </c>
      <c r="AC95" s="97">
        <v>52</v>
      </c>
      <c r="AD95" s="33">
        <f>Tabell2[[#This Row],['[MW'] Effekt26]]-Tabell2[[#This Row],['[MW'] Effekt24]]</f>
        <v>4.199999999997317E-3</v>
      </c>
      <c r="AE95" s="26">
        <f>Tabell2[[#This Row],['[n'] Antal27]]-Tabell2[[#This Row],['[n'] Antal25]]</f>
        <v>1</v>
      </c>
      <c r="AF95" s="40"/>
      <c r="AG95" s="40"/>
      <c r="AH95" s="40"/>
      <c r="AI95" s="40"/>
      <c r="AJ95" s="40"/>
      <c r="AK95" s="40"/>
      <c r="AL95" s="40"/>
      <c r="AM95" s="40"/>
      <c r="AN95" s="40"/>
      <c r="AO95" s="40"/>
    </row>
    <row r="96" spans="1:41" ht="13.15">
      <c r="A96" t="s">
        <v>196</v>
      </c>
      <c r="B96" s="31"/>
      <c r="C96" s="32"/>
      <c r="D96" s="31"/>
      <c r="E96" s="32"/>
      <c r="F96" s="31"/>
      <c r="G96" s="32"/>
      <c r="H96" s="31"/>
      <c r="I96" s="32"/>
      <c r="J96" s="31"/>
      <c r="K96" s="32"/>
      <c r="L96" s="31"/>
      <c r="M96" s="32"/>
      <c r="N96" s="31"/>
      <c r="O96" s="32"/>
      <c r="P96" s="31"/>
      <c r="Q96" s="32"/>
      <c r="R96" s="31"/>
      <c r="S96" s="32"/>
      <c r="T96" s="31"/>
      <c r="U96" s="32"/>
      <c r="V96" s="31"/>
      <c r="W96" s="32"/>
      <c r="X96" s="31">
        <v>2</v>
      </c>
      <c r="Y96" s="32">
        <v>1</v>
      </c>
      <c r="Z96" s="31">
        <v>2</v>
      </c>
      <c r="AA96" s="32">
        <v>1</v>
      </c>
      <c r="AB96" s="97">
        <v>2</v>
      </c>
      <c r="AC96" s="97">
        <v>1</v>
      </c>
      <c r="AD96" s="33">
        <f>Tabell2[[#This Row],['[MW'] Effekt26]]-Tabell2[[#This Row],['[MW'] Effekt24]]</f>
        <v>0</v>
      </c>
      <c r="AE96" s="26">
        <f>Tabell2[[#This Row],['[n'] Antal27]]-Tabell2[[#This Row],['[n'] Antal25]]</f>
        <v>0</v>
      </c>
      <c r="AF96" s="40"/>
      <c r="AG96" s="40"/>
      <c r="AH96" s="40"/>
      <c r="AI96" s="40"/>
      <c r="AJ96" s="40"/>
      <c r="AK96" s="40"/>
      <c r="AL96" s="40"/>
      <c r="AM96" s="40"/>
      <c r="AN96" s="40"/>
      <c r="AO96" s="40"/>
    </row>
    <row r="97" spans="1:41" ht="13.15">
      <c r="A97" t="s">
        <v>67</v>
      </c>
      <c r="B97" s="31">
        <v>1.4</v>
      </c>
      <c r="C97" s="32">
        <v>5</v>
      </c>
      <c r="D97" s="31">
        <v>1.4</v>
      </c>
      <c r="E97" s="32">
        <v>5</v>
      </c>
      <c r="F97" s="31">
        <v>1.4</v>
      </c>
      <c r="G97" s="32">
        <v>5</v>
      </c>
      <c r="H97" s="31">
        <v>1.4</v>
      </c>
      <c r="I97" s="32">
        <v>5</v>
      </c>
      <c r="J97" s="31">
        <v>1.4</v>
      </c>
      <c r="K97" s="32">
        <v>5</v>
      </c>
      <c r="L97" s="31">
        <v>2.2000000000000002</v>
      </c>
      <c r="M97" s="32">
        <v>6</v>
      </c>
      <c r="N97" s="31">
        <v>3</v>
      </c>
      <c r="O97" s="32">
        <v>7</v>
      </c>
      <c r="P97" s="31">
        <v>19.2</v>
      </c>
      <c r="Q97" s="32">
        <v>16</v>
      </c>
      <c r="R97" s="31">
        <v>19.210999999999999</v>
      </c>
      <c r="S97" s="32">
        <v>17</v>
      </c>
      <c r="T97" s="31">
        <v>21.210999999999999</v>
      </c>
      <c r="U97" s="32">
        <v>19</v>
      </c>
      <c r="V97" s="31">
        <v>21.210999999999999</v>
      </c>
      <c r="W97" s="32">
        <v>19</v>
      </c>
      <c r="X97" s="31">
        <v>21.244</v>
      </c>
      <c r="Y97" s="32">
        <v>19</v>
      </c>
      <c r="Z97" s="31">
        <v>21.244</v>
      </c>
      <c r="AA97" s="32">
        <v>19</v>
      </c>
      <c r="AB97" s="97">
        <v>23.554500000000001</v>
      </c>
      <c r="AC97" s="97">
        <v>21</v>
      </c>
      <c r="AD97" s="33">
        <f>Tabell2[[#This Row],['[MW'] Effekt26]]-Tabell2[[#This Row],['[MW'] Effekt24]]</f>
        <v>2.3105000000000011</v>
      </c>
      <c r="AE97" s="26">
        <f>Tabell2[[#This Row],['[n'] Antal27]]-Tabell2[[#This Row],['[n'] Antal25]]</f>
        <v>2</v>
      </c>
      <c r="AF97" s="40"/>
      <c r="AG97" s="40"/>
      <c r="AH97" s="40"/>
      <c r="AI97" s="40"/>
      <c r="AJ97" s="40"/>
      <c r="AK97" s="40"/>
      <c r="AL97" s="40"/>
      <c r="AM97" s="40"/>
      <c r="AN97" s="40"/>
      <c r="AO97" s="40"/>
    </row>
    <row r="98" spans="1:41" ht="13.15">
      <c r="A98" t="s">
        <v>68</v>
      </c>
      <c r="B98" s="31">
        <v>5.25</v>
      </c>
      <c r="C98" s="32">
        <v>4</v>
      </c>
      <c r="D98" s="31">
        <v>5.25</v>
      </c>
      <c r="E98" s="32">
        <v>4</v>
      </c>
      <c r="F98" s="31">
        <v>5.25</v>
      </c>
      <c r="G98" s="32">
        <v>4</v>
      </c>
      <c r="H98" s="31">
        <v>5.25</v>
      </c>
      <c r="I98" s="32">
        <v>4</v>
      </c>
      <c r="J98" s="31">
        <v>5.25</v>
      </c>
      <c r="K98" s="32">
        <v>4</v>
      </c>
      <c r="L98" s="31">
        <v>5.25</v>
      </c>
      <c r="M98" s="32">
        <v>4</v>
      </c>
      <c r="N98" s="31">
        <v>5.25</v>
      </c>
      <c r="O98" s="32">
        <v>4</v>
      </c>
      <c r="P98" s="31">
        <v>5.25</v>
      </c>
      <c r="Q98" s="32">
        <v>4</v>
      </c>
      <c r="R98" s="31">
        <v>5.25</v>
      </c>
      <c r="S98" s="32">
        <v>4</v>
      </c>
      <c r="T98" s="31">
        <v>5.25</v>
      </c>
      <c r="U98" s="32">
        <v>4</v>
      </c>
      <c r="V98" s="31">
        <v>5.2939999999999996</v>
      </c>
      <c r="W98" s="32">
        <v>5</v>
      </c>
      <c r="X98" s="31">
        <v>5.3810000000000002</v>
      </c>
      <c r="Y98" s="32">
        <v>7</v>
      </c>
      <c r="Z98" s="31">
        <v>5.3810000000000002</v>
      </c>
      <c r="AA98" s="32">
        <v>7</v>
      </c>
      <c r="AB98" s="97">
        <v>5.3804999999999996</v>
      </c>
      <c r="AC98" s="97">
        <v>7</v>
      </c>
      <c r="AD98" s="33">
        <f>Tabell2[[#This Row],['[MW'] Effekt26]]-Tabell2[[#This Row],['[MW'] Effekt24]]</f>
        <v>-5.0000000000061107E-4</v>
      </c>
      <c r="AE98" s="26">
        <f>Tabell2[[#This Row],['[n'] Antal27]]-Tabell2[[#This Row],['[n'] Antal25]]</f>
        <v>0</v>
      </c>
      <c r="AF98" s="40"/>
      <c r="AG98" s="40"/>
      <c r="AH98" s="40"/>
      <c r="AI98" s="40"/>
      <c r="AJ98" s="40"/>
      <c r="AK98" s="40"/>
      <c r="AL98" s="40"/>
      <c r="AM98" s="40"/>
      <c r="AN98" s="40"/>
      <c r="AO98" s="40"/>
    </row>
    <row r="99" spans="1:41" ht="13.15">
      <c r="A99" t="s">
        <v>69</v>
      </c>
      <c r="B99" s="31">
        <v>1</v>
      </c>
      <c r="C99" s="32">
        <v>2</v>
      </c>
      <c r="D99" s="31">
        <v>1</v>
      </c>
      <c r="E99" s="32">
        <v>2</v>
      </c>
      <c r="F99" s="31">
        <v>1</v>
      </c>
      <c r="G99" s="32">
        <v>2</v>
      </c>
      <c r="H99" s="31">
        <v>1</v>
      </c>
      <c r="I99" s="32">
        <v>2</v>
      </c>
      <c r="J99" s="31">
        <v>1</v>
      </c>
      <c r="K99" s="32">
        <v>2</v>
      </c>
      <c r="L99" s="31">
        <v>1</v>
      </c>
      <c r="M99" s="32">
        <v>2</v>
      </c>
      <c r="N99" s="31">
        <v>1</v>
      </c>
      <c r="O99" s="32">
        <v>2</v>
      </c>
      <c r="P99" s="31">
        <v>1</v>
      </c>
      <c r="Q99" s="32">
        <v>2</v>
      </c>
      <c r="R99" s="31">
        <v>1</v>
      </c>
      <c r="S99" s="32">
        <v>2</v>
      </c>
      <c r="T99" s="31">
        <v>1</v>
      </c>
      <c r="U99" s="32">
        <v>2</v>
      </c>
      <c r="V99" s="31">
        <v>1</v>
      </c>
      <c r="W99" s="32">
        <v>2</v>
      </c>
      <c r="X99" s="31">
        <v>1</v>
      </c>
      <c r="Y99" s="32">
        <v>2</v>
      </c>
      <c r="Z99" s="31">
        <v>1</v>
      </c>
      <c r="AA99" s="32">
        <v>2</v>
      </c>
      <c r="AB99" s="97">
        <v>1</v>
      </c>
      <c r="AC99" s="97">
        <v>2</v>
      </c>
      <c r="AD99" s="33">
        <f>Tabell2[[#This Row],['[MW'] Effekt26]]-Tabell2[[#This Row],['[MW'] Effekt24]]</f>
        <v>0</v>
      </c>
      <c r="AE99" s="26">
        <f>Tabell2[[#This Row],['[n'] Antal27]]-Tabell2[[#This Row],['[n'] Antal25]]</f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</row>
    <row r="100" spans="1:41" ht="13.15">
      <c r="A100" t="s">
        <v>70</v>
      </c>
      <c r="B100" s="31">
        <v>0.63</v>
      </c>
      <c r="C100" s="32">
        <v>2</v>
      </c>
      <c r="D100" s="31">
        <v>0.63</v>
      </c>
      <c r="E100" s="32">
        <v>2</v>
      </c>
      <c r="F100" s="31">
        <v>0.63</v>
      </c>
      <c r="G100" s="32">
        <v>2</v>
      </c>
      <c r="H100" s="31">
        <v>0.63</v>
      </c>
      <c r="I100" s="32">
        <v>2</v>
      </c>
      <c r="J100" s="31">
        <v>0.63</v>
      </c>
      <c r="K100" s="32">
        <v>2</v>
      </c>
      <c r="L100" s="31">
        <v>0.63</v>
      </c>
      <c r="M100" s="32">
        <v>2</v>
      </c>
      <c r="N100" s="31">
        <v>0.63</v>
      </c>
      <c r="O100" s="32">
        <v>2</v>
      </c>
      <c r="P100" s="31">
        <v>0.63</v>
      </c>
      <c r="Q100" s="32">
        <v>2</v>
      </c>
      <c r="R100" s="31">
        <v>5.23</v>
      </c>
      <c r="S100" s="32">
        <v>4</v>
      </c>
      <c r="T100" s="31">
        <v>5.274</v>
      </c>
      <c r="U100" s="32">
        <v>5</v>
      </c>
      <c r="V100" s="31">
        <v>5.274</v>
      </c>
      <c r="W100" s="32">
        <v>5</v>
      </c>
      <c r="X100" s="31">
        <v>5.274</v>
      </c>
      <c r="Y100" s="32">
        <v>5</v>
      </c>
      <c r="Z100" s="31">
        <v>5.274</v>
      </c>
      <c r="AA100" s="32">
        <v>5</v>
      </c>
      <c r="AB100" s="97">
        <v>5.2735000000000003</v>
      </c>
      <c r="AC100" s="97">
        <v>5</v>
      </c>
      <c r="AD100" s="33">
        <f>Tabell2[[#This Row],['[MW'] Effekt26]]-Tabell2[[#This Row],['[MW'] Effekt24]]</f>
        <v>-4.9999999999972289E-4</v>
      </c>
      <c r="AE100" s="26">
        <f>Tabell2[[#This Row],['[n'] Antal27]]-Tabell2[[#This Row],['[n'] Antal25]]</f>
        <v>0</v>
      </c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</row>
    <row r="101" spans="1:41" ht="13.15">
      <c r="A101" t="s">
        <v>71</v>
      </c>
      <c r="B101" s="31">
        <v>12.67</v>
      </c>
      <c r="C101" s="32">
        <v>11</v>
      </c>
      <c r="D101" s="31">
        <v>13.57</v>
      </c>
      <c r="E101" s="32">
        <v>12</v>
      </c>
      <c r="F101" s="31">
        <v>6.07</v>
      </c>
      <c r="G101" s="32">
        <v>7</v>
      </c>
      <c r="H101" s="31">
        <v>6.07</v>
      </c>
      <c r="I101" s="32">
        <v>7</v>
      </c>
      <c r="J101" s="31">
        <v>6.07</v>
      </c>
      <c r="K101" s="32">
        <v>7</v>
      </c>
      <c r="L101" s="31">
        <v>6.07</v>
      </c>
      <c r="M101" s="32">
        <v>7</v>
      </c>
      <c r="N101" s="31">
        <v>6.07</v>
      </c>
      <c r="O101" s="32">
        <v>7</v>
      </c>
      <c r="P101" s="31">
        <v>16.04</v>
      </c>
      <c r="Q101" s="32">
        <v>17</v>
      </c>
      <c r="R101" s="31">
        <v>22.04</v>
      </c>
      <c r="S101" s="32">
        <v>20</v>
      </c>
      <c r="T101" s="31">
        <v>22.04</v>
      </c>
      <c r="U101" s="32">
        <v>20</v>
      </c>
      <c r="V101" s="31">
        <v>23.84</v>
      </c>
      <c r="W101" s="32">
        <v>22</v>
      </c>
      <c r="X101" s="31">
        <v>27.84</v>
      </c>
      <c r="Y101" s="32">
        <v>24</v>
      </c>
      <c r="Z101" s="31">
        <v>29.84</v>
      </c>
      <c r="AA101" s="32">
        <v>25</v>
      </c>
      <c r="AB101" s="97">
        <v>29.84</v>
      </c>
      <c r="AC101" s="97">
        <v>25</v>
      </c>
      <c r="AD101" s="33">
        <f>Tabell2[[#This Row],['[MW'] Effekt26]]-Tabell2[[#This Row],['[MW'] Effekt24]]</f>
        <v>0</v>
      </c>
      <c r="AE101" s="26">
        <f>Tabell2[[#This Row],['[n'] Antal27]]-Tabell2[[#This Row],['[n'] Antal25]]</f>
        <v>0</v>
      </c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</row>
    <row r="102" spans="1:41" ht="13.15">
      <c r="A102" t="s">
        <v>72</v>
      </c>
      <c r="B102" s="31"/>
      <c r="C102" s="32"/>
      <c r="D102" s="31"/>
      <c r="E102" s="32"/>
      <c r="F102" s="31"/>
      <c r="G102" s="32"/>
      <c r="H102" s="31"/>
      <c r="I102" s="32"/>
      <c r="J102" s="31"/>
      <c r="K102" s="32"/>
      <c r="L102" s="31"/>
      <c r="M102" s="32"/>
      <c r="N102" s="31"/>
      <c r="O102" s="32"/>
      <c r="P102" s="31">
        <v>2.2999999999999998</v>
      </c>
      <c r="Q102" s="32">
        <v>1</v>
      </c>
      <c r="R102" s="31">
        <v>20.45</v>
      </c>
      <c r="S102" s="32">
        <v>10</v>
      </c>
      <c r="T102" s="31">
        <v>24.45</v>
      </c>
      <c r="U102" s="32">
        <v>12</v>
      </c>
      <c r="V102" s="31">
        <v>24.45</v>
      </c>
      <c r="W102" s="32">
        <v>12</v>
      </c>
      <c r="X102" s="31">
        <v>24.495000000000001</v>
      </c>
      <c r="Y102" s="32">
        <v>13</v>
      </c>
      <c r="Z102" s="31">
        <v>24.495000000000001</v>
      </c>
      <c r="AA102" s="32">
        <v>13</v>
      </c>
      <c r="AB102" s="97">
        <v>24.495000000000001</v>
      </c>
      <c r="AC102" s="97">
        <v>13</v>
      </c>
      <c r="AD102" s="33">
        <f>Tabell2[[#This Row],['[MW'] Effekt26]]-Tabell2[[#This Row],['[MW'] Effekt24]]</f>
        <v>0</v>
      </c>
      <c r="AE102" s="26">
        <f>Tabell2[[#This Row],['[n'] Antal27]]-Tabell2[[#This Row],['[n'] Antal25]]</f>
        <v>0</v>
      </c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</row>
    <row r="103" spans="1:41" ht="13.15">
      <c r="A103" t="s">
        <v>73</v>
      </c>
      <c r="B103" s="31">
        <v>4.6749999999999998</v>
      </c>
      <c r="C103" s="32">
        <v>7</v>
      </c>
      <c r="D103" s="31">
        <v>5.875</v>
      </c>
      <c r="E103" s="32">
        <v>8</v>
      </c>
      <c r="F103" s="31">
        <v>5.875</v>
      </c>
      <c r="G103" s="32">
        <v>8</v>
      </c>
      <c r="H103" s="31">
        <v>6.6749999999999998</v>
      </c>
      <c r="I103" s="32">
        <v>9</v>
      </c>
      <c r="J103" s="31">
        <v>6.6749999999999998</v>
      </c>
      <c r="K103" s="32">
        <v>9</v>
      </c>
      <c r="L103" s="31">
        <v>6.6749999999999998</v>
      </c>
      <c r="M103" s="32">
        <v>9</v>
      </c>
      <c r="N103" s="31">
        <v>11.275</v>
      </c>
      <c r="O103" s="32">
        <v>11</v>
      </c>
      <c r="P103" s="31">
        <v>24.074999999999999</v>
      </c>
      <c r="Q103" s="32">
        <v>18</v>
      </c>
      <c r="R103" s="31">
        <v>26.875</v>
      </c>
      <c r="S103" s="32">
        <v>20</v>
      </c>
      <c r="T103" s="31">
        <v>26.875</v>
      </c>
      <c r="U103" s="32">
        <v>20</v>
      </c>
      <c r="V103" s="31">
        <v>26.875</v>
      </c>
      <c r="W103" s="32">
        <v>20</v>
      </c>
      <c r="X103" s="31">
        <v>29.175000000000001</v>
      </c>
      <c r="Y103" s="32">
        <v>21</v>
      </c>
      <c r="Z103" s="31">
        <v>29.175000000000001</v>
      </c>
      <c r="AA103" s="32">
        <v>21</v>
      </c>
      <c r="AB103" s="97">
        <v>29.175000000000001</v>
      </c>
      <c r="AC103" s="97">
        <v>21</v>
      </c>
      <c r="AD103" s="33">
        <f>Tabell2[[#This Row],['[MW'] Effekt26]]-Tabell2[[#This Row],['[MW'] Effekt24]]</f>
        <v>0</v>
      </c>
      <c r="AE103" s="26">
        <f>Tabell2[[#This Row],['[n'] Antal27]]-Tabell2[[#This Row],['[n'] Antal25]]</f>
        <v>0</v>
      </c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</row>
    <row r="104" spans="1:41" ht="13.15">
      <c r="A104" t="s">
        <v>74</v>
      </c>
      <c r="B104" s="31">
        <v>8.82</v>
      </c>
      <c r="C104" s="32">
        <v>15</v>
      </c>
      <c r="D104" s="31">
        <v>9.48</v>
      </c>
      <c r="E104" s="32">
        <v>16</v>
      </c>
      <c r="F104" s="31">
        <v>10.005000000000001</v>
      </c>
      <c r="G104" s="32">
        <v>16</v>
      </c>
      <c r="H104" s="31">
        <v>10.005000000000001</v>
      </c>
      <c r="I104" s="32">
        <v>16</v>
      </c>
      <c r="J104" s="31">
        <v>10.855</v>
      </c>
      <c r="K104" s="32">
        <v>17</v>
      </c>
      <c r="L104" s="31">
        <v>10.855</v>
      </c>
      <c r="M104" s="32">
        <v>17</v>
      </c>
      <c r="N104" s="31">
        <v>20.204999999999998</v>
      </c>
      <c r="O104" s="32">
        <v>22</v>
      </c>
      <c r="P104" s="31">
        <v>26.204999999999998</v>
      </c>
      <c r="Q104" s="32">
        <v>25</v>
      </c>
      <c r="R104" s="31">
        <v>26.314</v>
      </c>
      <c r="S104" s="32">
        <v>28</v>
      </c>
      <c r="T104" s="31">
        <v>28.359000000000002</v>
      </c>
      <c r="U104" s="32">
        <v>30</v>
      </c>
      <c r="V104" s="31">
        <v>28.359000000000002</v>
      </c>
      <c r="W104" s="32">
        <v>30</v>
      </c>
      <c r="X104" s="31">
        <v>28.359000000000002</v>
      </c>
      <c r="Y104" s="32">
        <v>30</v>
      </c>
      <c r="Z104" s="31">
        <v>29.209</v>
      </c>
      <c r="AA104" s="32">
        <v>31</v>
      </c>
      <c r="AB104" s="97">
        <v>31.486999999999998</v>
      </c>
      <c r="AC104" s="97">
        <v>31</v>
      </c>
      <c r="AD104" s="33">
        <f>Tabell2[[#This Row],['[MW'] Effekt26]]-Tabell2[[#This Row],['[MW'] Effekt24]]</f>
        <v>2.2779999999999987</v>
      </c>
      <c r="AE104" s="26">
        <f>Tabell2[[#This Row],['[n'] Antal27]]-Tabell2[[#This Row],['[n'] Antal25]]</f>
        <v>0</v>
      </c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</row>
    <row r="105" spans="1:41" ht="13.15">
      <c r="A105" t="s">
        <v>75</v>
      </c>
      <c r="B105" s="31">
        <v>13.82</v>
      </c>
      <c r="C105" s="32">
        <v>23</v>
      </c>
      <c r="D105" s="31">
        <v>13.82</v>
      </c>
      <c r="E105" s="32">
        <v>23</v>
      </c>
      <c r="F105" s="31">
        <v>14.67</v>
      </c>
      <c r="G105" s="32">
        <v>24</v>
      </c>
      <c r="H105" s="31">
        <v>14.67</v>
      </c>
      <c r="I105" s="32">
        <v>24</v>
      </c>
      <c r="J105" s="31">
        <v>19.27</v>
      </c>
      <c r="K105" s="32">
        <v>26</v>
      </c>
      <c r="L105" s="31">
        <v>19.27</v>
      </c>
      <c r="M105" s="32">
        <v>26</v>
      </c>
      <c r="N105" s="31">
        <v>19.27</v>
      </c>
      <c r="O105" s="32">
        <v>26</v>
      </c>
      <c r="P105" s="31">
        <v>22.37</v>
      </c>
      <c r="Q105" s="32">
        <v>28</v>
      </c>
      <c r="R105" s="31">
        <v>22.37</v>
      </c>
      <c r="S105" s="32">
        <v>28</v>
      </c>
      <c r="T105" s="31">
        <v>29.27</v>
      </c>
      <c r="U105" s="32">
        <v>31</v>
      </c>
      <c r="V105" s="31">
        <v>29.27</v>
      </c>
      <c r="W105" s="32">
        <v>31</v>
      </c>
      <c r="X105" s="31">
        <v>29.27</v>
      </c>
      <c r="Y105" s="32">
        <v>31</v>
      </c>
      <c r="Z105" s="31">
        <v>28.77</v>
      </c>
      <c r="AA105" s="32">
        <v>30</v>
      </c>
      <c r="AB105" s="97">
        <v>28.77</v>
      </c>
      <c r="AC105" s="97">
        <v>30</v>
      </c>
      <c r="AD105" s="33">
        <f>Tabell2[[#This Row],['[MW'] Effekt26]]-Tabell2[[#This Row],['[MW'] Effekt24]]</f>
        <v>0</v>
      </c>
      <c r="AE105" s="26">
        <f>Tabell2[[#This Row],['[n'] Antal27]]-Tabell2[[#This Row],['[n'] Antal25]]</f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</row>
    <row r="106" spans="1:41" ht="13.15">
      <c r="A106" t="s">
        <v>76</v>
      </c>
      <c r="B106" s="31">
        <v>2.76</v>
      </c>
      <c r="C106" s="32">
        <v>4</v>
      </c>
      <c r="D106" s="31">
        <v>2.76</v>
      </c>
      <c r="E106" s="32">
        <v>4</v>
      </c>
      <c r="F106" s="31">
        <v>2.76</v>
      </c>
      <c r="G106" s="32">
        <v>4</v>
      </c>
      <c r="H106" s="31">
        <v>2.76</v>
      </c>
      <c r="I106" s="32">
        <v>4</v>
      </c>
      <c r="J106" s="31">
        <v>2.76</v>
      </c>
      <c r="K106" s="32">
        <v>4</v>
      </c>
      <c r="L106" s="31">
        <v>2.76</v>
      </c>
      <c r="M106" s="32">
        <v>4</v>
      </c>
      <c r="N106" s="31">
        <v>2.76</v>
      </c>
      <c r="O106" s="32">
        <v>4</v>
      </c>
      <c r="P106" s="31">
        <v>2.76</v>
      </c>
      <c r="Q106" s="32">
        <v>4</v>
      </c>
      <c r="R106" s="31">
        <v>2.76</v>
      </c>
      <c r="S106" s="32">
        <v>4</v>
      </c>
      <c r="T106" s="31">
        <v>2.8039999999999998</v>
      </c>
      <c r="U106" s="32">
        <v>5</v>
      </c>
      <c r="V106" s="31">
        <v>2.8039999999999998</v>
      </c>
      <c r="W106" s="32">
        <v>5</v>
      </c>
      <c r="X106" s="31">
        <v>2.8039999999999998</v>
      </c>
      <c r="Y106" s="32">
        <v>5</v>
      </c>
      <c r="Z106" s="31">
        <v>2.8039999999999998</v>
      </c>
      <c r="AA106" s="32">
        <v>5</v>
      </c>
      <c r="AB106" s="97">
        <v>5.6535000000000002</v>
      </c>
      <c r="AC106" s="97">
        <v>6</v>
      </c>
      <c r="AD106" s="33">
        <f>Tabell2[[#This Row],['[MW'] Effekt26]]-Tabell2[[#This Row],['[MW'] Effekt24]]</f>
        <v>2.8495000000000004</v>
      </c>
      <c r="AE106" s="26">
        <f>Tabell2[[#This Row],['[n'] Antal27]]-Tabell2[[#This Row],['[n'] Antal25]]</f>
        <v>1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</row>
    <row r="107" spans="1:41" ht="13.15">
      <c r="A107" t="s">
        <v>108</v>
      </c>
      <c r="B107" s="31">
        <v>1</v>
      </c>
      <c r="C107" s="32">
        <v>2</v>
      </c>
      <c r="D107" s="31">
        <v>1</v>
      </c>
      <c r="E107" s="32">
        <v>2</v>
      </c>
      <c r="F107" s="31">
        <v>1</v>
      </c>
      <c r="G107" s="32">
        <v>2</v>
      </c>
      <c r="H107" s="31">
        <v>1</v>
      </c>
      <c r="I107" s="32">
        <v>2</v>
      </c>
      <c r="J107" s="31">
        <v>1</v>
      </c>
      <c r="K107" s="32">
        <v>2</v>
      </c>
      <c r="L107" s="31">
        <v>1.8</v>
      </c>
      <c r="M107" s="32">
        <v>3</v>
      </c>
      <c r="N107" s="31">
        <v>1.8</v>
      </c>
      <c r="O107" s="32">
        <v>3</v>
      </c>
      <c r="P107" s="31">
        <v>1.8</v>
      </c>
      <c r="Q107" s="32">
        <v>3</v>
      </c>
      <c r="R107" s="31">
        <v>1</v>
      </c>
      <c r="S107" s="32">
        <v>2</v>
      </c>
      <c r="T107" s="31">
        <v>1</v>
      </c>
      <c r="U107" s="32">
        <v>2</v>
      </c>
      <c r="V107" s="31">
        <v>1</v>
      </c>
      <c r="W107" s="32">
        <v>2</v>
      </c>
      <c r="X107" s="31">
        <v>1</v>
      </c>
      <c r="Y107" s="32">
        <v>2</v>
      </c>
      <c r="Z107" s="31">
        <v>1</v>
      </c>
      <c r="AA107" s="32">
        <v>2</v>
      </c>
      <c r="AB107" s="97">
        <v>1</v>
      </c>
      <c r="AC107" s="97">
        <v>2</v>
      </c>
      <c r="AD107" s="33">
        <f>Tabell2[[#This Row],['[MW'] Effekt26]]-Tabell2[[#This Row],['[MW'] Effekt24]]</f>
        <v>0</v>
      </c>
      <c r="AE107" s="26">
        <f>Tabell2[[#This Row],['[n'] Antal27]]-Tabell2[[#This Row],['[n'] Antal25]]</f>
        <v>0</v>
      </c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</row>
    <row r="108" spans="1:41" ht="13.15">
      <c r="A108" t="s">
        <v>77</v>
      </c>
      <c r="B108" s="31"/>
      <c r="C108" s="32"/>
      <c r="D108" s="31"/>
      <c r="E108" s="32"/>
      <c r="F108" s="31">
        <v>0.8</v>
      </c>
      <c r="G108" s="32">
        <v>1</v>
      </c>
      <c r="H108" s="31">
        <v>0.8</v>
      </c>
      <c r="I108" s="32">
        <v>1</v>
      </c>
      <c r="J108" s="31">
        <v>0.8</v>
      </c>
      <c r="K108" s="32">
        <v>1</v>
      </c>
      <c r="L108" s="31">
        <v>0.8</v>
      </c>
      <c r="M108" s="32">
        <v>1</v>
      </c>
      <c r="N108" s="31">
        <v>0.8</v>
      </c>
      <c r="O108" s="32">
        <v>1</v>
      </c>
      <c r="P108" s="31">
        <v>0.8</v>
      </c>
      <c r="Q108" s="32">
        <v>1</v>
      </c>
      <c r="R108" s="31">
        <v>0.8</v>
      </c>
      <c r="S108" s="32">
        <v>1</v>
      </c>
      <c r="T108" s="31">
        <v>0.8</v>
      </c>
      <c r="U108" s="32">
        <v>1</v>
      </c>
      <c r="V108" s="31">
        <v>0.8</v>
      </c>
      <c r="W108" s="32">
        <v>1</v>
      </c>
      <c r="X108" s="31">
        <v>0.8</v>
      </c>
      <c r="Y108" s="32">
        <v>1</v>
      </c>
      <c r="Z108" s="31">
        <v>0.8</v>
      </c>
      <c r="AA108" s="32">
        <v>1</v>
      </c>
      <c r="AB108" s="97">
        <v>0.8</v>
      </c>
      <c r="AC108" s="97">
        <v>1</v>
      </c>
      <c r="AD108" s="33">
        <f>Tabell2[[#This Row],['[MW'] Effekt26]]-Tabell2[[#This Row],['[MW'] Effekt24]]</f>
        <v>0</v>
      </c>
      <c r="AE108" s="26">
        <f>Tabell2[[#This Row],['[n'] Antal27]]-Tabell2[[#This Row],['[n'] Antal25]]</f>
        <v>0</v>
      </c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</row>
    <row r="109" spans="1:41" s="27" customFormat="1" ht="13.15">
      <c r="A109" s="27" t="s">
        <v>220</v>
      </c>
      <c r="B109" s="33">
        <v>0.32400000000000001</v>
      </c>
      <c r="C109" s="34">
        <v>2</v>
      </c>
      <c r="D109" s="33">
        <v>0.32400000000000001</v>
      </c>
      <c r="E109" s="34">
        <v>2</v>
      </c>
      <c r="F109" s="33">
        <v>1.1739999999999999</v>
      </c>
      <c r="G109" s="34">
        <v>3</v>
      </c>
      <c r="H109" s="33">
        <v>1.1739999999999999</v>
      </c>
      <c r="I109" s="34">
        <v>3</v>
      </c>
      <c r="J109" s="33">
        <v>1.1739999999999999</v>
      </c>
      <c r="K109" s="34">
        <v>3</v>
      </c>
      <c r="L109" s="33">
        <v>1.1990000000000001</v>
      </c>
      <c r="M109" s="34">
        <v>4</v>
      </c>
      <c r="N109" s="33">
        <v>1.2889999999999999</v>
      </c>
      <c r="O109" s="34">
        <v>5</v>
      </c>
      <c r="P109" s="33">
        <v>1.2889999999999999</v>
      </c>
      <c r="Q109" s="34">
        <v>5</v>
      </c>
      <c r="R109" s="33">
        <v>2.1389999999999998</v>
      </c>
      <c r="S109" s="34">
        <v>6</v>
      </c>
      <c r="T109" s="33">
        <v>2.1389999999999998</v>
      </c>
      <c r="U109" s="34">
        <v>6</v>
      </c>
      <c r="V109" s="33">
        <v>7.048</v>
      </c>
      <c r="W109" s="34">
        <v>10</v>
      </c>
      <c r="X109" s="33">
        <v>59.277999999999999</v>
      </c>
      <c r="Y109" s="34">
        <v>26</v>
      </c>
      <c r="Z109" s="33">
        <v>58.999000000000002</v>
      </c>
      <c r="AA109" s="34">
        <v>25</v>
      </c>
      <c r="AB109" s="98">
        <v>60.9985</v>
      </c>
      <c r="AC109" s="98">
        <v>26</v>
      </c>
      <c r="AD109" s="33">
        <f>Tabell2[[#This Row],['[MW'] Effekt26]]-Tabell2[[#This Row],['[MW'] Effekt24]]</f>
        <v>1.9994999999999976</v>
      </c>
      <c r="AE109" s="26">
        <f>Tabell2[[#This Row],['[n'] Antal27]]-Tabell2[[#This Row],['[n'] Antal25]]</f>
        <v>1</v>
      </c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</row>
    <row r="110" spans="1:41" ht="13.15">
      <c r="A110" t="s">
        <v>38</v>
      </c>
      <c r="B110" s="31">
        <v>0.22500000000000001</v>
      </c>
      <c r="C110" s="32">
        <v>1</v>
      </c>
      <c r="D110" s="31">
        <v>0.22500000000000001</v>
      </c>
      <c r="E110" s="32">
        <v>1</v>
      </c>
      <c r="F110" s="31">
        <v>0.22500000000000001</v>
      </c>
      <c r="G110" s="32">
        <v>1</v>
      </c>
      <c r="H110" s="31">
        <v>0.22500000000000001</v>
      </c>
      <c r="I110" s="32">
        <v>1</v>
      </c>
      <c r="J110" s="31">
        <v>0.22500000000000001</v>
      </c>
      <c r="K110" s="32">
        <v>1</v>
      </c>
      <c r="L110" s="31">
        <v>0.22500000000000001</v>
      </c>
      <c r="M110" s="32">
        <v>1</v>
      </c>
      <c r="N110" s="31">
        <v>0.22500000000000001</v>
      </c>
      <c r="O110" s="32">
        <v>1</v>
      </c>
      <c r="P110" s="31">
        <v>0.22500000000000001</v>
      </c>
      <c r="Q110" s="32">
        <v>1</v>
      </c>
      <c r="R110" s="31">
        <v>0.22500000000000001</v>
      </c>
      <c r="S110" s="32">
        <v>1</v>
      </c>
      <c r="T110" s="31">
        <v>0.22500000000000001</v>
      </c>
      <c r="U110" s="32">
        <v>1</v>
      </c>
      <c r="V110" s="31">
        <v>0.22500000000000001</v>
      </c>
      <c r="W110" s="32">
        <v>1</v>
      </c>
      <c r="X110" s="31">
        <v>0.22500000000000001</v>
      </c>
      <c r="Y110" s="32">
        <v>1</v>
      </c>
      <c r="Z110" s="31">
        <v>0</v>
      </c>
      <c r="AA110" s="32">
        <v>0</v>
      </c>
      <c r="AB110" s="97">
        <v>0</v>
      </c>
      <c r="AC110" s="97">
        <v>0</v>
      </c>
      <c r="AD110" s="33">
        <f>Tabell2[[#This Row],['[MW'] Effekt26]]-Tabell2[[#This Row],['[MW'] Effekt24]]</f>
        <v>0</v>
      </c>
      <c r="AE110" s="26">
        <f>Tabell2[[#This Row],['[n'] Antal27]]-Tabell2[[#This Row],['[n'] Antal25]]</f>
        <v>0</v>
      </c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</row>
    <row r="111" spans="1:41" ht="13.15">
      <c r="A111" t="s">
        <v>39</v>
      </c>
      <c r="B111" s="31"/>
      <c r="C111" s="32"/>
      <c r="D111" s="31"/>
      <c r="E111" s="32"/>
      <c r="F111" s="31"/>
      <c r="G111" s="32"/>
      <c r="H111" s="31"/>
      <c r="I111" s="32"/>
      <c r="J111" s="31"/>
      <c r="K111" s="32"/>
      <c r="L111" s="31">
        <v>2.5000000000000001E-2</v>
      </c>
      <c r="M111" s="32">
        <v>1</v>
      </c>
      <c r="N111" s="31">
        <v>2.5000000000000001E-2</v>
      </c>
      <c r="O111" s="32">
        <v>1</v>
      </c>
      <c r="P111" s="31">
        <v>2.5000000000000001E-2</v>
      </c>
      <c r="Q111" s="32">
        <v>1</v>
      </c>
      <c r="R111" s="31">
        <v>0.875</v>
      </c>
      <c r="S111" s="32">
        <v>2</v>
      </c>
      <c r="T111" s="31">
        <v>0.875</v>
      </c>
      <c r="U111" s="32">
        <v>2</v>
      </c>
      <c r="V111" s="31">
        <v>5.7389999999999999</v>
      </c>
      <c r="W111" s="32">
        <v>5</v>
      </c>
      <c r="X111" s="31">
        <v>57.969000000000001</v>
      </c>
      <c r="Y111" s="32">
        <v>21</v>
      </c>
      <c r="Z111" s="31">
        <v>58.014000000000003</v>
      </c>
      <c r="AA111" s="32">
        <v>22</v>
      </c>
      <c r="AB111" s="97">
        <v>58.013500000000001</v>
      </c>
      <c r="AC111" s="97">
        <v>22</v>
      </c>
      <c r="AD111" s="33">
        <f>Tabell2[[#This Row],['[MW'] Effekt26]]-Tabell2[[#This Row],['[MW'] Effekt24]]</f>
        <v>-5.0000000000238742E-4</v>
      </c>
      <c r="AE111" s="26">
        <f>Tabell2[[#This Row],['[n'] Antal27]]-Tabell2[[#This Row],['[n'] Antal25]]</f>
        <v>0</v>
      </c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</row>
    <row r="112" spans="1:41" ht="13.15">
      <c r="A112" t="s">
        <v>40</v>
      </c>
      <c r="B112" s="31">
        <v>9.9000000000000005E-2</v>
      </c>
      <c r="C112" s="32">
        <v>1</v>
      </c>
      <c r="D112" s="31">
        <v>9.9000000000000005E-2</v>
      </c>
      <c r="E112" s="32">
        <v>1</v>
      </c>
      <c r="F112" s="31">
        <v>9.9000000000000005E-2</v>
      </c>
      <c r="G112" s="32">
        <v>1</v>
      </c>
      <c r="H112" s="31">
        <v>9.9000000000000005E-2</v>
      </c>
      <c r="I112" s="32">
        <v>1</v>
      </c>
      <c r="J112" s="31">
        <v>9.9000000000000005E-2</v>
      </c>
      <c r="K112" s="32">
        <v>1</v>
      </c>
      <c r="L112" s="31">
        <v>9.9000000000000005E-2</v>
      </c>
      <c r="M112" s="32">
        <v>1</v>
      </c>
      <c r="N112" s="31">
        <v>9.9000000000000005E-2</v>
      </c>
      <c r="O112" s="32">
        <v>1</v>
      </c>
      <c r="P112" s="31">
        <v>9.9000000000000005E-2</v>
      </c>
      <c r="Q112" s="32">
        <v>1</v>
      </c>
      <c r="R112" s="31">
        <v>9.9000000000000005E-2</v>
      </c>
      <c r="S112" s="32">
        <v>1</v>
      </c>
      <c r="T112" s="31">
        <v>9.9000000000000005E-2</v>
      </c>
      <c r="U112" s="32">
        <v>1</v>
      </c>
      <c r="V112" s="31">
        <v>9.9000000000000005E-2</v>
      </c>
      <c r="W112" s="32">
        <v>1</v>
      </c>
      <c r="X112" s="31">
        <v>9.9000000000000005E-2</v>
      </c>
      <c r="Y112" s="32">
        <v>1</v>
      </c>
      <c r="Z112" s="31">
        <v>0</v>
      </c>
      <c r="AA112" s="32">
        <v>0</v>
      </c>
      <c r="AB112" s="97">
        <v>0</v>
      </c>
      <c r="AC112" s="97">
        <v>0</v>
      </c>
      <c r="AD112" s="33">
        <f>Tabell2[[#This Row],['[MW'] Effekt26]]-Tabell2[[#This Row],['[MW'] Effekt24]]</f>
        <v>0</v>
      </c>
      <c r="AE112" s="26">
        <f>Tabell2[[#This Row],['[n'] Antal27]]-Tabell2[[#This Row],['[n'] Antal25]]</f>
        <v>0</v>
      </c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</row>
    <row r="113" spans="1:41" ht="13.15">
      <c r="A113" t="s">
        <v>41</v>
      </c>
      <c r="B113" s="31"/>
      <c r="C113" s="32"/>
      <c r="D113" s="31"/>
      <c r="E113" s="32"/>
      <c r="F113" s="31"/>
      <c r="G113" s="32"/>
      <c r="H113" s="31"/>
      <c r="I113" s="32"/>
      <c r="J113" s="31"/>
      <c r="K113" s="32"/>
      <c r="L113" s="31"/>
      <c r="M113" s="32"/>
      <c r="N113" s="31"/>
      <c r="O113" s="32"/>
      <c r="P113" s="31"/>
      <c r="Q113" s="32"/>
      <c r="R113" s="31"/>
      <c r="S113" s="32"/>
      <c r="T113" s="31"/>
      <c r="U113" s="32"/>
      <c r="V113" s="31">
        <v>4.4999999999999998E-2</v>
      </c>
      <c r="W113" s="32">
        <v>1</v>
      </c>
      <c r="X113" s="31">
        <v>4.4999999999999998E-2</v>
      </c>
      <c r="Y113" s="32">
        <v>1</v>
      </c>
      <c r="Z113" s="31">
        <v>4.4999999999999998E-2</v>
      </c>
      <c r="AA113" s="32">
        <v>1</v>
      </c>
      <c r="AB113" s="97">
        <v>4.4999999999999998E-2</v>
      </c>
      <c r="AC113" s="97">
        <v>1</v>
      </c>
      <c r="AD113" s="33">
        <f>Tabell2[[#This Row],['[MW'] Effekt26]]-Tabell2[[#This Row],['[MW'] Effekt24]]</f>
        <v>0</v>
      </c>
      <c r="AE113" s="26">
        <f>Tabell2[[#This Row],['[n'] Antal27]]-Tabell2[[#This Row],['[n'] Antal25]]</f>
        <v>0</v>
      </c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</row>
    <row r="114" spans="1:41" ht="13.15">
      <c r="A114" t="s">
        <v>42</v>
      </c>
      <c r="B114" s="31"/>
      <c r="C114" s="32"/>
      <c r="D114" s="31"/>
      <c r="E114" s="32"/>
      <c r="F114" s="31">
        <v>0.85</v>
      </c>
      <c r="G114" s="32">
        <v>1</v>
      </c>
      <c r="H114" s="31">
        <v>0.85</v>
      </c>
      <c r="I114" s="32">
        <v>1</v>
      </c>
      <c r="J114" s="31">
        <v>0.85</v>
      </c>
      <c r="K114" s="32">
        <v>1</v>
      </c>
      <c r="L114" s="31">
        <v>0.85</v>
      </c>
      <c r="M114" s="32">
        <v>1</v>
      </c>
      <c r="N114" s="31">
        <v>0.94</v>
      </c>
      <c r="O114" s="32">
        <v>2</v>
      </c>
      <c r="P114" s="31">
        <v>0.94</v>
      </c>
      <c r="Q114" s="32">
        <v>2</v>
      </c>
      <c r="R114" s="31">
        <v>0.94</v>
      </c>
      <c r="S114" s="32">
        <v>2</v>
      </c>
      <c r="T114" s="31">
        <v>0.94</v>
      </c>
      <c r="U114" s="32">
        <v>2</v>
      </c>
      <c r="V114" s="31">
        <v>0.94</v>
      </c>
      <c r="W114" s="32">
        <v>2</v>
      </c>
      <c r="X114" s="31">
        <v>0.94</v>
      </c>
      <c r="Y114" s="32">
        <v>2</v>
      </c>
      <c r="Z114" s="31">
        <v>0.94</v>
      </c>
      <c r="AA114" s="32">
        <v>2</v>
      </c>
      <c r="AB114" s="97">
        <v>2.94</v>
      </c>
      <c r="AC114" s="97">
        <v>3</v>
      </c>
      <c r="AD114" s="33">
        <f>Tabell2[[#This Row],['[MW'] Effekt26]]-Tabell2[[#This Row],['[MW'] Effekt24]]</f>
        <v>2</v>
      </c>
      <c r="AE114" s="26">
        <f>Tabell2[[#This Row],['[n'] Antal27]]-Tabell2[[#This Row],['[n'] Antal25]]</f>
        <v>1</v>
      </c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</row>
    <row r="115" spans="1:41" s="27" customFormat="1" ht="13.15">
      <c r="A115" s="27" t="s">
        <v>221</v>
      </c>
      <c r="B115" s="33"/>
      <c r="C115" s="34"/>
      <c r="D115" s="33"/>
      <c r="E115" s="34"/>
      <c r="F115" s="33"/>
      <c r="G115" s="34"/>
      <c r="H115" s="33"/>
      <c r="I115" s="34"/>
      <c r="J115" s="33"/>
      <c r="K115" s="34"/>
      <c r="L115" s="33">
        <v>0.6</v>
      </c>
      <c r="M115" s="34">
        <v>1</v>
      </c>
      <c r="N115" s="33">
        <v>1.4</v>
      </c>
      <c r="O115" s="34">
        <v>2</v>
      </c>
      <c r="P115" s="33">
        <v>1.48</v>
      </c>
      <c r="Q115" s="34">
        <v>3</v>
      </c>
      <c r="R115" s="33">
        <v>3.5249999999999999</v>
      </c>
      <c r="S115" s="34">
        <v>5</v>
      </c>
      <c r="T115" s="33">
        <v>4.47</v>
      </c>
      <c r="U115" s="34">
        <v>7</v>
      </c>
      <c r="V115" s="33">
        <v>6.47</v>
      </c>
      <c r="W115" s="34">
        <v>8</v>
      </c>
      <c r="X115" s="33">
        <v>6.47</v>
      </c>
      <c r="Y115" s="34">
        <v>8</v>
      </c>
      <c r="Z115" s="33">
        <v>6.5119999999999996</v>
      </c>
      <c r="AA115" s="34">
        <v>9</v>
      </c>
      <c r="AB115" s="98">
        <v>6.4314999999999998</v>
      </c>
      <c r="AC115" s="98">
        <v>8</v>
      </c>
      <c r="AD115" s="33">
        <f>Tabell2[[#This Row],['[MW'] Effekt26]]-Tabell2[[#This Row],['[MW'] Effekt24]]</f>
        <v>-8.0499999999999794E-2</v>
      </c>
      <c r="AE115" s="26">
        <f>Tabell2[[#This Row],['[n'] Antal27]]-Tabell2[[#This Row],['[n'] Antal25]]</f>
        <v>-1</v>
      </c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</row>
    <row r="116" spans="1:41" ht="13.15">
      <c r="A116" t="s">
        <v>222</v>
      </c>
      <c r="B116" s="31"/>
      <c r="C116" s="32"/>
      <c r="D116" s="31"/>
      <c r="E116" s="32"/>
      <c r="F116" s="31"/>
      <c r="G116" s="32"/>
      <c r="H116" s="31"/>
      <c r="I116" s="32"/>
      <c r="J116" s="31"/>
      <c r="K116" s="32"/>
      <c r="L116" s="31"/>
      <c r="M116" s="32"/>
      <c r="N116" s="31"/>
      <c r="O116" s="32"/>
      <c r="P116" s="31"/>
      <c r="Q116" s="32"/>
      <c r="R116" s="31"/>
      <c r="S116" s="32"/>
      <c r="T116" s="31"/>
      <c r="U116" s="32"/>
      <c r="V116" s="31"/>
      <c r="W116" s="32"/>
      <c r="X116" s="31"/>
      <c r="Y116" s="32"/>
      <c r="Z116" s="31">
        <v>4.3999999999999997E-2</v>
      </c>
      <c r="AA116" s="32">
        <v>1</v>
      </c>
      <c r="AB116" s="97">
        <v>4.3499999999999997E-2</v>
      </c>
      <c r="AC116" s="97">
        <v>1</v>
      </c>
      <c r="AD116" s="33">
        <f>Tabell2[[#This Row],['[MW'] Effekt26]]-Tabell2[[#This Row],['[MW'] Effekt24]]</f>
        <v>-5.0000000000000044E-4</v>
      </c>
      <c r="AE116" s="26">
        <f>Tabell2[[#This Row],['[n'] Antal27]]-Tabell2[[#This Row],['[n'] Antal25]]</f>
        <v>0</v>
      </c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</row>
    <row r="117" spans="1:41" ht="13.15">
      <c r="A117" t="s">
        <v>50</v>
      </c>
      <c r="B117" s="31"/>
      <c r="C117" s="32"/>
      <c r="D117" s="31"/>
      <c r="E117" s="32"/>
      <c r="F117" s="31"/>
      <c r="G117" s="32"/>
      <c r="H117" s="31"/>
      <c r="I117" s="32"/>
      <c r="J117" s="31"/>
      <c r="K117" s="32"/>
      <c r="L117" s="31"/>
      <c r="M117" s="32"/>
      <c r="N117" s="31">
        <v>0.8</v>
      </c>
      <c r="O117" s="32">
        <v>1</v>
      </c>
      <c r="P117" s="31">
        <v>0.88</v>
      </c>
      <c r="Q117" s="32">
        <v>2</v>
      </c>
      <c r="R117" s="31">
        <v>0.88</v>
      </c>
      <c r="S117" s="32">
        <v>2</v>
      </c>
      <c r="T117" s="31">
        <v>1.78</v>
      </c>
      <c r="U117" s="32">
        <v>3</v>
      </c>
      <c r="V117" s="31">
        <v>1.78</v>
      </c>
      <c r="W117" s="32">
        <v>3</v>
      </c>
      <c r="X117" s="31">
        <v>1.78</v>
      </c>
      <c r="Y117" s="32">
        <v>3</v>
      </c>
      <c r="Z117" s="31">
        <v>1.78</v>
      </c>
      <c r="AA117" s="32">
        <v>3</v>
      </c>
      <c r="AB117" s="97">
        <v>1.7</v>
      </c>
      <c r="AC117" s="97">
        <v>2</v>
      </c>
      <c r="AD117" s="33">
        <f>Tabell2[[#This Row],['[MW'] Effekt26]]-Tabell2[[#This Row],['[MW'] Effekt24]]</f>
        <v>-8.0000000000000071E-2</v>
      </c>
      <c r="AE117" s="26">
        <f>Tabell2[[#This Row],['[n'] Antal27]]-Tabell2[[#This Row],['[n'] Antal25]]</f>
        <v>-1</v>
      </c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</row>
    <row r="118" spans="1:41" ht="13.15">
      <c r="A118" t="s">
        <v>51</v>
      </c>
      <c r="B118" s="31"/>
      <c r="C118" s="32"/>
      <c r="D118" s="31"/>
      <c r="E118" s="32"/>
      <c r="F118" s="31"/>
      <c r="G118" s="32"/>
      <c r="H118" s="31"/>
      <c r="I118" s="32"/>
      <c r="J118" s="31"/>
      <c r="K118" s="32"/>
      <c r="L118" s="31"/>
      <c r="M118" s="32"/>
      <c r="N118" s="31"/>
      <c r="O118" s="32"/>
      <c r="P118" s="31"/>
      <c r="Q118" s="32"/>
      <c r="R118" s="31">
        <v>4.4999999999999998E-2</v>
      </c>
      <c r="S118" s="32">
        <v>1</v>
      </c>
      <c r="T118" s="31">
        <v>0.09</v>
      </c>
      <c r="U118" s="32">
        <v>2</v>
      </c>
      <c r="V118" s="31">
        <v>0.09</v>
      </c>
      <c r="W118" s="32">
        <v>2</v>
      </c>
      <c r="X118" s="31">
        <v>0.09</v>
      </c>
      <c r="Y118" s="32">
        <v>2</v>
      </c>
      <c r="Z118" s="31">
        <v>8.7999999999999995E-2</v>
      </c>
      <c r="AA118" s="32">
        <v>2</v>
      </c>
      <c r="AB118" s="97">
        <v>8.7999999999999995E-2</v>
      </c>
      <c r="AC118" s="97">
        <v>2</v>
      </c>
      <c r="AD118" s="33">
        <f>Tabell2[[#This Row],['[MW'] Effekt26]]-Tabell2[[#This Row],['[MW'] Effekt24]]</f>
        <v>0</v>
      </c>
      <c r="AE118" s="26">
        <f>Tabell2[[#This Row],['[n'] Antal27]]-Tabell2[[#This Row],['[n'] Antal25]]</f>
        <v>0</v>
      </c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</row>
    <row r="119" spans="1:41" ht="13.15">
      <c r="A119" t="s">
        <v>52</v>
      </c>
      <c r="B119" s="31"/>
      <c r="C119" s="32"/>
      <c r="D119" s="31"/>
      <c r="E119" s="32"/>
      <c r="F119" s="31"/>
      <c r="G119" s="32"/>
      <c r="H119" s="31"/>
      <c r="I119" s="32"/>
      <c r="J119" s="31"/>
      <c r="K119" s="32"/>
      <c r="L119" s="31">
        <v>0.6</v>
      </c>
      <c r="M119" s="32">
        <v>1</v>
      </c>
      <c r="N119" s="31">
        <v>0.6</v>
      </c>
      <c r="O119" s="32">
        <v>1</v>
      </c>
      <c r="P119" s="31">
        <v>0.6</v>
      </c>
      <c r="Q119" s="32">
        <v>1</v>
      </c>
      <c r="R119" s="31">
        <v>2.6</v>
      </c>
      <c r="S119" s="32">
        <v>2</v>
      </c>
      <c r="T119" s="31">
        <v>2.6</v>
      </c>
      <c r="U119" s="32">
        <v>2</v>
      </c>
      <c r="V119" s="31">
        <v>4.5999999999999996</v>
      </c>
      <c r="W119" s="32">
        <v>3</v>
      </c>
      <c r="X119" s="31">
        <v>4.5999999999999996</v>
      </c>
      <c r="Y119" s="32">
        <v>3</v>
      </c>
      <c r="Z119" s="31">
        <v>4.5999999999999996</v>
      </c>
      <c r="AA119" s="32">
        <v>3</v>
      </c>
      <c r="AB119" s="97">
        <v>4.5999999999999996</v>
      </c>
      <c r="AC119" s="97">
        <v>3</v>
      </c>
      <c r="AD119" s="33">
        <f>Tabell2[[#This Row],['[MW'] Effekt26]]-Tabell2[[#This Row],['[MW'] Effekt24]]</f>
        <v>0</v>
      </c>
      <c r="AE119" s="26">
        <f>Tabell2[[#This Row],['[n'] Antal27]]-Tabell2[[#This Row],['[n'] Antal25]]</f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</row>
    <row r="120" spans="1:41" s="27" customFormat="1" ht="13.15">
      <c r="A120" s="27" t="s">
        <v>223</v>
      </c>
      <c r="B120" s="33">
        <v>0.34</v>
      </c>
      <c r="C120" s="34">
        <v>2</v>
      </c>
      <c r="D120" s="33">
        <v>0.76500000000000001</v>
      </c>
      <c r="E120" s="34">
        <v>4</v>
      </c>
      <c r="F120" s="33">
        <v>0.76500000000000001</v>
      </c>
      <c r="G120" s="34">
        <v>4</v>
      </c>
      <c r="H120" s="33">
        <v>0.76500000000000001</v>
      </c>
      <c r="I120" s="34">
        <v>4</v>
      </c>
      <c r="J120" s="33">
        <v>0.76500000000000001</v>
      </c>
      <c r="K120" s="34">
        <v>4</v>
      </c>
      <c r="L120" s="33">
        <v>0.76500000000000001</v>
      </c>
      <c r="M120" s="34">
        <v>4</v>
      </c>
      <c r="N120" s="33">
        <v>10.815</v>
      </c>
      <c r="O120" s="34">
        <v>10</v>
      </c>
      <c r="P120" s="33">
        <v>10.994999999999999</v>
      </c>
      <c r="Q120" s="34">
        <v>13</v>
      </c>
      <c r="R120" s="33">
        <v>10.994999999999999</v>
      </c>
      <c r="S120" s="34">
        <v>13</v>
      </c>
      <c r="T120" s="33">
        <v>11.654999999999999</v>
      </c>
      <c r="U120" s="34">
        <v>14</v>
      </c>
      <c r="V120" s="33">
        <v>11.64</v>
      </c>
      <c r="W120" s="34">
        <v>13</v>
      </c>
      <c r="X120" s="33">
        <v>11.64</v>
      </c>
      <c r="Y120" s="34">
        <v>13</v>
      </c>
      <c r="Z120" s="33">
        <v>11.64</v>
      </c>
      <c r="AA120" s="34">
        <v>13</v>
      </c>
      <c r="AB120" s="98">
        <v>11.64</v>
      </c>
      <c r="AC120" s="98">
        <v>13</v>
      </c>
      <c r="AD120" s="33">
        <f>Tabell2[[#This Row],['[MW'] Effekt26]]-Tabell2[[#This Row],['[MW'] Effekt24]]</f>
        <v>0</v>
      </c>
      <c r="AE120" s="26">
        <f>Tabell2[[#This Row],['[n'] Antal27]]-Tabell2[[#This Row],['[n'] Antal25]]</f>
        <v>0</v>
      </c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</row>
    <row r="121" spans="1:41" ht="13.15">
      <c r="A121" t="s">
        <v>44</v>
      </c>
      <c r="B121" s="31">
        <v>0.34</v>
      </c>
      <c r="C121" s="32">
        <v>2</v>
      </c>
      <c r="D121" s="31">
        <v>0.34</v>
      </c>
      <c r="E121" s="32">
        <v>2</v>
      </c>
      <c r="F121" s="31">
        <v>0.34</v>
      </c>
      <c r="G121" s="32">
        <v>2</v>
      </c>
      <c r="H121" s="31">
        <v>0.34</v>
      </c>
      <c r="I121" s="32">
        <v>2</v>
      </c>
      <c r="J121" s="31">
        <v>0.34</v>
      </c>
      <c r="K121" s="32">
        <v>2</v>
      </c>
      <c r="L121" s="31">
        <v>0.34</v>
      </c>
      <c r="M121" s="32">
        <v>2</v>
      </c>
      <c r="N121" s="31">
        <v>0.34</v>
      </c>
      <c r="O121" s="32">
        <v>2</v>
      </c>
      <c r="P121" s="31">
        <v>0.52</v>
      </c>
      <c r="Q121" s="32">
        <v>5</v>
      </c>
      <c r="R121" s="31">
        <v>0.52</v>
      </c>
      <c r="S121" s="32">
        <v>5</v>
      </c>
      <c r="T121" s="31">
        <v>1.03</v>
      </c>
      <c r="U121" s="32">
        <v>5</v>
      </c>
      <c r="V121" s="31">
        <v>1.0149999999999999</v>
      </c>
      <c r="W121" s="32">
        <v>4</v>
      </c>
      <c r="X121" s="31">
        <v>1.0149999999999999</v>
      </c>
      <c r="Y121" s="32">
        <v>4</v>
      </c>
      <c r="Z121" s="31">
        <v>1.0149999999999999</v>
      </c>
      <c r="AA121" s="32">
        <v>4</v>
      </c>
      <c r="AB121" s="97">
        <v>1.0149999999999999</v>
      </c>
      <c r="AC121" s="97">
        <v>4</v>
      </c>
      <c r="AD121" s="33">
        <f>Tabell2[[#This Row],['[MW'] Effekt26]]-Tabell2[[#This Row],['[MW'] Effekt24]]</f>
        <v>0</v>
      </c>
      <c r="AE121" s="26">
        <f>Tabell2[[#This Row],['[n'] Antal27]]-Tabell2[[#This Row],['[n'] Antal25]]</f>
        <v>0</v>
      </c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</row>
    <row r="122" spans="1:41" ht="13.15">
      <c r="A122" t="s">
        <v>45</v>
      </c>
      <c r="B122" s="31"/>
      <c r="C122" s="32"/>
      <c r="D122" s="31"/>
      <c r="E122" s="32"/>
      <c r="F122" s="31"/>
      <c r="G122" s="32"/>
      <c r="H122" s="31"/>
      <c r="I122" s="32"/>
      <c r="J122" s="31"/>
      <c r="K122" s="32"/>
      <c r="L122" s="31"/>
      <c r="M122" s="32"/>
      <c r="N122" s="31">
        <v>0.05</v>
      </c>
      <c r="O122" s="32">
        <v>1</v>
      </c>
      <c r="P122" s="31">
        <v>0.05</v>
      </c>
      <c r="Q122" s="32">
        <v>1</v>
      </c>
      <c r="R122" s="31">
        <v>0.05</v>
      </c>
      <c r="S122" s="32">
        <v>1</v>
      </c>
      <c r="T122" s="31">
        <v>0.2</v>
      </c>
      <c r="U122" s="32">
        <v>2</v>
      </c>
      <c r="V122" s="31">
        <v>0.2</v>
      </c>
      <c r="W122" s="32">
        <v>2</v>
      </c>
      <c r="X122" s="31">
        <v>0.2</v>
      </c>
      <c r="Y122" s="32">
        <v>2</v>
      </c>
      <c r="Z122" s="31">
        <v>0.2</v>
      </c>
      <c r="AA122" s="32">
        <v>2</v>
      </c>
      <c r="AB122" s="97">
        <v>0.2</v>
      </c>
      <c r="AC122" s="97">
        <v>2</v>
      </c>
      <c r="AD122" s="33">
        <f>Tabell2[[#This Row],['[MW'] Effekt26]]-Tabell2[[#This Row],['[MW'] Effekt24]]</f>
        <v>0</v>
      </c>
      <c r="AE122" s="26">
        <f>Tabell2[[#This Row],['[n'] Antal27]]-Tabell2[[#This Row],['[n'] Antal25]]</f>
        <v>0</v>
      </c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</row>
    <row r="123" spans="1:41" ht="13.15">
      <c r="A123" t="s">
        <v>43</v>
      </c>
      <c r="B123" s="31"/>
      <c r="C123" s="32"/>
      <c r="D123" s="31">
        <v>0.42499999999999999</v>
      </c>
      <c r="E123" s="32">
        <v>2</v>
      </c>
      <c r="F123" s="31">
        <v>0.42499999999999999</v>
      </c>
      <c r="G123" s="32">
        <v>2</v>
      </c>
      <c r="H123" s="31">
        <v>0.42499999999999999</v>
      </c>
      <c r="I123" s="32">
        <v>2</v>
      </c>
      <c r="J123" s="31">
        <v>0.42499999999999999</v>
      </c>
      <c r="K123" s="32">
        <v>2</v>
      </c>
      <c r="L123" s="31">
        <v>0.42499999999999999</v>
      </c>
      <c r="M123" s="32">
        <v>2</v>
      </c>
      <c r="N123" s="31">
        <v>0.42499999999999999</v>
      </c>
      <c r="O123" s="32">
        <v>2</v>
      </c>
      <c r="P123" s="31">
        <v>0.42499999999999999</v>
      </c>
      <c r="Q123" s="32">
        <v>2</v>
      </c>
      <c r="R123" s="31">
        <v>0.42499999999999999</v>
      </c>
      <c r="S123" s="32">
        <v>2</v>
      </c>
      <c r="T123" s="31">
        <v>0.42499999999999999</v>
      </c>
      <c r="U123" s="32">
        <v>2</v>
      </c>
      <c r="V123" s="31">
        <v>0.42499999999999999</v>
      </c>
      <c r="W123" s="32">
        <v>2</v>
      </c>
      <c r="X123" s="31">
        <v>0.42499999999999999</v>
      </c>
      <c r="Y123" s="32">
        <v>2</v>
      </c>
      <c r="Z123" s="31">
        <v>0.42499999999999999</v>
      </c>
      <c r="AA123" s="32">
        <v>2</v>
      </c>
      <c r="AB123" s="97">
        <v>0.42499999999999999</v>
      </c>
      <c r="AC123" s="97">
        <v>2</v>
      </c>
      <c r="AD123" s="33">
        <f>Tabell2[[#This Row],['[MW'] Effekt26]]-Tabell2[[#This Row],['[MW'] Effekt24]]</f>
        <v>0</v>
      </c>
      <c r="AE123" s="26">
        <f>Tabell2[[#This Row],['[n'] Antal27]]-Tabell2[[#This Row],['[n'] Antal25]]</f>
        <v>0</v>
      </c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</row>
    <row r="124" spans="1:41" ht="13.15">
      <c r="A124" t="s">
        <v>49</v>
      </c>
      <c r="B124" s="31"/>
      <c r="C124" s="32"/>
      <c r="D124" s="31"/>
      <c r="E124" s="32"/>
      <c r="F124" s="31"/>
      <c r="G124" s="32"/>
      <c r="H124" s="31"/>
      <c r="I124" s="32"/>
      <c r="J124" s="31"/>
      <c r="K124" s="32"/>
      <c r="L124" s="31"/>
      <c r="M124" s="32"/>
      <c r="N124" s="31">
        <v>10</v>
      </c>
      <c r="O124" s="32">
        <v>5</v>
      </c>
      <c r="P124" s="31">
        <v>10</v>
      </c>
      <c r="Q124" s="32">
        <v>5</v>
      </c>
      <c r="R124" s="31">
        <v>10</v>
      </c>
      <c r="S124" s="32">
        <v>5</v>
      </c>
      <c r="T124" s="31">
        <v>10</v>
      </c>
      <c r="U124" s="32">
        <v>5</v>
      </c>
      <c r="V124" s="31">
        <v>10</v>
      </c>
      <c r="W124" s="32">
        <v>5</v>
      </c>
      <c r="X124" s="31">
        <v>10</v>
      </c>
      <c r="Y124" s="32">
        <v>5</v>
      </c>
      <c r="Z124" s="31">
        <v>10</v>
      </c>
      <c r="AA124" s="32">
        <v>5</v>
      </c>
      <c r="AB124" s="97">
        <v>10</v>
      </c>
      <c r="AC124" s="97">
        <v>5</v>
      </c>
      <c r="AD124" s="33">
        <f>Tabell2[[#This Row],['[MW'] Effekt26]]-Tabell2[[#This Row],['[MW'] Effekt24]]</f>
        <v>0</v>
      </c>
      <c r="AE124" s="26">
        <f>Tabell2[[#This Row],['[n'] Antal27]]-Tabell2[[#This Row],['[n'] Antal25]]</f>
        <v>0</v>
      </c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</row>
    <row r="125" spans="1:41" s="27" customFormat="1" ht="13.15">
      <c r="A125" s="27" t="s">
        <v>224</v>
      </c>
      <c r="B125" s="33">
        <v>0.83499999999999996</v>
      </c>
      <c r="C125" s="34">
        <v>3</v>
      </c>
      <c r="D125" s="33">
        <v>0.83499999999999996</v>
      </c>
      <c r="E125" s="34">
        <v>3</v>
      </c>
      <c r="F125" s="33">
        <v>0.83499999999999996</v>
      </c>
      <c r="G125" s="34">
        <v>3</v>
      </c>
      <c r="H125" s="33">
        <v>3.2349999999999999</v>
      </c>
      <c r="I125" s="34">
        <v>6</v>
      </c>
      <c r="J125" s="33">
        <v>3.2349999999999999</v>
      </c>
      <c r="K125" s="34">
        <v>6</v>
      </c>
      <c r="L125" s="33">
        <v>4.0350000000000001</v>
      </c>
      <c r="M125" s="34">
        <v>7</v>
      </c>
      <c r="N125" s="33">
        <v>34.034999999999997</v>
      </c>
      <c r="O125" s="34">
        <v>17</v>
      </c>
      <c r="P125" s="33">
        <v>34.034999999999997</v>
      </c>
      <c r="Q125" s="34">
        <v>17</v>
      </c>
      <c r="R125" s="33">
        <v>34.034999999999997</v>
      </c>
      <c r="S125" s="34">
        <v>17</v>
      </c>
      <c r="T125" s="33">
        <v>40.034999999999997</v>
      </c>
      <c r="U125" s="34">
        <v>19</v>
      </c>
      <c r="V125" s="33">
        <v>40.984999999999999</v>
      </c>
      <c r="W125" s="34">
        <v>20</v>
      </c>
      <c r="X125" s="33">
        <v>108.63500000000001</v>
      </c>
      <c r="Y125" s="34">
        <v>42</v>
      </c>
      <c r="Z125" s="33">
        <v>108.63500000000001</v>
      </c>
      <c r="AA125" s="34">
        <v>42</v>
      </c>
      <c r="AB125" s="98">
        <v>171.33500000000001</v>
      </c>
      <c r="AC125" s="98">
        <v>61</v>
      </c>
      <c r="AD125" s="33">
        <f>Tabell2[[#This Row],['[MW'] Effekt26]]-Tabell2[[#This Row],['[MW'] Effekt24]]</f>
        <v>62.7</v>
      </c>
      <c r="AE125" s="26">
        <f>Tabell2[[#This Row],['[n'] Antal27]]-Tabell2[[#This Row],['[n'] Antal25]]</f>
        <v>19</v>
      </c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</row>
    <row r="126" spans="1:41" ht="13.15">
      <c r="A126" t="s">
        <v>163</v>
      </c>
      <c r="B126" s="31">
        <v>0.5</v>
      </c>
      <c r="C126" s="32">
        <v>1</v>
      </c>
      <c r="D126" s="31">
        <v>0.5</v>
      </c>
      <c r="E126" s="32">
        <v>1</v>
      </c>
      <c r="F126" s="31">
        <v>0.5</v>
      </c>
      <c r="G126" s="32">
        <v>1</v>
      </c>
      <c r="H126" s="31">
        <v>0.5</v>
      </c>
      <c r="I126" s="32">
        <v>1</v>
      </c>
      <c r="J126" s="31">
        <v>0.5</v>
      </c>
      <c r="K126" s="32">
        <v>1</v>
      </c>
      <c r="L126" s="31">
        <v>0.5</v>
      </c>
      <c r="M126" s="32">
        <v>1</v>
      </c>
      <c r="N126" s="31">
        <v>9.5</v>
      </c>
      <c r="O126" s="32">
        <v>4</v>
      </c>
      <c r="P126" s="31">
        <v>9.5</v>
      </c>
      <c r="Q126" s="32">
        <v>4</v>
      </c>
      <c r="R126" s="31">
        <v>9.5</v>
      </c>
      <c r="S126" s="32">
        <v>4</v>
      </c>
      <c r="T126" s="31">
        <v>9.5</v>
      </c>
      <c r="U126" s="32">
        <v>4</v>
      </c>
      <c r="V126" s="31">
        <v>9.5</v>
      </c>
      <c r="W126" s="32">
        <v>4</v>
      </c>
      <c r="X126" s="31">
        <v>9.5</v>
      </c>
      <c r="Y126" s="32">
        <v>4</v>
      </c>
      <c r="Z126" s="31">
        <v>9.5</v>
      </c>
      <c r="AA126" s="32">
        <v>4</v>
      </c>
      <c r="AB126" s="97">
        <v>9.5</v>
      </c>
      <c r="AC126" s="97">
        <v>4</v>
      </c>
      <c r="AD126" s="33">
        <f>Tabell2[[#This Row],['[MW'] Effekt26]]-Tabell2[[#This Row],['[MW'] Effekt24]]</f>
        <v>0</v>
      </c>
      <c r="AE126" s="26">
        <f>Tabell2[[#This Row],['[n'] Antal27]]-Tabell2[[#This Row],['[n'] Antal25]]</f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</row>
    <row r="127" spans="1:41" ht="13.15">
      <c r="A127" t="s">
        <v>164</v>
      </c>
      <c r="B127" s="31"/>
      <c r="C127" s="32"/>
      <c r="D127" s="31"/>
      <c r="E127" s="32"/>
      <c r="F127" s="31"/>
      <c r="G127" s="32"/>
      <c r="H127" s="31">
        <v>0.8</v>
      </c>
      <c r="I127" s="32">
        <v>1</v>
      </c>
      <c r="J127" s="31">
        <v>0.8</v>
      </c>
      <c r="K127" s="32">
        <v>1</v>
      </c>
      <c r="L127" s="31">
        <v>0.8</v>
      </c>
      <c r="M127" s="32">
        <v>1</v>
      </c>
      <c r="N127" s="31">
        <v>21.8</v>
      </c>
      <c r="O127" s="32">
        <v>8</v>
      </c>
      <c r="P127" s="31">
        <v>21.8</v>
      </c>
      <c r="Q127" s="32">
        <v>8</v>
      </c>
      <c r="R127" s="31">
        <v>21.8</v>
      </c>
      <c r="S127" s="32">
        <v>8</v>
      </c>
      <c r="T127" s="31">
        <v>27.8</v>
      </c>
      <c r="U127" s="32">
        <v>10</v>
      </c>
      <c r="V127" s="31">
        <v>27.8</v>
      </c>
      <c r="W127" s="32">
        <v>10</v>
      </c>
      <c r="X127" s="31">
        <v>27.8</v>
      </c>
      <c r="Y127" s="32">
        <v>10</v>
      </c>
      <c r="Z127" s="31">
        <v>27.8</v>
      </c>
      <c r="AA127" s="32">
        <v>10</v>
      </c>
      <c r="AB127" s="97">
        <v>27.8</v>
      </c>
      <c r="AC127" s="97">
        <v>10</v>
      </c>
      <c r="AD127" s="33">
        <f>Tabell2[[#This Row],['[MW'] Effekt26]]-Tabell2[[#This Row],['[MW'] Effekt24]]</f>
        <v>0</v>
      </c>
      <c r="AE127" s="26">
        <f>Tabell2[[#This Row],['[n'] Antal27]]-Tabell2[[#This Row],['[n'] Antal25]]</f>
        <v>0</v>
      </c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</row>
    <row r="128" spans="1:41" ht="13.15">
      <c r="A128" t="s">
        <v>165</v>
      </c>
      <c r="B128" s="31"/>
      <c r="C128" s="32"/>
      <c r="D128" s="31"/>
      <c r="E128" s="32"/>
      <c r="F128" s="31"/>
      <c r="G128" s="32"/>
      <c r="H128" s="31">
        <v>0.8</v>
      </c>
      <c r="I128" s="32">
        <v>1</v>
      </c>
      <c r="J128" s="31">
        <v>0.8</v>
      </c>
      <c r="K128" s="32">
        <v>1</v>
      </c>
      <c r="L128" s="31">
        <v>0.8</v>
      </c>
      <c r="M128" s="32">
        <v>1</v>
      </c>
      <c r="N128" s="31">
        <v>0.8</v>
      </c>
      <c r="O128" s="32">
        <v>1</v>
      </c>
      <c r="P128" s="31">
        <v>0.8</v>
      </c>
      <c r="Q128" s="32">
        <v>1</v>
      </c>
      <c r="R128" s="31">
        <v>0.8</v>
      </c>
      <c r="S128" s="32">
        <v>1</v>
      </c>
      <c r="T128" s="31">
        <v>0.8</v>
      </c>
      <c r="U128" s="32">
        <v>1</v>
      </c>
      <c r="V128" s="31">
        <v>1.75</v>
      </c>
      <c r="W128" s="32">
        <v>2</v>
      </c>
      <c r="X128" s="31">
        <v>1.75</v>
      </c>
      <c r="Y128" s="32">
        <v>2</v>
      </c>
      <c r="Z128" s="31">
        <v>1.75</v>
      </c>
      <c r="AA128" s="32">
        <v>2</v>
      </c>
      <c r="AB128" s="97">
        <v>64.45</v>
      </c>
      <c r="AC128" s="97">
        <v>21</v>
      </c>
      <c r="AD128" s="33">
        <f>Tabell2[[#This Row],['[MW'] Effekt26]]-Tabell2[[#This Row],['[MW'] Effekt24]]</f>
        <v>62.7</v>
      </c>
      <c r="AE128" s="26">
        <f>Tabell2[[#This Row],['[n'] Antal27]]-Tabell2[[#This Row],['[n'] Antal25]]</f>
        <v>19</v>
      </c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</row>
    <row r="129" spans="1:41" ht="13.15">
      <c r="A129" t="s">
        <v>166</v>
      </c>
      <c r="B129" s="31">
        <v>0.33500000000000002</v>
      </c>
      <c r="C129" s="32">
        <v>2</v>
      </c>
      <c r="D129" s="31">
        <v>0.33500000000000002</v>
      </c>
      <c r="E129" s="32">
        <v>2</v>
      </c>
      <c r="F129" s="31">
        <v>0.33500000000000002</v>
      </c>
      <c r="G129" s="32">
        <v>2</v>
      </c>
      <c r="H129" s="31">
        <v>1.135</v>
      </c>
      <c r="I129" s="32">
        <v>3</v>
      </c>
      <c r="J129" s="31">
        <v>1.135</v>
      </c>
      <c r="K129" s="32">
        <v>3</v>
      </c>
      <c r="L129" s="31">
        <v>1.9350000000000001</v>
      </c>
      <c r="M129" s="32">
        <v>4</v>
      </c>
      <c r="N129" s="31">
        <v>1.9350000000000001</v>
      </c>
      <c r="O129" s="32">
        <v>4</v>
      </c>
      <c r="P129" s="31">
        <v>1.9350000000000001</v>
      </c>
      <c r="Q129" s="32">
        <v>4</v>
      </c>
      <c r="R129" s="31">
        <v>1.9350000000000001</v>
      </c>
      <c r="S129" s="32">
        <v>4</v>
      </c>
      <c r="T129" s="31">
        <v>1.9350000000000001</v>
      </c>
      <c r="U129" s="32">
        <v>4</v>
      </c>
      <c r="V129" s="31">
        <v>1.9350000000000001</v>
      </c>
      <c r="W129" s="32">
        <v>4</v>
      </c>
      <c r="X129" s="31">
        <v>1.9350000000000001</v>
      </c>
      <c r="Y129" s="32">
        <v>4</v>
      </c>
      <c r="Z129" s="31">
        <v>1.9350000000000001</v>
      </c>
      <c r="AA129" s="32">
        <v>4</v>
      </c>
      <c r="AB129" s="97">
        <v>1.9350000000000001</v>
      </c>
      <c r="AC129" s="97">
        <v>4</v>
      </c>
      <c r="AD129" s="33">
        <f>Tabell2[[#This Row],['[MW'] Effekt26]]-Tabell2[[#This Row],['[MW'] Effekt24]]</f>
        <v>0</v>
      </c>
      <c r="AE129" s="26">
        <f>Tabell2[[#This Row],['[n'] Antal27]]-Tabell2[[#This Row],['[n'] Antal25]]</f>
        <v>0</v>
      </c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</row>
    <row r="130" spans="1:41" ht="13.15">
      <c r="A130" t="s">
        <v>197</v>
      </c>
      <c r="B130" s="31"/>
      <c r="C130" s="32"/>
      <c r="D130" s="31"/>
      <c r="E130" s="32"/>
      <c r="F130" s="31"/>
      <c r="G130" s="32"/>
      <c r="H130" s="31"/>
      <c r="I130" s="32"/>
      <c r="J130" s="31"/>
      <c r="K130" s="32"/>
      <c r="L130" s="31"/>
      <c r="M130" s="32"/>
      <c r="N130" s="31"/>
      <c r="O130" s="32"/>
      <c r="P130" s="31"/>
      <c r="Q130" s="32"/>
      <c r="R130" s="31"/>
      <c r="S130" s="32"/>
      <c r="T130" s="31"/>
      <c r="U130" s="32"/>
      <c r="V130" s="31"/>
      <c r="W130" s="32"/>
      <c r="X130" s="31">
        <v>67.650000000000006</v>
      </c>
      <c r="Y130" s="32">
        <v>22</v>
      </c>
      <c r="Z130" s="31">
        <v>67.650000000000006</v>
      </c>
      <c r="AA130" s="32">
        <v>22</v>
      </c>
      <c r="AB130" s="97">
        <v>67.650000000000006</v>
      </c>
      <c r="AC130" s="97">
        <v>22</v>
      </c>
      <c r="AD130" s="33">
        <f>Tabell2[[#This Row],['[MW'] Effekt26]]-Tabell2[[#This Row],['[MW'] Effekt24]]</f>
        <v>0</v>
      </c>
      <c r="AE130" s="26">
        <f>Tabell2[[#This Row],['[n'] Antal27]]-Tabell2[[#This Row],['[n'] Antal25]]</f>
        <v>0</v>
      </c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</row>
    <row r="131" spans="1:41" s="27" customFormat="1" ht="13.15">
      <c r="A131" s="27" t="s">
        <v>225</v>
      </c>
      <c r="B131" s="33">
        <v>5.8150000000000004</v>
      </c>
      <c r="C131" s="34">
        <v>9</v>
      </c>
      <c r="D131" s="33">
        <v>5.8150000000000004</v>
      </c>
      <c r="E131" s="34">
        <v>9</v>
      </c>
      <c r="F131" s="33">
        <v>5.76</v>
      </c>
      <c r="G131" s="34">
        <v>8</v>
      </c>
      <c r="H131" s="33">
        <v>5.76</v>
      </c>
      <c r="I131" s="34">
        <v>8</v>
      </c>
      <c r="J131" s="33">
        <v>16.760000000000002</v>
      </c>
      <c r="K131" s="34">
        <v>13</v>
      </c>
      <c r="L131" s="33">
        <v>54.76</v>
      </c>
      <c r="M131" s="34">
        <v>32</v>
      </c>
      <c r="N131" s="33">
        <v>94.259</v>
      </c>
      <c r="O131" s="34">
        <v>52</v>
      </c>
      <c r="P131" s="33">
        <v>170.059</v>
      </c>
      <c r="Q131" s="34">
        <v>91</v>
      </c>
      <c r="R131" s="33">
        <v>280.98899999999998</v>
      </c>
      <c r="S131" s="34">
        <v>144</v>
      </c>
      <c r="T131" s="33">
        <v>393.48899999999998</v>
      </c>
      <c r="U131" s="34">
        <v>199</v>
      </c>
      <c r="V131" s="33">
        <v>488.48899999999998</v>
      </c>
      <c r="W131" s="34">
        <v>237</v>
      </c>
      <c r="X131" s="33">
        <v>572.58900000000006</v>
      </c>
      <c r="Y131" s="34">
        <v>270</v>
      </c>
      <c r="Z131" s="33">
        <v>651.78899999999999</v>
      </c>
      <c r="AA131" s="34">
        <v>294</v>
      </c>
      <c r="AB131" s="98">
        <v>755.75900000000001</v>
      </c>
      <c r="AC131" s="98">
        <v>333</v>
      </c>
      <c r="AD131" s="33">
        <f>Tabell2[[#This Row],['[MW'] Effekt26]]-Tabell2[[#This Row],['[MW'] Effekt24]]</f>
        <v>103.97000000000003</v>
      </c>
      <c r="AE131" s="26">
        <f>Tabell2[[#This Row],['[n'] Antal27]]-Tabell2[[#This Row],['[n'] Antal25]]</f>
        <v>39</v>
      </c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</row>
    <row r="132" spans="1:41" ht="13.15">
      <c r="A132" t="s">
        <v>17</v>
      </c>
      <c r="B132" s="31">
        <v>5.5E-2</v>
      </c>
      <c r="C132" s="32">
        <v>1</v>
      </c>
      <c r="D132" s="31">
        <v>5.5E-2</v>
      </c>
      <c r="E132" s="32">
        <v>1</v>
      </c>
      <c r="F132" s="31"/>
      <c r="G132" s="32"/>
      <c r="H132" s="31"/>
      <c r="I132" s="32"/>
      <c r="J132" s="31"/>
      <c r="K132" s="32"/>
      <c r="L132" s="31"/>
      <c r="M132" s="32"/>
      <c r="N132" s="31"/>
      <c r="O132" s="32"/>
      <c r="P132" s="31"/>
      <c r="Q132" s="32"/>
      <c r="R132" s="31"/>
      <c r="S132" s="32"/>
      <c r="T132" s="31"/>
      <c r="U132" s="32"/>
      <c r="V132" s="31"/>
      <c r="W132" s="32"/>
      <c r="X132" s="31"/>
      <c r="Y132" s="32"/>
      <c r="Z132" s="31"/>
      <c r="AA132" s="32"/>
      <c r="AB132" s="97"/>
      <c r="AC132" s="97"/>
      <c r="AD132" s="33">
        <f>Tabell2[[#This Row],['[MW'] Effekt26]]-Tabell2[[#This Row],['[MW'] Effekt24]]</f>
        <v>0</v>
      </c>
      <c r="AE132" s="26">
        <f>Tabell2[[#This Row],['[n'] Antal27]]-Tabell2[[#This Row],['[n'] Antal25]]</f>
        <v>0</v>
      </c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</row>
    <row r="133" spans="1:41" ht="13.15">
      <c r="A133" t="s">
        <v>18</v>
      </c>
      <c r="B133" s="31"/>
      <c r="C133" s="32"/>
      <c r="D133" s="31"/>
      <c r="E133" s="32"/>
      <c r="F133" s="31"/>
      <c r="G133" s="32"/>
      <c r="H133" s="31"/>
      <c r="I133" s="32"/>
      <c r="J133" s="31"/>
      <c r="K133" s="32"/>
      <c r="L133" s="31">
        <v>34</v>
      </c>
      <c r="M133" s="32">
        <v>17</v>
      </c>
      <c r="N133" s="31">
        <v>40</v>
      </c>
      <c r="O133" s="32">
        <v>20</v>
      </c>
      <c r="P133" s="31">
        <v>38</v>
      </c>
      <c r="Q133" s="32">
        <v>19</v>
      </c>
      <c r="R133" s="31">
        <v>38</v>
      </c>
      <c r="S133" s="32">
        <v>19</v>
      </c>
      <c r="T133" s="31">
        <v>36</v>
      </c>
      <c r="U133" s="32">
        <v>18</v>
      </c>
      <c r="V133" s="31">
        <v>36</v>
      </c>
      <c r="W133" s="32">
        <v>18</v>
      </c>
      <c r="X133" s="31">
        <v>36</v>
      </c>
      <c r="Y133" s="32">
        <v>18</v>
      </c>
      <c r="Z133" s="31">
        <v>36</v>
      </c>
      <c r="AA133" s="32">
        <v>18</v>
      </c>
      <c r="AB133" s="97">
        <v>36</v>
      </c>
      <c r="AC133" s="97">
        <v>18</v>
      </c>
      <c r="AD133" s="33">
        <f>Tabell2[[#This Row],['[MW'] Effekt26]]-Tabell2[[#This Row],['[MW'] Effekt24]]</f>
        <v>0</v>
      </c>
      <c r="AE133" s="26">
        <f>Tabell2[[#This Row],['[n'] Antal27]]-Tabell2[[#This Row],['[n'] Antal25]]</f>
        <v>0</v>
      </c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</row>
    <row r="134" spans="1:41" ht="13.15">
      <c r="A134" t="s">
        <v>19</v>
      </c>
      <c r="B134" s="31"/>
      <c r="C134" s="32"/>
      <c r="D134" s="31"/>
      <c r="E134" s="32"/>
      <c r="F134" s="31"/>
      <c r="G134" s="32"/>
      <c r="H134" s="31"/>
      <c r="I134" s="32"/>
      <c r="J134" s="31">
        <v>8</v>
      </c>
      <c r="K134" s="32">
        <v>4</v>
      </c>
      <c r="L134" s="31">
        <v>8</v>
      </c>
      <c r="M134" s="32">
        <v>4</v>
      </c>
      <c r="N134" s="31">
        <v>8</v>
      </c>
      <c r="O134" s="32">
        <v>4</v>
      </c>
      <c r="P134" s="31">
        <v>8</v>
      </c>
      <c r="Q134" s="32">
        <v>4</v>
      </c>
      <c r="R134" s="31">
        <v>52.63</v>
      </c>
      <c r="S134" s="32">
        <v>27</v>
      </c>
      <c r="T134" s="31">
        <v>129.83000000000001</v>
      </c>
      <c r="U134" s="32">
        <v>66</v>
      </c>
      <c r="V134" s="31">
        <v>149.83000000000001</v>
      </c>
      <c r="W134" s="32">
        <v>74</v>
      </c>
      <c r="X134" s="31">
        <v>149.83000000000001</v>
      </c>
      <c r="Y134" s="32">
        <v>74</v>
      </c>
      <c r="Z134" s="31">
        <v>149.83000000000001</v>
      </c>
      <c r="AA134" s="32">
        <v>74</v>
      </c>
      <c r="AB134" s="97">
        <v>150</v>
      </c>
      <c r="AC134" s="97">
        <v>74</v>
      </c>
      <c r="AD134" s="33">
        <f>Tabell2[[#This Row],['[MW'] Effekt26]]-Tabell2[[#This Row],['[MW'] Effekt24]]</f>
        <v>0.16999999999998749</v>
      </c>
      <c r="AE134" s="26">
        <f>Tabell2[[#This Row],['[n'] Antal27]]-Tabell2[[#This Row],['[n'] Antal25]]</f>
        <v>0</v>
      </c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</row>
    <row r="135" spans="1:41" ht="13.15">
      <c r="A135" t="s">
        <v>20</v>
      </c>
      <c r="B135" s="31">
        <v>0.66</v>
      </c>
      <c r="C135" s="32">
        <v>1</v>
      </c>
      <c r="D135" s="31">
        <v>0.66</v>
      </c>
      <c r="E135" s="32">
        <v>1</v>
      </c>
      <c r="F135" s="31">
        <v>0.66</v>
      </c>
      <c r="G135" s="32">
        <v>1</v>
      </c>
      <c r="H135" s="31">
        <v>0.66</v>
      </c>
      <c r="I135" s="32">
        <v>1</v>
      </c>
      <c r="J135" s="31">
        <v>0.66</v>
      </c>
      <c r="K135" s="32">
        <v>1</v>
      </c>
      <c r="L135" s="31">
        <v>0.66</v>
      </c>
      <c r="M135" s="32">
        <v>1</v>
      </c>
      <c r="N135" s="31">
        <v>0.66</v>
      </c>
      <c r="O135" s="32">
        <v>1</v>
      </c>
      <c r="P135" s="31">
        <v>0.66</v>
      </c>
      <c r="Q135" s="32">
        <v>1</v>
      </c>
      <c r="R135" s="31">
        <v>58.16</v>
      </c>
      <c r="S135" s="32">
        <v>26</v>
      </c>
      <c r="T135" s="31">
        <v>94.66</v>
      </c>
      <c r="U135" s="32">
        <v>42</v>
      </c>
      <c r="V135" s="31">
        <v>94.66</v>
      </c>
      <c r="W135" s="32">
        <v>42</v>
      </c>
      <c r="X135" s="31">
        <v>94.66</v>
      </c>
      <c r="Y135" s="32">
        <v>42</v>
      </c>
      <c r="Z135" s="31">
        <v>94.66</v>
      </c>
      <c r="AA135" s="32">
        <v>42</v>
      </c>
      <c r="AB135" s="97">
        <v>94.66</v>
      </c>
      <c r="AC135" s="97">
        <v>42</v>
      </c>
      <c r="AD135" s="33">
        <f>Tabell2[[#This Row],['[MW'] Effekt26]]-Tabell2[[#This Row],['[MW'] Effekt24]]</f>
        <v>0</v>
      </c>
      <c r="AE135" s="26">
        <f>Tabell2[[#This Row],['[n'] Antal27]]-Tabell2[[#This Row],['[n'] Antal25]]</f>
        <v>0</v>
      </c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</row>
    <row r="136" spans="1:41" ht="13.15">
      <c r="A136" t="s">
        <v>21</v>
      </c>
      <c r="B136" s="31"/>
      <c r="C136" s="32"/>
      <c r="D136" s="31"/>
      <c r="E136" s="32"/>
      <c r="F136" s="31"/>
      <c r="G136" s="32"/>
      <c r="H136" s="31"/>
      <c r="I136" s="32"/>
      <c r="J136" s="31"/>
      <c r="K136" s="32"/>
      <c r="L136" s="31"/>
      <c r="M136" s="32"/>
      <c r="N136" s="31">
        <v>11.499000000000001</v>
      </c>
      <c r="O136" s="32">
        <v>6</v>
      </c>
      <c r="P136" s="31">
        <v>11.499000000000001</v>
      </c>
      <c r="Q136" s="32">
        <v>6</v>
      </c>
      <c r="R136" s="31">
        <v>11.499000000000001</v>
      </c>
      <c r="S136" s="32">
        <v>6</v>
      </c>
      <c r="T136" s="31">
        <v>11.499000000000001</v>
      </c>
      <c r="U136" s="32">
        <v>6</v>
      </c>
      <c r="V136" s="31">
        <v>11.499000000000001</v>
      </c>
      <c r="W136" s="32">
        <v>6</v>
      </c>
      <c r="X136" s="31">
        <v>20.599</v>
      </c>
      <c r="Y136" s="32">
        <v>9</v>
      </c>
      <c r="Z136" s="31">
        <v>20.599</v>
      </c>
      <c r="AA136" s="32">
        <v>9</v>
      </c>
      <c r="AB136" s="97">
        <v>20.599</v>
      </c>
      <c r="AC136" s="97">
        <v>9</v>
      </c>
      <c r="AD136" s="33">
        <f>Tabell2[[#This Row],['[MW'] Effekt26]]-Tabell2[[#This Row],['[MW'] Effekt24]]</f>
        <v>0</v>
      </c>
      <c r="AE136" s="26">
        <f>Tabell2[[#This Row],['[n'] Antal27]]-Tabell2[[#This Row],['[n'] Antal25]]</f>
        <v>0</v>
      </c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</row>
    <row r="137" spans="1:41" ht="13.15">
      <c r="A137" t="s">
        <v>22</v>
      </c>
      <c r="B137" s="31">
        <v>1.8</v>
      </c>
      <c r="C137" s="32">
        <v>3</v>
      </c>
      <c r="D137" s="31">
        <v>1.8</v>
      </c>
      <c r="E137" s="32">
        <v>3</v>
      </c>
      <c r="F137" s="31">
        <v>1.8</v>
      </c>
      <c r="G137" s="32">
        <v>3</v>
      </c>
      <c r="H137" s="31">
        <v>1.8</v>
      </c>
      <c r="I137" s="32">
        <v>3</v>
      </c>
      <c r="J137" s="31">
        <v>1.8</v>
      </c>
      <c r="K137" s="32">
        <v>3</v>
      </c>
      <c r="L137" s="31">
        <v>1.8</v>
      </c>
      <c r="M137" s="32">
        <v>3</v>
      </c>
      <c r="N137" s="31">
        <v>1.8</v>
      </c>
      <c r="O137" s="32">
        <v>3</v>
      </c>
      <c r="P137" s="31">
        <v>1.8</v>
      </c>
      <c r="Q137" s="32">
        <v>3</v>
      </c>
      <c r="R137" s="31">
        <v>1.8</v>
      </c>
      <c r="S137" s="32">
        <v>3</v>
      </c>
      <c r="T137" s="31">
        <v>1.8</v>
      </c>
      <c r="U137" s="32">
        <v>3</v>
      </c>
      <c r="V137" s="31">
        <v>1.8</v>
      </c>
      <c r="W137" s="32">
        <v>3</v>
      </c>
      <c r="X137" s="31">
        <v>1.8</v>
      </c>
      <c r="Y137" s="32">
        <v>3</v>
      </c>
      <c r="Z137" s="31">
        <v>1.8</v>
      </c>
      <c r="AA137" s="32">
        <v>3</v>
      </c>
      <c r="AB137" s="97">
        <v>1.8</v>
      </c>
      <c r="AC137" s="97">
        <v>3</v>
      </c>
      <c r="AD137" s="33">
        <f>Tabell2[[#This Row],['[MW'] Effekt26]]-Tabell2[[#This Row],['[MW'] Effekt24]]</f>
        <v>0</v>
      </c>
      <c r="AE137" s="26">
        <f>Tabell2[[#This Row],['[n'] Antal27]]-Tabell2[[#This Row],['[n'] Antal25]]</f>
        <v>0</v>
      </c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</row>
    <row r="138" spans="1:41" ht="13.15">
      <c r="A138" t="s">
        <v>23</v>
      </c>
      <c r="B138" s="31"/>
      <c r="C138" s="32"/>
      <c r="D138" s="31"/>
      <c r="E138" s="32"/>
      <c r="F138" s="31"/>
      <c r="G138" s="32"/>
      <c r="H138" s="31"/>
      <c r="I138" s="32"/>
      <c r="J138" s="31"/>
      <c r="K138" s="32"/>
      <c r="L138" s="31"/>
      <c r="M138" s="32"/>
      <c r="N138" s="31"/>
      <c r="O138" s="32"/>
      <c r="P138" s="31"/>
      <c r="Q138" s="32"/>
      <c r="R138" s="31"/>
      <c r="S138" s="32"/>
      <c r="T138" s="31"/>
      <c r="U138" s="32"/>
      <c r="V138" s="31">
        <v>10</v>
      </c>
      <c r="W138" s="32">
        <v>4</v>
      </c>
      <c r="X138" s="31">
        <v>47.5</v>
      </c>
      <c r="Y138" s="32">
        <v>19</v>
      </c>
      <c r="Z138" s="31">
        <v>47.5</v>
      </c>
      <c r="AA138" s="32">
        <v>19</v>
      </c>
      <c r="AB138" s="97">
        <v>108.8</v>
      </c>
      <c r="AC138" s="97">
        <v>41</v>
      </c>
      <c r="AD138" s="33">
        <f>Tabell2[[#This Row],['[MW'] Effekt26]]-Tabell2[[#This Row],['[MW'] Effekt24]]</f>
        <v>61.3</v>
      </c>
      <c r="AE138" s="26">
        <f>Tabell2[[#This Row],['[n'] Antal27]]-Tabell2[[#This Row],['[n'] Antal25]]</f>
        <v>22</v>
      </c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</row>
    <row r="139" spans="1:41" ht="13.15">
      <c r="A139" t="s">
        <v>24</v>
      </c>
      <c r="B139" s="31"/>
      <c r="C139" s="32"/>
      <c r="D139" s="31"/>
      <c r="E139" s="32"/>
      <c r="F139" s="31"/>
      <c r="G139" s="32"/>
      <c r="H139" s="31"/>
      <c r="I139" s="32"/>
      <c r="J139" s="31"/>
      <c r="K139" s="32"/>
      <c r="L139" s="31">
        <v>1</v>
      </c>
      <c r="M139" s="32">
        <v>1</v>
      </c>
      <c r="N139" s="31">
        <v>1</v>
      </c>
      <c r="O139" s="32">
        <v>1</v>
      </c>
      <c r="P139" s="31">
        <v>1</v>
      </c>
      <c r="Q139" s="32">
        <v>1</v>
      </c>
      <c r="R139" s="31">
        <v>1</v>
      </c>
      <c r="S139" s="32">
        <v>1</v>
      </c>
      <c r="T139" s="31">
        <v>1</v>
      </c>
      <c r="U139" s="32">
        <v>1</v>
      </c>
      <c r="V139" s="31">
        <v>66</v>
      </c>
      <c r="W139" s="32">
        <v>27</v>
      </c>
      <c r="X139" s="31">
        <v>103.5</v>
      </c>
      <c r="Y139" s="32">
        <v>42</v>
      </c>
      <c r="Z139" s="31">
        <v>103.5</v>
      </c>
      <c r="AA139" s="32">
        <v>42</v>
      </c>
      <c r="AB139" s="97">
        <v>146</v>
      </c>
      <c r="AC139" s="97">
        <v>59</v>
      </c>
      <c r="AD139" s="33">
        <f>Tabell2[[#This Row],['[MW'] Effekt26]]-Tabell2[[#This Row],['[MW'] Effekt24]]</f>
        <v>42.5</v>
      </c>
      <c r="AE139" s="26">
        <f>Tabell2[[#This Row],['[n'] Antal27]]-Tabell2[[#This Row],['[n'] Antal25]]</f>
        <v>17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</row>
    <row r="140" spans="1:41" ht="13.15">
      <c r="A140" t="s">
        <v>25</v>
      </c>
      <c r="B140" s="31">
        <v>0.6</v>
      </c>
      <c r="C140" s="32">
        <v>1</v>
      </c>
      <c r="D140" s="31">
        <v>0.6</v>
      </c>
      <c r="E140" s="32">
        <v>1</v>
      </c>
      <c r="F140" s="31">
        <v>0.6</v>
      </c>
      <c r="G140" s="32">
        <v>1</v>
      </c>
      <c r="H140" s="31">
        <v>0.6</v>
      </c>
      <c r="I140" s="32">
        <v>1</v>
      </c>
      <c r="J140" s="31">
        <v>3.6</v>
      </c>
      <c r="K140" s="32">
        <v>2</v>
      </c>
      <c r="L140" s="31">
        <v>6.6</v>
      </c>
      <c r="M140" s="32">
        <v>3</v>
      </c>
      <c r="N140" s="31">
        <v>28.6</v>
      </c>
      <c r="O140" s="32">
        <v>14</v>
      </c>
      <c r="P140" s="31">
        <v>28.6</v>
      </c>
      <c r="Q140" s="32">
        <v>14</v>
      </c>
      <c r="R140" s="31">
        <v>28.6</v>
      </c>
      <c r="S140" s="32">
        <v>14</v>
      </c>
      <c r="T140" s="31">
        <v>28.6</v>
      </c>
      <c r="U140" s="32">
        <v>14</v>
      </c>
      <c r="V140" s="31">
        <v>28.6</v>
      </c>
      <c r="W140" s="32">
        <v>14</v>
      </c>
      <c r="X140" s="31">
        <v>28.6</v>
      </c>
      <c r="Y140" s="32">
        <v>14</v>
      </c>
      <c r="Z140" s="31">
        <v>28.6</v>
      </c>
      <c r="AA140" s="32">
        <v>14</v>
      </c>
      <c r="AB140" s="97">
        <v>28.6</v>
      </c>
      <c r="AC140" s="97">
        <v>14</v>
      </c>
      <c r="AD140" s="33">
        <f>Tabell2[[#This Row],['[MW'] Effekt26]]-Tabell2[[#This Row],['[MW'] Effekt24]]</f>
        <v>0</v>
      </c>
      <c r="AE140" s="26">
        <f>Tabell2[[#This Row],['[n'] Antal27]]-Tabell2[[#This Row],['[n'] Antal25]]</f>
        <v>0</v>
      </c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</row>
    <row r="141" spans="1:41" ht="13.15">
      <c r="A141" t="s">
        <v>26</v>
      </c>
      <c r="B141" s="31">
        <v>2.7</v>
      </c>
      <c r="C141" s="32">
        <v>3</v>
      </c>
      <c r="D141" s="31">
        <v>2.7</v>
      </c>
      <c r="E141" s="32">
        <v>3</v>
      </c>
      <c r="F141" s="31">
        <v>2.7</v>
      </c>
      <c r="G141" s="32">
        <v>3</v>
      </c>
      <c r="H141" s="31">
        <v>2.7</v>
      </c>
      <c r="I141" s="32">
        <v>3</v>
      </c>
      <c r="J141" s="31">
        <v>2.7</v>
      </c>
      <c r="K141" s="32">
        <v>3</v>
      </c>
      <c r="L141" s="31">
        <v>2.7</v>
      </c>
      <c r="M141" s="32">
        <v>3</v>
      </c>
      <c r="N141" s="31">
        <v>2.7</v>
      </c>
      <c r="O141" s="32">
        <v>3</v>
      </c>
      <c r="P141" s="31">
        <v>2.7</v>
      </c>
      <c r="Q141" s="32">
        <v>3</v>
      </c>
      <c r="R141" s="31">
        <v>3.5</v>
      </c>
      <c r="S141" s="32">
        <v>4</v>
      </c>
      <c r="T141" s="31">
        <v>4.3</v>
      </c>
      <c r="U141" s="32">
        <v>5</v>
      </c>
      <c r="V141" s="31">
        <v>4.3</v>
      </c>
      <c r="W141" s="32">
        <v>5</v>
      </c>
      <c r="X141" s="31">
        <v>4.3</v>
      </c>
      <c r="Y141" s="32">
        <v>5</v>
      </c>
      <c r="Z141" s="31">
        <v>4.3</v>
      </c>
      <c r="AA141" s="32">
        <v>5</v>
      </c>
      <c r="AB141" s="97">
        <v>4.3</v>
      </c>
      <c r="AC141" s="97">
        <v>5</v>
      </c>
      <c r="AD141" s="33">
        <f>Tabell2[[#This Row],['[MW'] Effekt26]]-Tabell2[[#This Row],['[MW'] Effekt24]]</f>
        <v>0</v>
      </c>
      <c r="AE141" s="26">
        <f>Tabell2[[#This Row],['[n'] Antal27]]-Tabell2[[#This Row],['[n'] Antal25]]</f>
        <v>0</v>
      </c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</row>
    <row r="142" spans="1:41" ht="13.15">
      <c r="A142" t="s">
        <v>226</v>
      </c>
      <c r="B142" s="31"/>
      <c r="C142" s="32"/>
      <c r="D142" s="31"/>
      <c r="E142" s="32"/>
      <c r="F142" s="31"/>
      <c r="G142" s="32"/>
      <c r="H142" s="31"/>
      <c r="I142" s="32"/>
      <c r="J142" s="31"/>
      <c r="K142" s="32"/>
      <c r="L142" s="31"/>
      <c r="M142" s="32"/>
      <c r="N142" s="31"/>
      <c r="O142" s="32"/>
      <c r="P142" s="31"/>
      <c r="Q142" s="32"/>
      <c r="R142" s="31"/>
      <c r="S142" s="32"/>
      <c r="T142" s="31"/>
      <c r="U142" s="32"/>
      <c r="V142" s="31"/>
      <c r="W142" s="32"/>
      <c r="X142" s="31"/>
      <c r="Y142" s="32"/>
      <c r="Z142" s="31">
        <v>79.2</v>
      </c>
      <c r="AA142" s="32">
        <v>24</v>
      </c>
      <c r="AB142" s="97">
        <v>79.2</v>
      </c>
      <c r="AC142" s="97">
        <v>24</v>
      </c>
      <c r="AD142" s="33">
        <f>Tabell2[[#This Row],['[MW'] Effekt26]]-Tabell2[[#This Row],['[MW'] Effekt24]]</f>
        <v>0</v>
      </c>
      <c r="AE142" s="26">
        <f>Tabell2[[#This Row],['[n'] Antal27]]-Tabell2[[#This Row],['[n'] Antal25]]</f>
        <v>0</v>
      </c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</row>
    <row r="143" spans="1:41" ht="13.15">
      <c r="A143" t="s">
        <v>27</v>
      </c>
      <c r="B143" s="31"/>
      <c r="C143" s="32"/>
      <c r="D143" s="31"/>
      <c r="E143" s="32"/>
      <c r="F143" s="31"/>
      <c r="G143" s="32"/>
      <c r="H143" s="31"/>
      <c r="I143" s="32"/>
      <c r="J143" s="31"/>
      <c r="K143" s="32"/>
      <c r="L143" s="31"/>
      <c r="M143" s="32"/>
      <c r="N143" s="31"/>
      <c r="O143" s="32"/>
      <c r="P143" s="31">
        <v>77.8</v>
      </c>
      <c r="Q143" s="32">
        <v>40</v>
      </c>
      <c r="R143" s="31">
        <v>85.8</v>
      </c>
      <c r="S143" s="32">
        <v>44</v>
      </c>
      <c r="T143" s="31">
        <v>85.8</v>
      </c>
      <c r="U143" s="32">
        <v>44</v>
      </c>
      <c r="V143" s="31">
        <v>85.8</v>
      </c>
      <c r="W143" s="32">
        <v>44</v>
      </c>
      <c r="X143" s="31">
        <v>85.8</v>
      </c>
      <c r="Y143" s="32">
        <v>44</v>
      </c>
      <c r="Z143" s="31">
        <v>85.8</v>
      </c>
      <c r="AA143" s="32">
        <v>44</v>
      </c>
      <c r="AB143" s="97">
        <v>85.8</v>
      </c>
      <c r="AC143" s="97">
        <v>44</v>
      </c>
      <c r="AD143" s="33">
        <f>Tabell2[[#This Row],['[MW'] Effekt26]]-Tabell2[[#This Row],['[MW'] Effekt24]]</f>
        <v>0</v>
      </c>
      <c r="AE143" s="26">
        <f>Tabell2[[#This Row],['[n'] Antal27]]-Tabell2[[#This Row],['[n'] Antal25]]</f>
        <v>0</v>
      </c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</row>
    <row r="144" spans="1:41" s="27" customFormat="1" ht="13.15">
      <c r="A144" s="27" t="s">
        <v>227</v>
      </c>
      <c r="B144" s="33">
        <v>9.48</v>
      </c>
      <c r="C144" s="34">
        <v>16</v>
      </c>
      <c r="D144" s="33">
        <v>9.48</v>
      </c>
      <c r="E144" s="34">
        <v>16</v>
      </c>
      <c r="F144" s="33">
        <v>8.6300000000000008</v>
      </c>
      <c r="G144" s="34">
        <v>15</v>
      </c>
      <c r="H144" s="33">
        <v>8.6300000000000008</v>
      </c>
      <c r="I144" s="34">
        <v>15</v>
      </c>
      <c r="J144" s="33">
        <v>8.6300000000000008</v>
      </c>
      <c r="K144" s="34">
        <v>15</v>
      </c>
      <c r="L144" s="33">
        <v>8.6300000000000008</v>
      </c>
      <c r="M144" s="34">
        <v>15</v>
      </c>
      <c r="N144" s="33">
        <v>22.83</v>
      </c>
      <c r="O144" s="34">
        <v>22</v>
      </c>
      <c r="P144" s="33">
        <v>22.83</v>
      </c>
      <c r="Q144" s="34">
        <v>22</v>
      </c>
      <c r="R144" s="33">
        <v>21.13</v>
      </c>
      <c r="S144" s="34">
        <v>20</v>
      </c>
      <c r="T144" s="33">
        <v>75.905000000000001</v>
      </c>
      <c r="U144" s="34">
        <v>44</v>
      </c>
      <c r="V144" s="33">
        <v>133.405</v>
      </c>
      <c r="W144" s="34">
        <v>69</v>
      </c>
      <c r="X144" s="33">
        <v>141.18</v>
      </c>
      <c r="Y144" s="34">
        <v>72</v>
      </c>
      <c r="Z144" s="33">
        <v>545.58000000000004</v>
      </c>
      <c r="AA144" s="34">
        <v>203</v>
      </c>
      <c r="AB144" s="98">
        <v>621.53000000000009</v>
      </c>
      <c r="AC144" s="98">
        <v>226</v>
      </c>
      <c r="AD144" s="33">
        <f>Tabell2[[#This Row],['[MW'] Effekt26]]-Tabell2[[#This Row],['[MW'] Effekt24]]</f>
        <v>75.950000000000045</v>
      </c>
      <c r="AE144" s="26">
        <f>Tabell2[[#This Row],['[n'] Antal27]]-Tabell2[[#This Row],['[n'] Antal25]]</f>
        <v>23</v>
      </c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</row>
    <row r="145" spans="1:41" ht="13.15">
      <c r="A145" t="s">
        <v>7</v>
      </c>
      <c r="B145" s="31">
        <v>1.55</v>
      </c>
      <c r="C145" s="32">
        <v>4</v>
      </c>
      <c r="D145" s="31">
        <v>1.55</v>
      </c>
      <c r="E145" s="32">
        <v>4</v>
      </c>
      <c r="F145" s="31">
        <v>1.55</v>
      </c>
      <c r="G145" s="32">
        <v>4</v>
      </c>
      <c r="H145" s="31">
        <v>1.55</v>
      </c>
      <c r="I145" s="32">
        <v>4</v>
      </c>
      <c r="J145" s="31">
        <v>1.55</v>
      </c>
      <c r="K145" s="32">
        <v>4</v>
      </c>
      <c r="L145" s="31">
        <v>1.55</v>
      </c>
      <c r="M145" s="32">
        <v>4</v>
      </c>
      <c r="N145" s="31">
        <v>14.05</v>
      </c>
      <c r="O145" s="32">
        <v>9</v>
      </c>
      <c r="P145" s="31">
        <v>14.05</v>
      </c>
      <c r="Q145" s="32">
        <v>9</v>
      </c>
      <c r="R145" s="31">
        <v>14.05</v>
      </c>
      <c r="S145" s="32">
        <v>9</v>
      </c>
      <c r="T145" s="31">
        <v>18.824999999999999</v>
      </c>
      <c r="U145" s="32">
        <v>10</v>
      </c>
      <c r="V145" s="31">
        <v>18.824999999999999</v>
      </c>
      <c r="W145" s="32">
        <v>10</v>
      </c>
      <c r="X145" s="31">
        <v>18.600000000000001</v>
      </c>
      <c r="Y145" s="32">
        <v>9</v>
      </c>
      <c r="Z145" s="31">
        <v>18.600000000000001</v>
      </c>
      <c r="AA145" s="32">
        <v>9</v>
      </c>
      <c r="AB145" s="97">
        <v>34.6</v>
      </c>
      <c r="AC145" s="97">
        <v>14</v>
      </c>
      <c r="AD145" s="33">
        <f>Tabell2[[#This Row],['[MW'] Effekt26]]-Tabell2[[#This Row],['[MW'] Effekt24]]</f>
        <v>16</v>
      </c>
      <c r="AE145" s="26">
        <f>Tabell2[[#This Row],['[n'] Antal27]]-Tabell2[[#This Row],['[n'] Antal25]]</f>
        <v>5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</row>
    <row r="146" spans="1:41" ht="13.15">
      <c r="A146" t="s">
        <v>8</v>
      </c>
      <c r="B146" s="31">
        <v>0.6</v>
      </c>
      <c r="C146" s="32">
        <v>1</v>
      </c>
      <c r="D146" s="31">
        <v>0.6</v>
      </c>
      <c r="E146" s="32">
        <v>1</v>
      </c>
      <c r="F146" s="31">
        <v>0.6</v>
      </c>
      <c r="G146" s="32">
        <v>1</v>
      </c>
      <c r="H146" s="31">
        <v>0.6</v>
      </c>
      <c r="I146" s="32">
        <v>1</v>
      </c>
      <c r="J146" s="31">
        <v>0.6</v>
      </c>
      <c r="K146" s="32">
        <v>1</v>
      </c>
      <c r="L146" s="31">
        <v>0.6</v>
      </c>
      <c r="M146" s="32">
        <v>1</v>
      </c>
      <c r="N146" s="31">
        <v>0.6</v>
      </c>
      <c r="O146" s="32">
        <v>1</v>
      </c>
      <c r="P146" s="31">
        <v>0.6</v>
      </c>
      <c r="Q146" s="32">
        <v>1</v>
      </c>
      <c r="R146" s="31">
        <v>0.6</v>
      </c>
      <c r="S146" s="32">
        <v>1</v>
      </c>
      <c r="T146" s="31">
        <v>0.6</v>
      </c>
      <c r="U146" s="32">
        <v>1</v>
      </c>
      <c r="V146" s="31">
        <v>0.6</v>
      </c>
      <c r="W146" s="32">
        <v>1</v>
      </c>
      <c r="X146" s="31">
        <v>0.6</v>
      </c>
      <c r="Y146" s="32">
        <v>1</v>
      </c>
      <c r="Z146" s="31">
        <v>0.6</v>
      </c>
      <c r="AA146" s="32">
        <v>1</v>
      </c>
      <c r="AB146" s="97">
        <v>16.350000000000001</v>
      </c>
      <c r="AC146" s="97">
        <v>7</v>
      </c>
      <c r="AD146" s="33">
        <f>Tabell2[[#This Row],['[MW'] Effekt26]]-Tabell2[[#This Row],['[MW'] Effekt24]]</f>
        <v>15.750000000000002</v>
      </c>
      <c r="AE146" s="26">
        <f>Tabell2[[#This Row],['[n'] Antal27]]-Tabell2[[#This Row],['[n'] Antal25]]</f>
        <v>6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</row>
    <row r="147" spans="1:41" ht="13.15">
      <c r="A147" t="s">
        <v>9</v>
      </c>
      <c r="B147" s="31"/>
      <c r="C147" s="32"/>
      <c r="D147" s="31"/>
      <c r="E147" s="32"/>
      <c r="F147" s="31"/>
      <c r="G147" s="32"/>
      <c r="H147" s="31"/>
      <c r="I147" s="32"/>
      <c r="J147" s="31"/>
      <c r="K147" s="32"/>
      <c r="L147" s="31"/>
      <c r="M147" s="32"/>
      <c r="N147" s="31"/>
      <c r="O147" s="32"/>
      <c r="P147" s="31"/>
      <c r="Q147" s="32"/>
      <c r="R147" s="31"/>
      <c r="S147" s="32"/>
      <c r="T147" s="31"/>
      <c r="U147" s="32"/>
      <c r="V147" s="31">
        <v>36.799999999999997</v>
      </c>
      <c r="W147" s="32">
        <v>16</v>
      </c>
      <c r="X147" s="31">
        <v>36.799999999999997</v>
      </c>
      <c r="Y147" s="32">
        <v>16</v>
      </c>
      <c r="Z147" s="31">
        <v>297.2</v>
      </c>
      <c r="AA147" s="32">
        <v>99</v>
      </c>
      <c r="AB147" s="97">
        <v>341.4</v>
      </c>
      <c r="AC147" s="97">
        <v>111</v>
      </c>
      <c r="AD147" s="33">
        <f>Tabell2[[#This Row],['[MW'] Effekt26]]-Tabell2[[#This Row],['[MW'] Effekt24]]</f>
        <v>44.199999999999989</v>
      </c>
      <c r="AE147" s="26">
        <f>Tabell2[[#This Row],['[n'] Antal27]]-Tabell2[[#This Row],['[n'] Antal25]]</f>
        <v>12</v>
      </c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</row>
    <row r="148" spans="1:41" ht="13.15">
      <c r="A148" t="s">
        <v>10</v>
      </c>
      <c r="B148" s="31">
        <v>0.6</v>
      </c>
      <c r="C148" s="32">
        <v>1</v>
      </c>
      <c r="D148" s="31">
        <v>0.6</v>
      </c>
      <c r="E148" s="32">
        <v>1</v>
      </c>
      <c r="F148" s="31">
        <v>0.6</v>
      </c>
      <c r="G148" s="32">
        <v>1</v>
      </c>
      <c r="H148" s="31">
        <v>0.6</v>
      </c>
      <c r="I148" s="32">
        <v>1</v>
      </c>
      <c r="J148" s="31">
        <v>0.6</v>
      </c>
      <c r="K148" s="32">
        <v>1</v>
      </c>
      <c r="L148" s="31">
        <v>0.6</v>
      </c>
      <c r="M148" s="32">
        <v>1</v>
      </c>
      <c r="N148" s="31">
        <v>0.6</v>
      </c>
      <c r="O148" s="32">
        <v>1</v>
      </c>
      <c r="P148" s="31">
        <v>0.6</v>
      </c>
      <c r="Q148" s="32">
        <v>1</v>
      </c>
      <c r="R148" s="31">
        <v>0.6</v>
      </c>
      <c r="S148" s="32">
        <v>1</v>
      </c>
      <c r="T148" s="31">
        <v>0.6</v>
      </c>
      <c r="U148" s="32">
        <v>1</v>
      </c>
      <c r="V148" s="31">
        <v>0.6</v>
      </c>
      <c r="W148" s="32">
        <v>1</v>
      </c>
      <c r="X148" s="31">
        <v>8.6</v>
      </c>
      <c r="Y148" s="32">
        <v>5</v>
      </c>
      <c r="Z148" s="31">
        <v>8.6</v>
      </c>
      <c r="AA148" s="32">
        <v>5</v>
      </c>
      <c r="AB148" s="97">
        <v>8.6</v>
      </c>
      <c r="AC148" s="97">
        <v>5</v>
      </c>
      <c r="AD148" s="33">
        <f>Tabell2[[#This Row],['[MW'] Effekt26]]-Tabell2[[#This Row],['[MW'] Effekt24]]</f>
        <v>0</v>
      </c>
      <c r="AE148" s="26">
        <f>Tabell2[[#This Row],['[n'] Antal27]]-Tabell2[[#This Row],['[n'] Antal25]]</f>
        <v>0</v>
      </c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</row>
    <row r="149" spans="1:41" ht="13.15">
      <c r="A149" t="s">
        <v>11</v>
      </c>
      <c r="B149" s="31">
        <v>6.73</v>
      </c>
      <c r="C149" s="32">
        <v>10</v>
      </c>
      <c r="D149" s="31">
        <v>6.73</v>
      </c>
      <c r="E149" s="32">
        <v>10</v>
      </c>
      <c r="F149" s="31">
        <v>5.88</v>
      </c>
      <c r="G149" s="32">
        <v>9</v>
      </c>
      <c r="H149" s="31">
        <v>5.88</v>
      </c>
      <c r="I149" s="32">
        <v>9</v>
      </c>
      <c r="J149" s="31">
        <v>5.88</v>
      </c>
      <c r="K149" s="32">
        <v>9</v>
      </c>
      <c r="L149" s="31">
        <v>5.88</v>
      </c>
      <c r="M149" s="32">
        <v>9</v>
      </c>
      <c r="N149" s="31">
        <v>7.58</v>
      </c>
      <c r="O149" s="32">
        <v>11</v>
      </c>
      <c r="P149" s="31">
        <v>7.58</v>
      </c>
      <c r="Q149" s="32">
        <v>11</v>
      </c>
      <c r="R149" s="31">
        <v>5.88</v>
      </c>
      <c r="S149" s="32">
        <v>9</v>
      </c>
      <c r="T149" s="31">
        <v>55.88</v>
      </c>
      <c r="U149" s="32">
        <v>32</v>
      </c>
      <c r="V149" s="31">
        <v>76.58</v>
      </c>
      <c r="W149" s="32">
        <v>41</v>
      </c>
      <c r="X149" s="31">
        <v>76.58</v>
      </c>
      <c r="Y149" s="32">
        <v>41</v>
      </c>
      <c r="Z149" s="31">
        <v>220.58</v>
      </c>
      <c r="AA149" s="32">
        <v>89</v>
      </c>
      <c r="AB149" s="97">
        <v>220.58</v>
      </c>
      <c r="AC149" s="97">
        <v>89</v>
      </c>
      <c r="AD149" s="33">
        <f>Tabell2[[#This Row],['[MW'] Effekt26]]-Tabell2[[#This Row],['[MW'] Effekt24]]</f>
        <v>0</v>
      </c>
      <c r="AE149" s="26">
        <f>Tabell2[[#This Row],['[n'] Antal27]]-Tabell2[[#This Row],['[n'] Antal25]]</f>
        <v>0</v>
      </c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</row>
    <row r="150" spans="1:41" s="27" customFormat="1" ht="13.15">
      <c r="A150" s="27" t="s">
        <v>228</v>
      </c>
      <c r="B150" s="33">
        <v>5.5E-2</v>
      </c>
      <c r="C150" s="34">
        <v>1</v>
      </c>
      <c r="D150" s="33">
        <v>5.5E-2</v>
      </c>
      <c r="E150" s="34">
        <v>1</v>
      </c>
      <c r="F150" s="33">
        <v>5.5E-2</v>
      </c>
      <c r="G150" s="34">
        <v>1</v>
      </c>
      <c r="H150" s="33">
        <v>5.5E-2</v>
      </c>
      <c r="I150" s="34">
        <v>1</v>
      </c>
      <c r="J150" s="33">
        <v>5.5E-2</v>
      </c>
      <c r="K150" s="34">
        <v>1</v>
      </c>
      <c r="L150" s="33">
        <v>5.5E-2</v>
      </c>
      <c r="M150" s="34">
        <v>1</v>
      </c>
      <c r="N150" s="33">
        <v>5.5E-2</v>
      </c>
      <c r="O150" s="34">
        <v>1</v>
      </c>
      <c r="P150" s="33">
        <v>6.6000000000000003E-2</v>
      </c>
      <c r="Q150" s="34">
        <v>2</v>
      </c>
      <c r="R150" s="33">
        <v>6.6000000000000003E-2</v>
      </c>
      <c r="S150" s="34">
        <v>2</v>
      </c>
      <c r="T150" s="33">
        <v>6.6000000000000003E-2</v>
      </c>
      <c r="U150" s="34">
        <v>2</v>
      </c>
      <c r="V150" s="33">
        <v>6.6000000000000003E-2</v>
      </c>
      <c r="W150" s="34">
        <v>2</v>
      </c>
      <c r="X150" s="33">
        <v>8.7999999999999995E-2</v>
      </c>
      <c r="Y150" s="34">
        <v>3</v>
      </c>
      <c r="Z150" s="33">
        <v>8.7999999999999995E-2</v>
      </c>
      <c r="AA150" s="34">
        <v>3</v>
      </c>
      <c r="AB150" s="98">
        <v>8.7999999999999995E-2</v>
      </c>
      <c r="AC150" s="98">
        <v>3</v>
      </c>
      <c r="AD150" s="33">
        <f>Tabell2[[#This Row],['[MW'] Effekt26]]-Tabell2[[#This Row],['[MW'] Effekt24]]</f>
        <v>0</v>
      </c>
      <c r="AE150" s="26">
        <f>Tabell2[[#This Row],['[n'] Antal27]]-Tabell2[[#This Row],['[n'] Antal25]]</f>
        <v>0</v>
      </c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</row>
    <row r="151" spans="1:41" ht="13.15">
      <c r="A151" t="s">
        <v>136</v>
      </c>
      <c r="B151" s="31">
        <v>5.5E-2</v>
      </c>
      <c r="C151" s="32">
        <v>1</v>
      </c>
      <c r="D151" s="31">
        <v>5.5E-2</v>
      </c>
      <c r="E151" s="32">
        <v>1</v>
      </c>
      <c r="F151" s="31">
        <v>5.5E-2</v>
      </c>
      <c r="G151" s="32">
        <v>1</v>
      </c>
      <c r="H151" s="31">
        <v>5.5E-2</v>
      </c>
      <c r="I151" s="32">
        <v>1</v>
      </c>
      <c r="J151" s="31">
        <v>5.5E-2</v>
      </c>
      <c r="K151" s="32">
        <v>1</v>
      </c>
      <c r="L151" s="31">
        <v>5.5E-2</v>
      </c>
      <c r="M151" s="32">
        <v>1</v>
      </c>
      <c r="N151" s="31">
        <v>5.5E-2</v>
      </c>
      <c r="O151" s="32">
        <v>1</v>
      </c>
      <c r="P151" s="31">
        <v>5.5E-2</v>
      </c>
      <c r="Q151" s="32">
        <v>1</v>
      </c>
      <c r="R151" s="31">
        <v>5.5E-2</v>
      </c>
      <c r="S151" s="32">
        <v>1</v>
      </c>
      <c r="T151" s="31">
        <v>5.5E-2</v>
      </c>
      <c r="U151" s="32">
        <v>1</v>
      </c>
      <c r="V151" s="31">
        <v>5.5E-2</v>
      </c>
      <c r="W151" s="32">
        <v>1</v>
      </c>
      <c r="X151" s="31">
        <v>7.6999999999999999E-2</v>
      </c>
      <c r="Y151" s="32">
        <v>2</v>
      </c>
      <c r="Z151" s="31">
        <v>7.6999999999999999E-2</v>
      </c>
      <c r="AA151" s="32">
        <v>2</v>
      </c>
      <c r="AB151" s="97">
        <v>7.6999999999999999E-2</v>
      </c>
      <c r="AC151" s="97">
        <v>2</v>
      </c>
      <c r="AD151" s="33">
        <f>Tabell2[[#This Row],['[MW'] Effekt26]]-Tabell2[[#This Row],['[MW'] Effekt24]]</f>
        <v>0</v>
      </c>
      <c r="AE151" s="26">
        <f>Tabell2[[#This Row],['[n'] Antal27]]-Tabell2[[#This Row],['[n'] Antal25]]</f>
        <v>0</v>
      </c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</row>
    <row r="152" spans="1:41" ht="13.15">
      <c r="A152" t="s">
        <v>137</v>
      </c>
      <c r="B152" s="31"/>
      <c r="C152" s="32"/>
      <c r="D152" s="31"/>
      <c r="E152" s="32"/>
      <c r="F152" s="31"/>
      <c r="G152" s="32"/>
      <c r="H152" s="31"/>
      <c r="I152" s="32"/>
      <c r="J152" s="31"/>
      <c r="K152" s="32"/>
      <c r="L152" s="31"/>
      <c r="M152" s="32"/>
      <c r="N152" s="31"/>
      <c r="O152" s="32"/>
      <c r="P152" s="31">
        <v>1.0999999999999999E-2</v>
      </c>
      <c r="Q152" s="32">
        <v>1</v>
      </c>
      <c r="R152" s="31">
        <v>1.0999999999999999E-2</v>
      </c>
      <c r="S152" s="32">
        <v>1</v>
      </c>
      <c r="T152" s="31">
        <v>1.0999999999999999E-2</v>
      </c>
      <c r="U152" s="32">
        <v>1</v>
      </c>
      <c r="V152" s="31">
        <v>1.0999999999999999E-2</v>
      </c>
      <c r="W152" s="32">
        <v>1</v>
      </c>
      <c r="X152" s="31">
        <v>1.0999999999999999E-2</v>
      </c>
      <c r="Y152" s="32">
        <v>1</v>
      </c>
      <c r="Z152" s="31">
        <v>1.0999999999999999E-2</v>
      </c>
      <c r="AA152" s="32">
        <v>1</v>
      </c>
      <c r="AB152" s="97">
        <v>1.0999999999999999E-2</v>
      </c>
      <c r="AC152" s="97">
        <v>1</v>
      </c>
      <c r="AD152" s="33">
        <f>Tabell2[[#This Row],['[MW'] Effekt26]]-Tabell2[[#This Row],['[MW'] Effekt24]]</f>
        <v>0</v>
      </c>
      <c r="AE152" s="26">
        <f>Tabell2[[#This Row],['[n'] Antal27]]-Tabell2[[#This Row],['[n'] Antal25]]</f>
        <v>0</v>
      </c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</row>
    <row r="153" spans="1:41" s="27" customFormat="1" ht="13.15">
      <c r="A153" s="27" t="s">
        <v>229</v>
      </c>
      <c r="B153" s="33">
        <v>61.296999999999997</v>
      </c>
      <c r="C153" s="34">
        <v>127</v>
      </c>
      <c r="D153" s="33">
        <v>72.591999999999999</v>
      </c>
      <c r="E153" s="34">
        <v>142</v>
      </c>
      <c r="F153" s="33">
        <v>91.885000000000005</v>
      </c>
      <c r="G153" s="34">
        <v>169</v>
      </c>
      <c r="H153" s="33">
        <v>111.67</v>
      </c>
      <c r="I153" s="34">
        <v>189</v>
      </c>
      <c r="J153" s="33">
        <v>152.815</v>
      </c>
      <c r="K153" s="34">
        <v>230</v>
      </c>
      <c r="L153" s="33">
        <v>210.63</v>
      </c>
      <c r="M153" s="34">
        <v>264</v>
      </c>
      <c r="N153" s="33">
        <v>271.90100000000001</v>
      </c>
      <c r="O153" s="34">
        <v>302</v>
      </c>
      <c r="P153" s="33">
        <v>388.416</v>
      </c>
      <c r="Q153" s="34">
        <v>360</v>
      </c>
      <c r="R153" s="33">
        <v>554.51900000000001</v>
      </c>
      <c r="S153" s="34">
        <v>445</v>
      </c>
      <c r="T153" s="33">
        <v>644.28800000000001</v>
      </c>
      <c r="U153" s="34">
        <v>490</v>
      </c>
      <c r="V153" s="33">
        <v>696.15099999999995</v>
      </c>
      <c r="W153" s="34">
        <v>518</v>
      </c>
      <c r="X153" s="33">
        <v>773.89499999999998</v>
      </c>
      <c r="Y153" s="34">
        <v>546</v>
      </c>
      <c r="Z153" s="33">
        <v>799.73</v>
      </c>
      <c r="AA153" s="34">
        <v>555</v>
      </c>
      <c r="AB153" s="98">
        <v>806.67000000000007</v>
      </c>
      <c r="AC153" s="98">
        <v>554</v>
      </c>
      <c r="AD153" s="33">
        <f>Tabell2[[#This Row],['[MW'] Effekt26]]-Tabell2[[#This Row],['[MW'] Effekt24]]</f>
        <v>6.9400000000000546</v>
      </c>
      <c r="AE153" s="26">
        <f>Tabell2[[#This Row],['[n'] Antal27]]-Tabell2[[#This Row],['[n'] Antal25]]</f>
        <v>-1</v>
      </c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</row>
    <row r="154" spans="1:41" ht="13.15">
      <c r="A154" t="s">
        <v>84</v>
      </c>
      <c r="B154" s="31">
        <v>1.4999999999999999E-2</v>
      </c>
      <c r="C154" s="32">
        <v>1</v>
      </c>
      <c r="D154" s="31">
        <v>1.4999999999999999E-2</v>
      </c>
      <c r="E154" s="32">
        <v>1</v>
      </c>
      <c r="F154" s="31">
        <v>1.4999999999999999E-2</v>
      </c>
      <c r="G154" s="32">
        <v>1</v>
      </c>
      <c r="H154" s="31">
        <v>1.4999999999999999E-2</v>
      </c>
      <c r="I154" s="32">
        <v>1</v>
      </c>
      <c r="J154" s="31">
        <v>1.4999999999999999E-2</v>
      </c>
      <c r="K154" s="32">
        <v>1</v>
      </c>
      <c r="L154" s="31"/>
      <c r="M154" s="32"/>
      <c r="N154" s="31"/>
      <c r="O154" s="32"/>
      <c r="P154" s="31"/>
      <c r="Q154" s="32"/>
      <c r="R154" s="31"/>
      <c r="S154" s="32"/>
      <c r="T154" s="31"/>
      <c r="U154" s="32"/>
      <c r="V154" s="31"/>
      <c r="W154" s="32"/>
      <c r="X154" s="31"/>
      <c r="Y154" s="32"/>
      <c r="Z154" s="31"/>
      <c r="AA154" s="32"/>
      <c r="AB154" s="97"/>
      <c r="AC154" s="97"/>
      <c r="AD154" s="33">
        <f>Tabell2[[#This Row],['[MW'] Effekt26]]-Tabell2[[#This Row],['[MW'] Effekt24]]</f>
        <v>0</v>
      </c>
      <c r="AE154" s="26">
        <f>Tabell2[[#This Row],['[n'] Antal27]]-Tabell2[[#This Row],['[n'] Antal25]]</f>
        <v>0</v>
      </c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</row>
    <row r="155" spans="1:41" ht="13.15">
      <c r="A155" t="s">
        <v>85</v>
      </c>
      <c r="B155" s="31"/>
      <c r="C155" s="32"/>
      <c r="D155" s="31"/>
      <c r="E155" s="32"/>
      <c r="F155" s="31"/>
      <c r="G155" s="32"/>
      <c r="H155" s="31"/>
      <c r="I155" s="32"/>
      <c r="J155" s="31"/>
      <c r="K155" s="32"/>
      <c r="L155" s="31">
        <v>0.8</v>
      </c>
      <c r="M155" s="32">
        <v>1</v>
      </c>
      <c r="N155" s="31">
        <v>0.8</v>
      </c>
      <c r="O155" s="32">
        <v>1</v>
      </c>
      <c r="P155" s="31">
        <v>0.8</v>
      </c>
      <c r="Q155" s="32">
        <v>1</v>
      </c>
      <c r="R155" s="31">
        <v>0.8</v>
      </c>
      <c r="S155" s="32">
        <v>1</v>
      </c>
      <c r="T155" s="31">
        <v>0.8</v>
      </c>
      <c r="U155" s="32">
        <v>1</v>
      </c>
      <c r="V155" s="31">
        <v>0.8</v>
      </c>
      <c r="W155" s="32">
        <v>1</v>
      </c>
      <c r="X155" s="31">
        <v>0.8</v>
      </c>
      <c r="Y155" s="32">
        <v>1</v>
      </c>
      <c r="Z155" s="31">
        <v>0.8</v>
      </c>
      <c r="AA155" s="32">
        <v>1</v>
      </c>
      <c r="AB155" s="97">
        <v>3.8</v>
      </c>
      <c r="AC155" s="97">
        <v>2</v>
      </c>
      <c r="AD155" s="33">
        <f>Tabell2[[#This Row],['[MW'] Effekt26]]-Tabell2[[#This Row],['[MW'] Effekt24]]</f>
        <v>3</v>
      </c>
      <c r="AE155" s="26">
        <f>Tabell2[[#This Row],['[n'] Antal27]]-Tabell2[[#This Row],['[n'] Antal25]]</f>
        <v>1</v>
      </c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</row>
    <row r="156" spans="1:41" ht="13.15">
      <c r="A156" t="s">
        <v>86</v>
      </c>
      <c r="B156" s="31"/>
      <c r="C156" s="32"/>
      <c r="D156" s="31"/>
      <c r="E156" s="32"/>
      <c r="F156" s="31"/>
      <c r="G156" s="32"/>
      <c r="H156" s="31"/>
      <c r="I156" s="32"/>
      <c r="J156" s="31"/>
      <c r="K156" s="32"/>
      <c r="L156" s="31"/>
      <c r="M156" s="32"/>
      <c r="N156" s="31"/>
      <c r="O156" s="32"/>
      <c r="P156" s="31"/>
      <c r="Q156" s="32"/>
      <c r="R156" s="31">
        <v>48.3</v>
      </c>
      <c r="S156" s="32">
        <v>21</v>
      </c>
      <c r="T156" s="31">
        <v>48.3</v>
      </c>
      <c r="U156" s="32">
        <v>21</v>
      </c>
      <c r="V156" s="31">
        <v>48.3</v>
      </c>
      <c r="W156" s="32">
        <v>21</v>
      </c>
      <c r="X156" s="31">
        <v>48.3</v>
      </c>
      <c r="Y156" s="32">
        <v>21</v>
      </c>
      <c r="Z156" s="31">
        <v>48.3</v>
      </c>
      <c r="AA156" s="32">
        <v>21</v>
      </c>
      <c r="AB156" s="97">
        <v>48.3</v>
      </c>
      <c r="AC156" s="97">
        <v>21</v>
      </c>
      <c r="AD156" s="33">
        <f>Tabell2[[#This Row],['[MW'] Effekt26]]-Tabell2[[#This Row],['[MW'] Effekt24]]</f>
        <v>0</v>
      </c>
      <c r="AE156" s="26">
        <f>Tabell2[[#This Row],['[n'] Antal27]]-Tabell2[[#This Row],['[n'] Antal25]]</f>
        <v>0</v>
      </c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</row>
    <row r="157" spans="1:41" ht="13.15">
      <c r="A157" t="s">
        <v>87</v>
      </c>
      <c r="B157" s="31"/>
      <c r="C157" s="32"/>
      <c r="D157" s="31"/>
      <c r="E157" s="32"/>
      <c r="F157" s="31"/>
      <c r="G157" s="32"/>
      <c r="H157" s="31"/>
      <c r="I157" s="32"/>
      <c r="J157" s="31">
        <v>0.8</v>
      </c>
      <c r="K157" s="32">
        <v>1</v>
      </c>
      <c r="L157" s="31">
        <v>1.6</v>
      </c>
      <c r="M157" s="32">
        <v>2</v>
      </c>
      <c r="N157" s="31">
        <v>5.6</v>
      </c>
      <c r="O157" s="32">
        <v>4</v>
      </c>
      <c r="P157" s="31">
        <v>5.6</v>
      </c>
      <c r="Q157" s="32">
        <v>4</v>
      </c>
      <c r="R157" s="31">
        <v>5.6</v>
      </c>
      <c r="S157" s="32">
        <v>4</v>
      </c>
      <c r="T157" s="31">
        <v>5.6</v>
      </c>
      <c r="U157" s="32">
        <v>4</v>
      </c>
      <c r="V157" s="31">
        <v>5.6</v>
      </c>
      <c r="W157" s="32">
        <v>4</v>
      </c>
      <c r="X157" s="31">
        <v>5.6</v>
      </c>
      <c r="Y157" s="32">
        <v>4</v>
      </c>
      <c r="Z157" s="31">
        <v>5.6</v>
      </c>
      <c r="AA157" s="32">
        <v>4</v>
      </c>
      <c r="AB157" s="97">
        <v>5.6</v>
      </c>
      <c r="AC157" s="97">
        <v>4</v>
      </c>
      <c r="AD157" s="33">
        <f>Tabell2[[#This Row],['[MW'] Effekt26]]-Tabell2[[#This Row],['[MW'] Effekt24]]</f>
        <v>0</v>
      </c>
      <c r="AE157" s="26">
        <f>Tabell2[[#This Row],['[n'] Antal27]]-Tabell2[[#This Row],['[n'] Antal25]]</f>
        <v>0</v>
      </c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</row>
    <row r="158" spans="1:41" ht="13.15">
      <c r="A158" t="s">
        <v>88</v>
      </c>
      <c r="B158" s="31">
        <v>6.8280000000000003</v>
      </c>
      <c r="C158" s="32">
        <v>13</v>
      </c>
      <c r="D158" s="31">
        <v>8.6479999999999997</v>
      </c>
      <c r="E158" s="32">
        <v>15</v>
      </c>
      <c r="F158" s="31">
        <v>8.6479999999999997</v>
      </c>
      <c r="G158" s="32">
        <v>15</v>
      </c>
      <c r="H158" s="31">
        <v>10.473000000000001</v>
      </c>
      <c r="I158" s="32">
        <v>18</v>
      </c>
      <c r="J158" s="31">
        <v>14.273</v>
      </c>
      <c r="K158" s="32">
        <v>21</v>
      </c>
      <c r="L158" s="31">
        <v>22.672999999999998</v>
      </c>
      <c r="M158" s="32">
        <v>27</v>
      </c>
      <c r="N158" s="31">
        <v>24.672999999999998</v>
      </c>
      <c r="O158" s="32">
        <v>28</v>
      </c>
      <c r="P158" s="31">
        <v>39.472999999999999</v>
      </c>
      <c r="Q158" s="32">
        <v>36</v>
      </c>
      <c r="R158" s="31">
        <v>42.673000000000002</v>
      </c>
      <c r="S158" s="32">
        <v>40</v>
      </c>
      <c r="T158" s="31">
        <v>42.673000000000002</v>
      </c>
      <c r="U158" s="32">
        <v>40</v>
      </c>
      <c r="V158" s="31">
        <v>44.872999999999998</v>
      </c>
      <c r="W158" s="32">
        <v>41</v>
      </c>
      <c r="X158" s="31">
        <v>50.774000000000001</v>
      </c>
      <c r="Y158" s="32">
        <v>42</v>
      </c>
      <c r="Z158" s="31">
        <v>50.624000000000002</v>
      </c>
      <c r="AA158" s="32">
        <v>41</v>
      </c>
      <c r="AB158" s="97">
        <v>50.624000000000002</v>
      </c>
      <c r="AC158" s="97">
        <v>41</v>
      </c>
      <c r="AD158" s="33">
        <f>Tabell2[[#This Row],['[MW'] Effekt26]]-Tabell2[[#This Row],['[MW'] Effekt24]]</f>
        <v>0</v>
      </c>
      <c r="AE158" s="26">
        <f>Tabell2[[#This Row],['[n'] Antal27]]-Tabell2[[#This Row],['[n'] Antal25]]</f>
        <v>0</v>
      </c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</row>
    <row r="159" spans="1:41" ht="13.15">
      <c r="A159" t="s">
        <v>89</v>
      </c>
      <c r="B159" s="31"/>
      <c r="C159" s="32"/>
      <c r="D159" s="31"/>
      <c r="E159" s="32"/>
      <c r="F159" s="31">
        <v>0.13</v>
      </c>
      <c r="G159" s="32">
        <v>1</v>
      </c>
      <c r="H159" s="31">
        <v>0.13</v>
      </c>
      <c r="I159" s="32">
        <v>1</v>
      </c>
      <c r="J159" s="31">
        <v>0.13</v>
      </c>
      <c r="K159" s="32">
        <v>1</v>
      </c>
      <c r="L159" s="31">
        <v>0.13</v>
      </c>
      <c r="M159" s="32">
        <v>1</v>
      </c>
      <c r="N159" s="31">
        <v>0.13</v>
      </c>
      <c r="O159" s="32">
        <v>1</v>
      </c>
      <c r="P159" s="31">
        <v>0.13</v>
      </c>
      <c r="Q159" s="32">
        <v>1</v>
      </c>
      <c r="R159" s="31">
        <v>0.13</v>
      </c>
      <c r="S159" s="32">
        <v>1</v>
      </c>
      <c r="T159" s="31">
        <v>0.13</v>
      </c>
      <c r="U159" s="32">
        <v>1</v>
      </c>
      <c r="V159" s="31">
        <v>0.26300000000000001</v>
      </c>
      <c r="W159" s="32">
        <v>4</v>
      </c>
      <c r="X159" s="31">
        <v>0.26300000000000001</v>
      </c>
      <c r="Y159" s="32">
        <v>4</v>
      </c>
      <c r="Z159" s="31">
        <v>0.26300000000000001</v>
      </c>
      <c r="AA159" s="32">
        <v>4</v>
      </c>
      <c r="AB159" s="97">
        <v>0.26300000000000001</v>
      </c>
      <c r="AC159" s="97">
        <v>4</v>
      </c>
      <c r="AD159" s="33">
        <f>Tabell2[[#This Row],['[MW'] Effekt26]]-Tabell2[[#This Row],['[MW'] Effekt24]]</f>
        <v>0</v>
      </c>
      <c r="AE159" s="26">
        <f>Tabell2[[#This Row],['[n'] Antal27]]-Tabell2[[#This Row],['[n'] Antal25]]</f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</row>
    <row r="160" spans="1:41" ht="13.15">
      <c r="A160" t="s">
        <v>90</v>
      </c>
      <c r="B160" s="31">
        <v>2.8740000000000001</v>
      </c>
      <c r="C160" s="32">
        <v>6</v>
      </c>
      <c r="D160" s="31">
        <v>3.024</v>
      </c>
      <c r="E160" s="32">
        <v>7</v>
      </c>
      <c r="F160" s="31">
        <v>3.024</v>
      </c>
      <c r="G160" s="32">
        <v>7</v>
      </c>
      <c r="H160" s="31">
        <v>3.024</v>
      </c>
      <c r="I160" s="32">
        <v>7</v>
      </c>
      <c r="J160" s="31">
        <v>3.024</v>
      </c>
      <c r="K160" s="32">
        <v>7</v>
      </c>
      <c r="L160" s="31">
        <v>3.024</v>
      </c>
      <c r="M160" s="32">
        <v>7</v>
      </c>
      <c r="N160" s="31">
        <v>9.0239999999999991</v>
      </c>
      <c r="O160" s="32">
        <v>10</v>
      </c>
      <c r="P160" s="31">
        <v>17.024000000000001</v>
      </c>
      <c r="Q160" s="32">
        <v>14</v>
      </c>
      <c r="R160" s="31">
        <v>21.024000000000001</v>
      </c>
      <c r="S160" s="32">
        <v>16</v>
      </c>
      <c r="T160" s="31">
        <v>21.024000000000001</v>
      </c>
      <c r="U160" s="32">
        <v>16</v>
      </c>
      <c r="V160" s="31">
        <v>21.024000000000001</v>
      </c>
      <c r="W160" s="32">
        <v>16</v>
      </c>
      <c r="X160" s="31">
        <v>20.986999999999998</v>
      </c>
      <c r="Y160" s="32">
        <v>15</v>
      </c>
      <c r="Z160" s="31">
        <v>20.986999999999998</v>
      </c>
      <c r="AA160" s="32">
        <v>15</v>
      </c>
      <c r="AB160" s="97">
        <v>20.986999999999998</v>
      </c>
      <c r="AC160" s="97">
        <v>15</v>
      </c>
      <c r="AD160" s="33">
        <f>Tabell2[[#This Row],['[MW'] Effekt26]]-Tabell2[[#This Row],['[MW'] Effekt24]]</f>
        <v>0</v>
      </c>
      <c r="AE160" s="26">
        <f>Tabell2[[#This Row],['[n'] Antal27]]-Tabell2[[#This Row],['[n'] Antal25]]</f>
        <v>0</v>
      </c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</row>
    <row r="161" spans="1:41" ht="13.15">
      <c r="A161" t="s">
        <v>91</v>
      </c>
      <c r="B161" s="31">
        <v>0.75</v>
      </c>
      <c r="C161" s="32">
        <v>1</v>
      </c>
      <c r="D161" s="31">
        <v>0.75</v>
      </c>
      <c r="E161" s="32">
        <v>1</v>
      </c>
      <c r="F161" s="31">
        <v>0.75</v>
      </c>
      <c r="G161" s="32">
        <v>1</v>
      </c>
      <c r="H161" s="31">
        <v>0.75</v>
      </c>
      <c r="I161" s="32">
        <v>1</v>
      </c>
      <c r="J161" s="31">
        <v>0.75</v>
      </c>
      <c r="K161" s="32">
        <v>1</v>
      </c>
      <c r="L161" s="31">
        <v>0.75</v>
      </c>
      <c r="M161" s="32">
        <v>1</v>
      </c>
      <c r="N161" s="31">
        <v>0.75</v>
      </c>
      <c r="O161" s="32">
        <v>1</v>
      </c>
      <c r="P161" s="31">
        <v>0.75</v>
      </c>
      <c r="Q161" s="32">
        <v>1</v>
      </c>
      <c r="R161" s="31">
        <v>8.25</v>
      </c>
      <c r="S161" s="32">
        <v>4</v>
      </c>
      <c r="T161" s="31">
        <v>8.25</v>
      </c>
      <c r="U161" s="32">
        <v>4</v>
      </c>
      <c r="V161" s="31">
        <v>8.25</v>
      </c>
      <c r="W161" s="32">
        <v>4</v>
      </c>
      <c r="X161" s="31">
        <v>8.25</v>
      </c>
      <c r="Y161" s="32">
        <v>4</v>
      </c>
      <c r="Z161" s="31">
        <v>8.25</v>
      </c>
      <c r="AA161" s="32">
        <v>4</v>
      </c>
      <c r="AB161" s="97">
        <v>8.25</v>
      </c>
      <c r="AC161" s="97">
        <v>4</v>
      </c>
      <c r="AD161" s="33">
        <f>Tabell2[[#This Row],['[MW'] Effekt26]]-Tabell2[[#This Row],['[MW'] Effekt24]]</f>
        <v>0</v>
      </c>
      <c r="AE161" s="26">
        <f>Tabell2[[#This Row],['[n'] Antal27]]-Tabell2[[#This Row],['[n'] Antal25]]</f>
        <v>0</v>
      </c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</row>
    <row r="162" spans="1:41" ht="13.15">
      <c r="A162" t="s">
        <v>0</v>
      </c>
      <c r="B162" s="31">
        <v>5.9249999999999998</v>
      </c>
      <c r="C162" s="32">
        <v>12</v>
      </c>
      <c r="D162" s="31">
        <v>5.9249999999999998</v>
      </c>
      <c r="E162" s="32">
        <v>12</v>
      </c>
      <c r="F162" s="31">
        <v>5.9249999999999998</v>
      </c>
      <c r="G162" s="32">
        <v>12</v>
      </c>
      <c r="H162" s="31">
        <v>5.9249999999999998</v>
      </c>
      <c r="I162" s="32">
        <v>12</v>
      </c>
      <c r="J162" s="31">
        <v>5.9249999999999998</v>
      </c>
      <c r="K162" s="32">
        <v>12</v>
      </c>
      <c r="L162" s="31">
        <v>5.9249999999999998</v>
      </c>
      <c r="M162" s="32">
        <v>12</v>
      </c>
      <c r="N162" s="31">
        <v>7.9249999999999998</v>
      </c>
      <c r="O162" s="32">
        <v>13</v>
      </c>
      <c r="P162" s="31">
        <v>7.9249999999999998</v>
      </c>
      <c r="Q162" s="32">
        <v>13</v>
      </c>
      <c r="R162" s="31">
        <v>7.9249999999999998</v>
      </c>
      <c r="S162" s="32">
        <v>13</v>
      </c>
      <c r="T162" s="31">
        <v>12.025</v>
      </c>
      <c r="U162" s="32">
        <v>14</v>
      </c>
      <c r="V162" s="31">
        <v>12.025</v>
      </c>
      <c r="W162" s="32">
        <v>14</v>
      </c>
      <c r="X162" s="31">
        <v>10.824999999999999</v>
      </c>
      <c r="Y162" s="32">
        <v>12</v>
      </c>
      <c r="Z162" s="31">
        <v>10.824999999999999</v>
      </c>
      <c r="AA162" s="32">
        <v>12</v>
      </c>
      <c r="AB162" s="97">
        <v>10.824999999999999</v>
      </c>
      <c r="AC162" s="97">
        <v>12</v>
      </c>
      <c r="AD162" s="33">
        <f>Tabell2[[#This Row],['[MW'] Effekt26]]-Tabell2[[#This Row],['[MW'] Effekt24]]</f>
        <v>0</v>
      </c>
      <c r="AE162" s="26">
        <f>Tabell2[[#This Row],['[n'] Antal27]]-Tabell2[[#This Row],['[n'] Antal25]]</f>
        <v>0</v>
      </c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</row>
    <row r="163" spans="1:41" ht="13.15">
      <c r="A163" t="s">
        <v>92</v>
      </c>
      <c r="B163" s="31">
        <v>4.649</v>
      </c>
      <c r="C163" s="32">
        <v>8</v>
      </c>
      <c r="D163" s="31">
        <v>7.1989999999999998</v>
      </c>
      <c r="E163" s="32">
        <v>11</v>
      </c>
      <c r="F163" s="31">
        <v>10.449</v>
      </c>
      <c r="G163" s="32">
        <v>15</v>
      </c>
      <c r="H163" s="31">
        <v>11.449</v>
      </c>
      <c r="I163" s="32">
        <v>16</v>
      </c>
      <c r="J163" s="31">
        <v>11.449</v>
      </c>
      <c r="K163" s="32">
        <v>16</v>
      </c>
      <c r="L163" s="31">
        <v>15.048999999999999</v>
      </c>
      <c r="M163" s="32">
        <v>19</v>
      </c>
      <c r="N163" s="31">
        <v>23.849</v>
      </c>
      <c r="O163" s="32">
        <v>24</v>
      </c>
      <c r="P163" s="31">
        <v>33.848999999999997</v>
      </c>
      <c r="Q163" s="32">
        <v>29</v>
      </c>
      <c r="R163" s="31">
        <v>35.848999999999997</v>
      </c>
      <c r="S163" s="32">
        <v>30</v>
      </c>
      <c r="T163" s="31">
        <v>35.848999999999997</v>
      </c>
      <c r="U163" s="32">
        <v>30</v>
      </c>
      <c r="V163" s="31">
        <v>35.848999999999997</v>
      </c>
      <c r="W163" s="32">
        <v>30</v>
      </c>
      <c r="X163" s="31">
        <v>35.848999999999997</v>
      </c>
      <c r="Y163" s="32">
        <v>30</v>
      </c>
      <c r="Z163" s="31">
        <v>35.698999999999998</v>
      </c>
      <c r="AA163" s="32">
        <v>29</v>
      </c>
      <c r="AB163" s="97">
        <v>35.698999999999998</v>
      </c>
      <c r="AC163" s="97">
        <v>29</v>
      </c>
      <c r="AD163" s="33">
        <f>Tabell2[[#This Row],['[MW'] Effekt26]]-Tabell2[[#This Row],['[MW'] Effekt24]]</f>
        <v>0</v>
      </c>
      <c r="AE163" s="26">
        <f>Tabell2[[#This Row],['[n'] Antal27]]-Tabell2[[#This Row],['[n'] Antal25]]</f>
        <v>0</v>
      </c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</row>
    <row r="164" spans="1:41" ht="13.15">
      <c r="A164" t="s">
        <v>93</v>
      </c>
      <c r="B164" s="31">
        <v>1.2050000000000001</v>
      </c>
      <c r="C164" s="32">
        <v>3</v>
      </c>
      <c r="D164" s="31">
        <v>1.2050000000000001</v>
      </c>
      <c r="E164" s="32">
        <v>3</v>
      </c>
      <c r="F164" s="31">
        <v>2.105</v>
      </c>
      <c r="G164" s="32">
        <v>4</v>
      </c>
      <c r="H164" s="31">
        <v>2.105</v>
      </c>
      <c r="I164" s="32">
        <v>4</v>
      </c>
      <c r="J164" s="31">
        <v>5.3049999999999997</v>
      </c>
      <c r="K164" s="32">
        <v>8</v>
      </c>
      <c r="L164" s="31">
        <v>7.7050000000000001</v>
      </c>
      <c r="M164" s="32">
        <v>11</v>
      </c>
      <c r="N164" s="31">
        <v>7.7050000000000001</v>
      </c>
      <c r="O164" s="32">
        <v>11</v>
      </c>
      <c r="P164" s="31">
        <v>20.504999999999999</v>
      </c>
      <c r="Q164" s="32">
        <v>18</v>
      </c>
      <c r="R164" s="31">
        <v>20.504999999999999</v>
      </c>
      <c r="S164" s="32">
        <v>18</v>
      </c>
      <c r="T164" s="31">
        <v>20.504999999999999</v>
      </c>
      <c r="U164" s="32">
        <v>18</v>
      </c>
      <c r="V164" s="31">
        <v>16.504999999999999</v>
      </c>
      <c r="W164" s="32">
        <v>16</v>
      </c>
      <c r="X164" s="31">
        <v>16.504999999999999</v>
      </c>
      <c r="Y164" s="32">
        <v>16</v>
      </c>
      <c r="Z164" s="31">
        <v>36.905000000000001</v>
      </c>
      <c r="AA164" s="32">
        <v>27</v>
      </c>
      <c r="AB164" s="97">
        <v>36.72</v>
      </c>
      <c r="AC164" s="97">
        <v>27</v>
      </c>
      <c r="AD164" s="33">
        <f>Tabell2[[#This Row],['[MW'] Effekt26]]-Tabell2[[#This Row],['[MW'] Effekt24]]</f>
        <v>-0.18500000000000227</v>
      </c>
      <c r="AE164" s="26">
        <f>Tabell2[[#This Row],['[n'] Antal27]]-Tabell2[[#This Row],['[n'] Antal25]]</f>
        <v>0</v>
      </c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</row>
    <row r="165" spans="1:41" ht="13.15">
      <c r="A165" t="s">
        <v>94</v>
      </c>
      <c r="B165" s="31">
        <v>0.43</v>
      </c>
      <c r="C165" s="32">
        <v>3</v>
      </c>
      <c r="D165" s="31">
        <v>0.43</v>
      </c>
      <c r="E165" s="32">
        <v>3</v>
      </c>
      <c r="F165" s="31">
        <v>0.43</v>
      </c>
      <c r="G165" s="32">
        <v>3</v>
      </c>
      <c r="H165" s="31">
        <v>0.43</v>
      </c>
      <c r="I165" s="32">
        <v>3</v>
      </c>
      <c r="J165" s="31">
        <v>0.43</v>
      </c>
      <c r="K165" s="32">
        <v>3</v>
      </c>
      <c r="L165" s="31">
        <v>0.43</v>
      </c>
      <c r="M165" s="32">
        <v>3</v>
      </c>
      <c r="N165" s="31">
        <v>0.43</v>
      </c>
      <c r="O165" s="32">
        <v>3</v>
      </c>
      <c r="P165" s="31">
        <v>4.43</v>
      </c>
      <c r="Q165" s="32">
        <v>5</v>
      </c>
      <c r="R165" s="31">
        <v>4.43</v>
      </c>
      <c r="S165" s="32">
        <v>5</v>
      </c>
      <c r="T165" s="31">
        <v>4.43</v>
      </c>
      <c r="U165" s="32">
        <v>5</v>
      </c>
      <c r="V165" s="31">
        <v>4.43</v>
      </c>
      <c r="W165" s="32">
        <v>5</v>
      </c>
      <c r="X165" s="31">
        <v>4.45</v>
      </c>
      <c r="Y165" s="32">
        <v>5</v>
      </c>
      <c r="Z165" s="31">
        <v>4.45</v>
      </c>
      <c r="AA165" s="32">
        <v>5</v>
      </c>
      <c r="AB165" s="97">
        <v>4.45</v>
      </c>
      <c r="AC165" s="97">
        <v>5</v>
      </c>
      <c r="AD165" s="33">
        <f>Tabell2[[#This Row],['[MW'] Effekt26]]-Tabell2[[#This Row],['[MW'] Effekt24]]</f>
        <v>0</v>
      </c>
      <c r="AE165" s="26">
        <f>Tabell2[[#This Row],['[n'] Antal27]]-Tabell2[[#This Row],['[n'] Antal25]]</f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</row>
    <row r="166" spans="1:41" ht="13.15">
      <c r="A166" t="s">
        <v>95</v>
      </c>
      <c r="B166" s="31"/>
      <c r="C166" s="32"/>
      <c r="D166" s="31"/>
      <c r="E166" s="32"/>
      <c r="F166" s="31"/>
      <c r="G166" s="32"/>
      <c r="H166" s="31"/>
      <c r="I166" s="32"/>
      <c r="J166" s="31"/>
      <c r="K166" s="32"/>
      <c r="L166" s="31"/>
      <c r="M166" s="32"/>
      <c r="N166" s="31"/>
      <c r="O166" s="32"/>
      <c r="P166" s="31"/>
      <c r="Q166" s="32"/>
      <c r="R166" s="31">
        <v>2</v>
      </c>
      <c r="S166" s="32">
        <v>1</v>
      </c>
      <c r="T166" s="31">
        <v>2</v>
      </c>
      <c r="U166" s="32">
        <v>1</v>
      </c>
      <c r="V166" s="31">
        <v>2</v>
      </c>
      <c r="W166" s="32">
        <v>1</v>
      </c>
      <c r="X166" s="31">
        <v>4.8499999999999996</v>
      </c>
      <c r="Y166" s="32">
        <v>2</v>
      </c>
      <c r="Z166" s="31">
        <v>4.8499999999999996</v>
      </c>
      <c r="AA166" s="32">
        <v>2</v>
      </c>
      <c r="AB166" s="97">
        <v>4.8499999999999996</v>
      </c>
      <c r="AC166" s="97">
        <v>2</v>
      </c>
      <c r="AD166" s="33">
        <f>Tabell2[[#This Row],['[MW'] Effekt26]]-Tabell2[[#This Row],['[MW'] Effekt24]]</f>
        <v>0</v>
      </c>
      <c r="AE166" s="26">
        <f>Tabell2[[#This Row],['[n'] Antal27]]-Tabell2[[#This Row],['[n'] Antal25]]</f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</row>
    <row r="167" spans="1:41" ht="13.15">
      <c r="A167" t="s">
        <v>96</v>
      </c>
      <c r="B167" s="31">
        <v>10.56</v>
      </c>
      <c r="C167" s="32">
        <v>15</v>
      </c>
      <c r="D167" s="31">
        <v>12.06</v>
      </c>
      <c r="E167" s="32">
        <v>16</v>
      </c>
      <c r="F167" s="31">
        <v>12.06</v>
      </c>
      <c r="G167" s="32">
        <v>16</v>
      </c>
      <c r="H167" s="31">
        <v>12.06</v>
      </c>
      <c r="I167" s="32">
        <v>16</v>
      </c>
      <c r="J167" s="31">
        <v>17.66</v>
      </c>
      <c r="K167" s="32">
        <v>20</v>
      </c>
      <c r="L167" s="31">
        <v>18.46</v>
      </c>
      <c r="M167" s="32">
        <v>21</v>
      </c>
      <c r="N167" s="31">
        <v>21.66</v>
      </c>
      <c r="O167" s="32">
        <v>25</v>
      </c>
      <c r="P167" s="31">
        <v>25.66</v>
      </c>
      <c r="Q167" s="32">
        <v>27</v>
      </c>
      <c r="R167" s="31">
        <v>25.66</v>
      </c>
      <c r="S167" s="32">
        <v>27</v>
      </c>
      <c r="T167" s="31">
        <v>35.36</v>
      </c>
      <c r="U167" s="32">
        <v>33</v>
      </c>
      <c r="V167" s="31">
        <v>35.36</v>
      </c>
      <c r="W167" s="32">
        <v>33</v>
      </c>
      <c r="X167" s="31">
        <v>35.36</v>
      </c>
      <c r="Y167" s="32">
        <v>33</v>
      </c>
      <c r="Z167" s="31">
        <v>35.36</v>
      </c>
      <c r="AA167" s="32">
        <v>33</v>
      </c>
      <c r="AB167" s="97">
        <v>35.36</v>
      </c>
      <c r="AC167" s="97">
        <v>33</v>
      </c>
      <c r="AD167" s="33">
        <f>Tabell2[[#This Row],['[MW'] Effekt26]]-Tabell2[[#This Row],['[MW'] Effekt24]]</f>
        <v>0</v>
      </c>
      <c r="AE167" s="26">
        <f>Tabell2[[#This Row],['[n'] Antal27]]-Tabell2[[#This Row],['[n'] Antal25]]</f>
        <v>0</v>
      </c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</row>
    <row r="168" spans="1:41" ht="13.15">
      <c r="A168" t="s">
        <v>97</v>
      </c>
      <c r="B168" s="31">
        <v>0.1</v>
      </c>
      <c r="C168" s="32">
        <v>1</v>
      </c>
      <c r="D168" s="31">
        <v>0.1</v>
      </c>
      <c r="E168" s="32">
        <v>1</v>
      </c>
      <c r="F168" s="31">
        <v>0.1</v>
      </c>
      <c r="G168" s="32">
        <v>1</v>
      </c>
      <c r="H168" s="31">
        <v>0.1</v>
      </c>
      <c r="I168" s="32">
        <v>1</v>
      </c>
      <c r="J168" s="31">
        <v>0.9</v>
      </c>
      <c r="K168" s="32">
        <v>2</v>
      </c>
      <c r="L168" s="31">
        <v>0.9</v>
      </c>
      <c r="M168" s="32">
        <v>2</v>
      </c>
      <c r="N168" s="31">
        <v>1.7</v>
      </c>
      <c r="O168" s="32">
        <v>3</v>
      </c>
      <c r="P168" s="31">
        <v>7.7</v>
      </c>
      <c r="Q168" s="32">
        <v>6</v>
      </c>
      <c r="R168" s="31">
        <v>17.7</v>
      </c>
      <c r="S168" s="32">
        <v>11</v>
      </c>
      <c r="T168" s="31">
        <v>17.7</v>
      </c>
      <c r="U168" s="32">
        <v>11</v>
      </c>
      <c r="V168" s="31">
        <v>17.7</v>
      </c>
      <c r="W168" s="32">
        <v>11</v>
      </c>
      <c r="X168" s="31">
        <v>17.7</v>
      </c>
      <c r="Y168" s="32">
        <v>11</v>
      </c>
      <c r="Z168" s="31">
        <v>17.7</v>
      </c>
      <c r="AA168" s="32">
        <v>11</v>
      </c>
      <c r="AB168" s="97">
        <v>17.7</v>
      </c>
      <c r="AC168" s="97">
        <v>11</v>
      </c>
      <c r="AD168" s="33">
        <f>Tabell2[[#This Row],['[MW'] Effekt26]]-Tabell2[[#This Row],['[MW'] Effekt24]]</f>
        <v>0</v>
      </c>
      <c r="AE168" s="26">
        <f>Tabell2[[#This Row],['[n'] Antal27]]-Tabell2[[#This Row],['[n'] Antal25]]</f>
        <v>0</v>
      </c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</row>
    <row r="169" spans="1:41" ht="13.15">
      <c r="A169" t="s">
        <v>98</v>
      </c>
      <c r="B169" s="31">
        <v>4.55</v>
      </c>
      <c r="C169" s="32">
        <v>8</v>
      </c>
      <c r="D169" s="31">
        <v>4.55</v>
      </c>
      <c r="E169" s="32">
        <v>8</v>
      </c>
      <c r="F169" s="31">
        <v>4.55</v>
      </c>
      <c r="G169" s="32">
        <v>8</v>
      </c>
      <c r="H169" s="31">
        <v>4.55</v>
      </c>
      <c r="I169" s="32">
        <v>8</v>
      </c>
      <c r="J169" s="31">
        <v>4.55</v>
      </c>
      <c r="K169" s="32">
        <v>8</v>
      </c>
      <c r="L169" s="31">
        <v>10.55</v>
      </c>
      <c r="M169" s="32">
        <v>10</v>
      </c>
      <c r="N169" s="31">
        <v>10.55</v>
      </c>
      <c r="O169" s="32">
        <v>10</v>
      </c>
      <c r="P169" s="31">
        <v>10.55</v>
      </c>
      <c r="Q169" s="32">
        <v>10</v>
      </c>
      <c r="R169" s="31">
        <v>10.55</v>
      </c>
      <c r="S169" s="32">
        <v>10</v>
      </c>
      <c r="T169" s="31">
        <v>10.55</v>
      </c>
      <c r="U169" s="32">
        <v>10</v>
      </c>
      <c r="V169" s="31">
        <v>10.55</v>
      </c>
      <c r="W169" s="32">
        <v>10</v>
      </c>
      <c r="X169" s="31">
        <v>10.55</v>
      </c>
      <c r="Y169" s="32">
        <v>10</v>
      </c>
      <c r="Z169" s="31">
        <v>10.55</v>
      </c>
      <c r="AA169" s="32">
        <v>10</v>
      </c>
      <c r="AB169" s="97">
        <v>10.55</v>
      </c>
      <c r="AC169" s="97">
        <v>10</v>
      </c>
      <c r="AD169" s="33">
        <f>Tabell2[[#This Row],['[MW'] Effekt26]]-Tabell2[[#This Row],['[MW'] Effekt24]]</f>
        <v>0</v>
      </c>
      <c r="AE169" s="26">
        <f>Tabell2[[#This Row],['[n'] Antal27]]-Tabell2[[#This Row],['[n'] Antal25]]</f>
        <v>0</v>
      </c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</row>
    <row r="170" spans="1:41" ht="13.15">
      <c r="A170" t="s">
        <v>99</v>
      </c>
      <c r="B170" s="31">
        <v>0.82499999999999996</v>
      </c>
      <c r="C170" s="32">
        <v>2</v>
      </c>
      <c r="D170" s="31">
        <v>0.82499999999999996</v>
      </c>
      <c r="E170" s="32">
        <v>2</v>
      </c>
      <c r="F170" s="31">
        <v>0.82499999999999996</v>
      </c>
      <c r="G170" s="32">
        <v>2</v>
      </c>
      <c r="H170" s="31">
        <v>0.82499999999999996</v>
      </c>
      <c r="I170" s="32">
        <v>2</v>
      </c>
      <c r="J170" s="31">
        <v>0.82499999999999996</v>
      </c>
      <c r="K170" s="32">
        <v>2</v>
      </c>
      <c r="L170" s="31">
        <v>0.82499999999999996</v>
      </c>
      <c r="M170" s="32">
        <v>2</v>
      </c>
      <c r="N170" s="31">
        <v>0.82499999999999996</v>
      </c>
      <c r="O170" s="32">
        <v>2</v>
      </c>
      <c r="P170" s="31">
        <v>0.82499999999999996</v>
      </c>
      <c r="Q170" s="32">
        <v>2</v>
      </c>
      <c r="R170" s="31">
        <v>11.824999999999999</v>
      </c>
      <c r="S170" s="32">
        <v>7</v>
      </c>
      <c r="T170" s="31">
        <v>11.824999999999999</v>
      </c>
      <c r="U170" s="32">
        <v>7</v>
      </c>
      <c r="V170" s="31">
        <v>11.824999999999999</v>
      </c>
      <c r="W170" s="32">
        <v>7</v>
      </c>
      <c r="X170" s="31">
        <v>11.824999999999999</v>
      </c>
      <c r="Y170" s="32">
        <v>7</v>
      </c>
      <c r="Z170" s="31">
        <v>11.874000000000001</v>
      </c>
      <c r="AA170" s="32">
        <v>8</v>
      </c>
      <c r="AB170" s="97">
        <v>11.648999999999999</v>
      </c>
      <c r="AC170" s="97">
        <v>7</v>
      </c>
      <c r="AD170" s="33">
        <f>Tabell2[[#This Row],['[MW'] Effekt26]]-Tabell2[[#This Row],['[MW'] Effekt24]]</f>
        <v>-0.22500000000000142</v>
      </c>
      <c r="AE170" s="26">
        <f>Tabell2[[#This Row],['[n'] Antal27]]-Tabell2[[#This Row],['[n'] Antal25]]</f>
        <v>-1</v>
      </c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</row>
    <row r="171" spans="1:41" ht="13.15">
      <c r="A171" t="s">
        <v>1</v>
      </c>
      <c r="B171" s="31">
        <v>0.26</v>
      </c>
      <c r="C171" s="32">
        <v>2</v>
      </c>
      <c r="D171" s="31">
        <v>0.26</v>
      </c>
      <c r="E171" s="32">
        <v>2</v>
      </c>
      <c r="F171" s="31">
        <v>0.26</v>
      </c>
      <c r="G171" s="32">
        <v>2</v>
      </c>
      <c r="H171" s="31">
        <v>0.26</v>
      </c>
      <c r="I171" s="32">
        <v>2</v>
      </c>
      <c r="J171" s="31">
        <v>1.26</v>
      </c>
      <c r="K171" s="32">
        <v>3</v>
      </c>
      <c r="L171" s="31">
        <v>1.26</v>
      </c>
      <c r="M171" s="32">
        <v>3</v>
      </c>
      <c r="N171" s="31">
        <v>1.26</v>
      </c>
      <c r="O171" s="32">
        <v>3</v>
      </c>
      <c r="P171" s="31">
        <v>1.26</v>
      </c>
      <c r="Q171" s="32">
        <v>3</v>
      </c>
      <c r="R171" s="31">
        <v>1.26</v>
      </c>
      <c r="S171" s="32">
        <v>3</v>
      </c>
      <c r="T171" s="31">
        <v>8.26</v>
      </c>
      <c r="U171" s="32">
        <v>6</v>
      </c>
      <c r="V171" s="31">
        <v>8.26</v>
      </c>
      <c r="W171" s="32">
        <v>6</v>
      </c>
      <c r="X171" s="31">
        <v>8.26</v>
      </c>
      <c r="Y171" s="32">
        <v>6</v>
      </c>
      <c r="Z171" s="31">
        <v>8.0299999999999994</v>
      </c>
      <c r="AA171" s="32">
        <v>5</v>
      </c>
      <c r="AB171" s="97">
        <v>8.0299999999999994</v>
      </c>
      <c r="AC171" s="97">
        <v>5</v>
      </c>
      <c r="AD171" s="33">
        <f>Tabell2[[#This Row],['[MW'] Effekt26]]-Tabell2[[#This Row],['[MW'] Effekt24]]</f>
        <v>0</v>
      </c>
      <c r="AE171" s="26">
        <f>Tabell2[[#This Row],['[n'] Antal27]]-Tabell2[[#This Row],['[n'] Antal25]]</f>
        <v>0</v>
      </c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</row>
    <row r="172" spans="1:41" ht="13.15">
      <c r="A172" t="s">
        <v>100</v>
      </c>
      <c r="B172" s="31">
        <v>0.6</v>
      </c>
      <c r="C172" s="32">
        <v>4</v>
      </c>
      <c r="D172" s="31">
        <v>1.45</v>
      </c>
      <c r="E172" s="32">
        <v>5</v>
      </c>
      <c r="F172" s="31">
        <v>4.75</v>
      </c>
      <c r="G172" s="32">
        <v>9</v>
      </c>
      <c r="H172" s="31">
        <v>4.75</v>
      </c>
      <c r="I172" s="32">
        <v>9</v>
      </c>
      <c r="J172" s="31">
        <v>9.5500000000000007</v>
      </c>
      <c r="K172" s="32">
        <v>15</v>
      </c>
      <c r="L172" s="31">
        <v>26.35</v>
      </c>
      <c r="M172" s="32">
        <v>24</v>
      </c>
      <c r="N172" s="31">
        <v>30.35</v>
      </c>
      <c r="O172" s="32">
        <v>26</v>
      </c>
      <c r="P172" s="31">
        <v>42.365000000000002</v>
      </c>
      <c r="Q172" s="32">
        <v>33</v>
      </c>
      <c r="R172" s="31">
        <v>55.865000000000002</v>
      </c>
      <c r="S172" s="32">
        <v>39</v>
      </c>
      <c r="T172" s="31">
        <v>55.865000000000002</v>
      </c>
      <c r="U172" s="32">
        <v>39</v>
      </c>
      <c r="V172" s="31">
        <v>55.865000000000002</v>
      </c>
      <c r="W172" s="32">
        <v>39</v>
      </c>
      <c r="X172" s="31">
        <v>55.865000000000002</v>
      </c>
      <c r="Y172" s="32">
        <v>39</v>
      </c>
      <c r="Z172" s="31">
        <v>55.865000000000002</v>
      </c>
      <c r="AA172" s="32">
        <v>39</v>
      </c>
      <c r="AB172" s="97">
        <v>55.865000000000002</v>
      </c>
      <c r="AC172" s="97">
        <v>39</v>
      </c>
      <c r="AD172" s="33">
        <f>Tabell2[[#This Row],['[MW'] Effekt26]]-Tabell2[[#This Row],['[MW'] Effekt24]]</f>
        <v>0</v>
      </c>
      <c r="AE172" s="26">
        <f>Tabell2[[#This Row],['[n'] Antal27]]-Tabell2[[#This Row],['[n'] Antal25]]</f>
        <v>0</v>
      </c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</row>
    <row r="173" spans="1:41" ht="13.15">
      <c r="A173" t="s">
        <v>101</v>
      </c>
      <c r="B173" s="31"/>
      <c r="C173" s="32"/>
      <c r="D173" s="31"/>
      <c r="E173" s="32"/>
      <c r="F173" s="31">
        <v>2.1999999999999999E-2</v>
      </c>
      <c r="G173" s="32">
        <v>1</v>
      </c>
      <c r="H173" s="31">
        <v>1.6220000000000001</v>
      </c>
      <c r="I173" s="32">
        <v>3</v>
      </c>
      <c r="J173" s="31">
        <v>2.4220000000000002</v>
      </c>
      <c r="K173" s="32">
        <v>4</v>
      </c>
      <c r="L173" s="31">
        <v>2.4220000000000002</v>
      </c>
      <c r="M173" s="32">
        <v>4</v>
      </c>
      <c r="N173" s="31">
        <v>2.4</v>
      </c>
      <c r="O173" s="32">
        <v>3</v>
      </c>
      <c r="P173" s="31">
        <v>17.399999999999999</v>
      </c>
      <c r="Q173" s="32">
        <v>9</v>
      </c>
      <c r="R173" s="31">
        <v>17.399999999999999</v>
      </c>
      <c r="S173" s="32">
        <v>9</v>
      </c>
      <c r="T173" s="31">
        <v>28</v>
      </c>
      <c r="U173" s="32">
        <v>14</v>
      </c>
      <c r="V173" s="31">
        <v>55.6</v>
      </c>
      <c r="W173" s="32">
        <v>26</v>
      </c>
      <c r="X173" s="31">
        <v>55.6</v>
      </c>
      <c r="Y173" s="32">
        <v>26</v>
      </c>
      <c r="Z173" s="31">
        <v>55.6</v>
      </c>
      <c r="AA173" s="32">
        <v>26</v>
      </c>
      <c r="AB173" s="97">
        <v>55.6</v>
      </c>
      <c r="AC173" s="97">
        <v>26</v>
      </c>
      <c r="AD173" s="33">
        <f>Tabell2[[#This Row],['[MW'] Effekt26]]-Tabell2[[#This Row],['[MW'] Effekt24]]</f>
        <v>0</v>
      </c>
      <c r="AE173" s="26">
        <f>Tabell2[[#This Row],['[n'] Antal27]]-Tabell2[[#This Row],['[n'] Antal25]]</f>
        <v>0</v>
      </c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</row>
    <row r="174" spans="1:41" ht="13.15">
      <c r="A174" t="s">
        <v>102</v>
      </c>
      <c r="B174" s="31">
        <v>1.214</v>
      </c>
      <c r="C174" s="32">
        <v>4</v>
      </c>
      <c r="D174" s="31">
        <v>1.214</v>
      </c>
      <c r="E174" s="32">
        <v>4</v>
      </c>
      <c r="F174" s="31">
        <v>1.115</v>
      </c>
      <c r="G174" s="32">
        <v>3</v>
      </c>
      <c r="H174" s="31">
        <v>1.1000000000000001</v>
      </c>
      <c r="I174" s="32">
        <v>2</v>
      </c>
      <c r="J174" s="31">
        <v>1.115</v>
      </c>
      <c r="K174" s="32">
        <v>3</v>
      </c>
      <c r="L174" s="31">
        <v>1.115</v>
      </c>
      <c r="M174" s="32">
        <v>3</v>
      </c>
      <c r="N174" s="31">
        <v>1.115</v>
      </c>
      <c r="O174" s="32">
        <v>3</v>
      </c>
      <c r="P174" s="31">
        <v>7.1150000000000002</v>
      </c>
      <c r="Q174" s="32">
        <v>6</v>
      </c>
      <c r="R174" s="31">
        <v>7.1150000000000002</v>
      </c>
      <c r="S174" s="32">
        <v>6</v>
      </c>
      <c r="T174" s="31">
        <v>7.2140000000000004</v>
      </c>
      <c r="U174" s="32">
        <v>7</v>
      </c>
      <c r="V174" s="31">
        <v>7.2140000000000004</v>
      </c>
      <c r="W174" s="32">
        <v>7</v>
      </c>
      <c r="X174" s="31">
        <v>7.2140000000000004</v>
      </c>
      <c r="Y174" s="32">
        <v>7</v>
      </c>
      <c r="Z174" s="31">
        <v>7.1150000000000002</v>
      </c>
      <c r="AA174" s="32">
        <v>6</v>
      </c>
      <c r="AB174" s="97">
        <v>7.1150000000000002</v>
      </c>
      <c r="AC174" s="97">
        <v>6</v>
      </c>
      <c r="AD174" s="33">
        <f>Tabell2[[#This Row],['[MW'] Effekt26]]-Tabell2[[#This Row],['[MW'] Effekt24]]</f>
        <v>0</v>
      </c>
      <c r="AE174" s="26">
        <f>Tabell2[[#This Row],['[n'] Antal27]]-Tabell2[[#This Row],['[n'] Antal25]]</f>
        <v>0</v>
      </c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</row>
    <row r="175" spans="1:41" ht="13.15">
      <c r="A175" t="s">
        <v>103</v>
      </c>
      <c r="B175" s="31">
        <v>1.51</v>
      </c>
      <c r="C175" s="32">
        <v>2</v>
      </c>
      <c r="D175" s="31">
        <v>2.36</v>
      </c>
      <c r="E175" s="32">
        <v>3</v>
      </c>
      <c r="F175" s="31">
        <v>4.8600000000000003</v>
      </c>
      <c r="G175" s="32">
        <v>6</v>
      </c>
      <c r="H175" s="31">
        <v>5.71</v>
      </c>
      <c r="I175" s="32">
        <v>7</v>
      </c>
      <c r="J175" s="31">
        <v>13.11</v>
      </c>
      <c r="K175" s="32">
        <v>13</v>
      </c>
      <c r="L175" s="31">
        <v>13.11</v>
      </c>
      <c r="M175" s="32">
        <v>13</v>
      </c>
      <c r="N175" s="31">
        <v>19.11</v>
      </c>
      <c r="O175" s="32">
        <v>16</v>
      </c>
      <c r="P175" s="31">
        <v>31.61</v>
      </c>
      <c r="Q175" s="32">
        <v>22</v>
      </c>
      <c r="R175" s="31">
        <v>35.61</v>
      </c>
      <c r="S175" s="32">
        <v>24</v>
      </c>
      <c r="T175" s="31">
        <v>53.61</v>
      </c>
      <c r="U175" s="32">
        <v>33</v>
      </c>
      <c r="V175" s="31">
        <v>57.655000000000001</v>
      </c>
      <c r="W175" s="32">
        <v>36</v>
      </c>
      <c r="X175" s="31">
        <v>63.655000000000001</v>
      </c>
      <c r="Y175" s="32">
        <v>39</v>
      </c>
      <c r="Z175" s="31">
        <v>63.655000000000001</v>
      </c>
      <c r="AA175" s="32">
        <v>39</v>
      </c>
      <c r="AB175" s="97">
        <v>68.055000000000007</v>
      </c>
      <c r="AC175" s="97">
        <v>41</v>
      </c>
      <c r="AD175" s="33">
        <f>Tabell2[[#This Row],['[MW'] Effekt26]]-Tabell2[[#This Row],['[MW'] Effekt24]]</f>
        <v>4.4000000000000057</v>
      </c>
      <c r="AE175" s="26">
        <f>Tabell2[[#This Row],['[n'] Antal27]]-Tabell2[[#This Row],['[n'] Antal25]]</f>
        <v>2</v>
      </c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</row>
    <row r="176" spans="1:41" ht="13.15">
      <c r="A176" t="s">
        <v>104</v>
      </c>
      <c r="B176" s="31"/>
      <c r="C176" s="32"/>
      <c r="D176" s="31"/>
      <c r="E176" s="32"/>
      <c r="F176" s="31">
        <v>2.4</v>
      </c>
      <c r="G176" s="32">
        <v>3</v>
      </c>
      <c r="H176" s="31">
        <v>4.3</v>
      </c>
      <c r="I176" s="32">
        <v>6</v>
      </c>
      <c r="J176" s="31">
        <v>4.3</v>
      </c>
      <c r="K176" s="32">
        <v>6</v>
      </c>
      <c r="L176" s="31">
        <v>4.3</v>
      </c>
      <c r="M176" s="32">
        <v>6</v>
      </c>
      <c r="N176" s="31">
        <v>4.3</v>
      </c>
      <c r="O176" s="32">
        <v>6</v>
      </c>
      <c r="P176" s="31">
        <v>4.3</v>
      </c>
      <c r="Q176" s="32">
        <v>6</v>
      </c>
      <c r="R176" s="31">
        <v>4.3</v>
      </c>
      <c r="S176" s="32">
        <v>6</v>
      </c>
      <c r="T176" s="31">
        <v>4.3</v>
      </c>
      <c r="U176" s="32">
        <v>6</v>
      </c>
      <c r="V176" s="31">
        <v>4.3</v>
      </c>
      <c r="W176" s="32">
        <v>6</v>
      </c>
      <c r="X176" s="31">
        <v>4.3</v>
      </c>
      <c r="Y176" s="32">
        <v>6</v>
      </c>
      <c r="Z176" s="31">
        <v>4.3</v>
      </c>
      <c r="AA176" s="32">
        <v>6</v>
      </c>
      <c r="AB176" s="97">
        <v>4.3</v>
      </c>
      <c r="AC176" s="97">
        <v>6</v>
      </c>
      <c r="AD176" s="33">
        <f>Tabell2[[#This Row],['[MW'] Effekt26]]-Tabell2[[#This Row],['[MW'] Effekt24]]</f>
        <v>0</v>
      </c>
      <c r="AE176" s="26">
        <f>Tabell2[[#This Row],['[n'] Antal27]]-Tabell2[[#This Row],['[n'] Antal25]]</f>
        <v>0</v>
      </c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</row>
    <row r="177" spans="1:41" ht="13.15">
      <c r="A177" t="s">
        <v>105</v>
      </c>
      <c r="B177" s="31">
        <v>1.6</v>
      </c>
      <c r="C177" s="32">
        <v>3</v>
      </c>
      <c r="D177" s="31">
        <v>1.6</v>
      </c>
      <c r="E177" s="32">
        <v>3</v>
      </c>
      <c r="F177" s="31">
        <v>1.6</v>
      </c>
      <c r="G177" s="32">
        <v>3</v>
      </c>
      <c r="H177" s="31">
        <v>1.6</v>
      </c>
      <c r="I177" s="32">
        <v>3</v>
      </c>
      <c r="J177" s="31">
        <v>1.6</v>
      </c>
      <c r="K177" s="32">
        <v>3</v>
      </c>
      <c r="L177" s="31">
        <v>1.6</v>
      </c>
      <c r="M177" s="32">
        <v>3</v>
      </c>
      <c r="N177" s="31">
        <v>1.6</v>
      </c>
      <c r="O177" s="32">
        <v>3</v>
      </c>
      <c r="P177" s="31">
        <v>1.6</v>
      </c>
      <c r="Q177" s="32">
        <v>3</v>
      </c>
      <c r="R177" s="31">
        <v>1.63</v>
      </c>
      <c r="S177" s="32">
        <v>4</v>
      </c>
      <c r="T177" s="31">
        <v>1.63</v>
      </c>
      <c r="U177" s="32">
        <v>4</v>
      </c>
      <c r="V177" s="31">
        <v>1.63</v>
      </c>
      <c r="W177" s="32">
        <v>4</v>
      </c>
      <c r="X177" s="31">
        <v>1.63</v>
      </c>
      <c r="Y177" s="32">
        <v>4</v>
      </c>
      <c r="Z177" s="31">
        <v>1.63</v>
      </c>
      <c r="AA177" s="32">
        <v>4</v>
      </c>
      <c r="AB177" s="97">
        <v>1.63</v>
      </c>
      <c r="AC177" s="97">
        <v>4</v>
      </c>
      <c r="AD177" s="33">
        <f>Tabell2[[#This Row],['[MW'] Effekt26]]-Tabell2[[#This Row],['[MW'] Effekt24]]</f>
        <v>0</v>
      </c>
      <c r="AE177" s="26">
        <f>Tabell2[[#This Row],['[n'] Antal27]]-Tabell2[[#This Row],['[n'] Antal25]]</f>
        <v>0</v>
      </c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</row>
    <row r="178" spans="1:41" ht="13.15">
      <c r="A178" t="s">
        <v>106</v>
      </c>
      <c r="B178" s="31">
        <v>1.1499999999999999</v>
      </c>
      <c r="C178" s="32">
        <v>3</v>
      </c>
      <c r="D178" s="31">
        <v>1.1499999999999999</v>
      </c>
      <c r="E178" s="32">
        <v>3</v>
      </c>
      <c r="F178" s="31">
        <v>1.1499999999999999</v>
      </c>
      <c r="G178" s="32">
        <v>3</v>
      </c>
      <c r="H178" s="31">
        <v>1.1499999999999999</v>
      </c>
      <c r="I178" s="32">
        <v>3</v>
      </c>
      <c r="J178" s="31">
        <v>1.1499999999999999</v>
      </c>
      <c r="K178" s="32">
        <v>3</v>
      </c>
      <c r="L178" s="31">
        <v>1.1499999999999999</v>
      </c>
      <c r="M178" s="32">
        <v>3</v>
      </c>
      <c r="N178" s="31">
        <v>1.1499999999999999</v>
      </c>
      <c r="O178" s="32">
        <v>3</v>
      </c>
      <c r="P178" s="31">
        <v>1.1499999999999999</v>
      </c>
      <c r="Q178" s="32">
        <v>3</v>
      </c>
      <c r="R178" s="31">
        <v>1.1499999999999999</v>
      </c>
      <c r="S178" s="32">
        <v>3</v>
      </c>
      <c r="T178" s="31">
        <v>1.1499999999999999</v>
      </c>
      <c r="U178" s="32">
        <v>3</v>
      </c>
      <c r="V178" s="31">
        <v>1.1499999999999999</v>
      </c>
      <c r="W178" s="32">
        <v>3</v>
      </c>
      <c r="X178" s="31">
        <v>1.1499999999999999</v>
      </c>
      <c r="Y178" s="32">
        <v>3</v>
      </c>
      <c r="Z178" s="31">
        <v>2</v>
      </c>
      <c r="AA178" s="32">
        <v>1</v>
      </c>
      <c r="AB178" s="97">
        <v>2</v>
      </c>
      <c r="AC178" s="97">
        <v>1</v>
      </c>
      <c r="AD178" s="33">
        <f>Tabell2[[#This Row],['[MW'] Effekt26]]-Tabell2[[#This Row],['[MW'] Effekt24]]</f>
        <v>0</v>
      </c>
      <c r="AE178" s="26">
        <f>Tabell2[[#This Row],['[n'] Antal27]]-Tabell2[[#This Row],['[n'] Antal25]]</f>
        <v>0</v>
      </c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</row>
    <row r="179" spans="1:41" ht="13.15">
      <c r="A179" t="s">
        <v>107</v>
      </c>
      <c r="B179" s="31">
        <v>0.75</v>
      </c>
      <c r="C179" s="32">
        <v>1</v>
      </c>
      <c r="D179" s="31">
        <v>0.75</v>
      </c>
      <c r="E179" s="32">
        <v>1</v>
      </c>
      <c r="F179" s="31">
        <v>0.75</v>
      </c>
      <c r="G179" s="32">
        <v>1</v>
      </c>
      <c r="H179" s="31">
        <v>1.75</v>
      </c>
      <c r="I179" s="32">
        <v>2</v>
      </c>
      <c r="J179" s="31">
        <v>1.75</v>
      </c>
      <c r="K179" s="32">
        <v>2</v>
      </c>
      <c r="L179" s="31">
        <v>1.75</v>
      </c>
      <c r="M179" s="32">
        <v>2</v>
      </c>
      <c r="N179" s="31">
        <v>1.75</v>
      </c>
      <c r="O179" s="32">
        <v>2</v>
      </c>
      <c r="P179" s="31">
        <v>7.75</v>
      </c>
      <c r="Q179" s="32">
        <v>5</v>
      </c>
      <c r="R179" s="31">
        <v>31.75</v>
      </c>
      <c r="S179" s="32">
        <v>17</v>
      </c>
      <c r="T179" s="31">
        <v>51.75</v>
      </c>
      <c r="U179" s="32">
        <v>27</v>
      </c>
      <c r="V179" s="31">
        <v>51.75</v>
      </c>
      <c r="W179" s="32">
        <v>27</v>
      </c>
      <c r="X179" s="31">
        <v>51.75</v>
      </c>
      <c r="Y179" s="32">
        <v>27</v>
      </c>
      <c r="Z179" s="31">
        <v>51.75</v>
      </c>
      <c r="AA179" s="32">
        <v>27</v>
      </c>
      <c r="AB179" s="97">
        <v>51.75</v>
      </c>
      <c r="AC179" s="97">
        <v>27</v>
      </c>
      <c r="AD179" s="33">
        <f>Tabell2[[#This Row],['[MW'] Effekt26]]-Tabell2[[#This Row],['[MW'] Effekt24]]</f>
        <v>0</v>
      </c>
      <c r="AE179" s="26">
        <f>Tabell2[[#This Row],['[n'] Antal27]]-Tabell2[[#This Row],['[n'] Antal25]]</f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</row>
    <row r="180" spans="1:41" ht="13.15">
      <c r="A180" t="s">
        <v>35</v>
      </c>
      <c r="B180" s="31">
        <v>7.9420000000000002</v>
      </c>
      <c r="C180" s="32">
        <v>16</v>
      </c>
      <c r="D180" s="31">
        <v>9.4420000000000002</v>
      </c>
      <c r="E180" s="32">
        <v>18</v>
      </c>
      <c r="F180" s="31">
        <v>9.4420000000000002</v>
      </c>
      <c r="G180" s="32">
        <v>18</v>
      </c>
      <c r="H180" s="31">
        <v>18.442</v>
      </c>
      <c r="I180" s="32">
        <v>24</v>
      </c>
      <c r="J180" s="31">
        <v>23.242000000000001</v>
      </c>
      <c r="K180" s="32">
        <v>30</v>
      </c>
      <c r="L180" s="31">
        <v>38.222000000000001</v>
      </c>
      <c r="M180" s="32">
        <v>35</v>
      </c>
      <c r="N180" s="31">
        <v>46.2</v>
      </c>
      <c r="O180" s="32">
        <v>38</v>
      </c>
      <c r="P180" s="31">
        <v>45.6</v>
      </c>
      <c r="Q180" s="32">
        <v>37</v>
      </c>
      <c r="R180" s="31">
        <v>45.6</v>
      </c>
      <c r="S180" s="32">
        <v>37</v>
      </c>
      <c r="T180" s="31">
        <v>45.6</v>
      </c>
      <c r="U180" s="32">
        <v>37</v>
      </c>
      <c r="V180" s="31">
        <v>45.6</v>
      </c>
      <c r="W180" s="32">
        <v>37</v>
      </c>
      <c r="X180" s="31">
        <v>93.825000000000003</v>
      </c>
      <c r="Y180" s="32">
        <v>56</v>
      </c>
      <c r="Z180" s="31">
        <v>97.125</v>
      </c>
      <c r="AA180" s="32">
        <v>57</v>
      </c>
      <c r="AB180" s="97">
        <v>97.525000000000006</v>
      </c>
      <c r="AC180" s="97">
        <v>56</v>
      </c>
      <c r="AD180" s="33">
        <f>Tabell2[[#This Row],['[MW'] Effekt26]]-Tabell2[[#This Row],['[MW'] Effekt24]]</f>
        <v>0.40000000000000568</v>
      </c>
      <c r="AE180" s="26">
        <f>Tabell2[[#This Row],['[n'] Antal27]]-Tabell2[[#This Row],['[n'] Antal25]]</f>
        <v>-1</v>
      </c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</row>
    <row r="181" spans="1:41" ht="13.15">
      <c r="A181" t="s">
        <v>36</v>
      </c>
      <c r="B181" s="31">
        <v>0.22500000000000001</v>
      </c>
      <c r="C181" s="32">
        <v>1</v>
      </c>
      <c r="D181" s="31">
        <v>0.22500000000000001</v>
      </c>
      <c r="E181" s="32">
        <v>1</v>
      </c>
      <c r="F181" s="31">
        <v>1.825</v>
      </c>
      <c r="G181" s="32">
        <v>3</v>
      </c>
      <c r="H181" s="31">
        <v>1.825</v>
      </c>
      <c r="I181" s="32">
        <v>3</v>
      </c>
      <c r="J181" s="31">
        <v>1.825</v>
      </c>
      <c r="K181" s="32">
        <v>3</v>
      </c>
      <c r="L181" s="31">
        <v>1.825</v>
      </c>
      <c r="M181" s="32">
        <v>3</v>
      </c>
      <c r="N181" s="31">
        <v>1.825</v>
      </c>
      <c r="O181" s="32">
        <v>3</v>
      </c>
      <c r="P181" s="31">
        <v>1.825</v>
      </c>
      <c r="Q181" s="32">
        <v>3</v>
      </c>
      <c r="R181" s="31">
        <v>1.825</v>
      </c>
      <c r="S181" s="32">
        <v>3</v>
      </c>
      <c r="T181" s="31">
        <v>1.825</v>
      </c>
      <c r="U181" s="32">
        <v>3</v>
      </c>
      <c r="V181" s="31">
        <v>1.825</v>
      </c>
      <c r="W181" s="32">
        <v>3</v>
      </c>
      <c r="X181" s="31">
        <v>1.825</v>
      </c>
      <c r="Y181" s="32">
        <v>3</v>
      </c>
      <c r="Z181" s="31">
        <v>1.825</v>
      </c>
      <c r="AA181" s="32">
        <v>3</v>
      </c>
      <c r="AB181" s="97">
        <v>1.825</v>
      </c>
      <c r="AC181" s="97">
        <v>3</v>
      </c>
      <c r="AD181" s="33">
        <f>Tabell2[[#This Row],['[MW'] Effekt26]]-Tabell2[[#This Row],['[MW'] Effekt24]]</f>
        <v>0</v>
      </c>
      <c r="AE181" s="26">
        <f>Tabell2[[#This Row],['[n'] Antal27]]-Tabell2[[#This Row],['[n'] Antal25]]</f>
        <v>0</v>
      </c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</row>
    <row r="182" spans="1:41" ht="13.15">
      <c r="A182" t="s">
        <v>37</v>
      </c>
      <c r="B182" s="31">
        <v>0.9</v>
      </c>
      <c r="C182" s="32">
        <v>4</v>
      </c>
      <c r="D182" s="31">
        <v>1.75</v>
      </c>
      <c r="E182" s="32">
        <v>5</v>
      </c>
      <c r="F182" s="31">
        <v>1.75</v>
      </c>
      <c r="G182" s="32">
        <v>5</v>
      </c>
      <c r="H182" s="31">
        <v>1.75</v>
      </c>
      <c r="I182" s="32">
        <v>5</v>
      </c>
      <c r="J182" s="31">
        <v>1.75</v>
      </c>
      <c r="K182" s="32">
        <v>5</v>
      </c>
      <c r="L182" s="31">
        <v>1.75</v>
      </c>
      <c r="M182" s="32">
        <v>5</v>
      </c>
      <c r="N182" s="31">
        <v>1.75</v>
      </c>
      <c r="O182" s="32">
        <v>5</v>
      </c>
      <c r="P182" s="31">
        <v>1.75</v>
      </c>
      <c r="Q182" s="32">
        <v>5</v>
      </c>
      <c r="R182" s="31">
        <v>1.7549999999999999</v>
      </c>
      <c r="S182" s="32">
        <v>6</v>
      </c>
      <c r="T182" s="31">
        <v>1.7549999999999999</v>
      </c>
      <c r="U182" s="32">
        <v>6</v>
      </c>
      <c r="V182" s="31">
        <v>1.7549999999999999</v>
      </c>
      <c r="W182" s="32">
        <v>6</v>
      </c>
      <c r="X182" s="31">
        <v>1.7549999999999999</v>
      </c>
      <c r="Y182" s="32">
        <v>6</v>
      </c>
      <c r="Z182" s="31">
        <v>1.7549999999999999</v>
      </c>
      <c r="AA182" s="32">
        <v>6</v>
      </c>
      <c r="AB182" s="97">
        <v>1.53</v>
      </c>
      <c r="AC182" s="97">
        <v>5</v>
      </c>
      <c r="AD182" s="33">
        <f>Tabell2[[#This Row],['[MW'] Effekt26]]-Tabell2[[#This Row],['[MW'] Effekt24]]</f>
        <v>-0.22499999999999987</v>
      </c>
      <c r="AE182" s="26">
        <f>Tabell2[[#This Row],['[n'] Antal27]]-Tabell2[[#This Row],['[n'] Antal25]]</f>
        <v>-1</v>
      </c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</row>
    <row r="183" spans="1:41" ht="13.15">
      <c r="A183" t="s">
        <v>154</v>
      </c>
      <c r="B183" s="31">
        <v>0.375</v>
      </c>
      <c r="C183" s="32">
        <v>2</v>
      </c>
      <c r="D183" s="31">
        <v>0.6</v>
      </c>
      <c r="E183" s="32">
        <v>3</v>
      </c>
      <c r="F183" s="31">
        <v>0.6</v>
      </c>
      <c r="G183" s="32">
        <v>3</v>
      </c>
      <c r="H183" s="31">
        <v>0.6</v>
      </c>
      <c r="I183" s="32">
        <v>3</v>
      </c>
      <c r="J183" s="31">
        <v>0.6</v>
      </c>
      <c r="K183" s="32">
        <v>3</v>
      </c>
      <c r="L183" s="31">
        <v>0.6</v>
      </c>
      <c r="M183" s="32">
        <v>3</v>
      </c>
      <c r="N183" s="31">
        <v>0.6</v>
      </c>
      <c r="O183" s="32">
        <v>3</v>
      </c>
      <c r="P183" s="31">
        <v>0.6</v>
      </c>
      <c r="Q183" s="32">
        <v>3</v>
      </c>
      <c r="R183" s="31">
        <v>0.63</v>
      </c>
      <c r="S183" s="32">
        <v>4</v>
      </c>
      <c r="T183" s="31">
        <v>0.63</v>
      </c>
      <c r="U183" s="32">
        <v>4</v>
      </c>
      <c r="V183" s="31">
        <v>0.63</v>
      </c>
      <c r="W183" s="32">
        <v>4</v>
      </c>
      <c r="X183" s="31">
        <v>0.63</v>
      </c>
      <c r="Y183" s="32">
        <v>4</v>
      </c>
      <c r="Z183" s="31">
        <v>0.6</v>
      </c>
      <c r="AA183" s="32">
        <v>3</v>
      </c>
      <c r="AB183" s="97">
        <v>0.6</v>
      </c>
      <c r="AC183" s="97">
        <v>3</v>
      </c>
      <c r="AD183" s="33">
        <f>Tabell2[[#This Row],['[MW'] Effekt26]]-Tabell2[[#This Row],['[MW'] Effekt24]]</f>
        <v>0</v>
      </c>
      <c r="AE183" s="26">
        <f>Tabell2[[#This Row],['[n'] Antal27]]-Tabell2[[#This Row],['[n'] Antal25]]</f>
        <v>0</v>
      </c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</row>
    <row r="184" spans="1:41" ht="13.15">
      <c r="A184" t="s">
        <v>155</v>
      </c>
      <c r="B184" s="31">
        <v>1.4999999999999999E-2</v>
      </c>
      <c r="C184" s="32">
        <v>1</v>
      </c>
      <c r="D184" s="31">
        <v>0.16500000000000001</v>
      </c>
      <c r="E184" s="32">
        <v>2</v>
      </c>
      <c r="F184" s="31">
        <v>0.22</v>
      </c>
      <c r="G184" s="32">
        <v>3</v>
      </c>
      <c r="H184" s="31">
        <v>0.22</v>
      </c>
      <c r="I184" s="32">
        <v>3</v>
      </c>
      <c r="J184" s="31">
        <v>1.22</v>
      </c>
      <c r="K184" s="32">
        <v>4</v>
      </c>
      <c r="L184" s="31">
        <v>2.02</v>
      </c>
      <c r="M184" s="32">
        <v>5</v>
      </c>
      <c r="N184" s="31">
        <v>2.02</v>
      </c>
      <c r="O184" s="32">
        <v>5</v>
      </c>
      <c r="P184" s="31">
        <v>2.02</v>
      </c>
      <c r="Q184" s="32">
        <v>5</v>
      </c>
      <c r="R184" s="31">
        <v>3.72</v>
      </c>
      <c r="S184" s="32">
        <v>7</v>
      </c>
      <c r="T184" s="31">
        <v>3.72</v>
      </c>
      <c r="U184" s="32">
        <v>7</v>
      </c>
      <c r="V184" s="31">
        <v>5.2050000000000001</v>
      </c>
      <c r="W184" s="32">
        <v>9</v>
      </c>
      <c r="X184" s="31">
        <v>5.2050000000000001</v>
      </c>
      <c r="Y184" s="32">
        <v>9</v>
      </c>
      <c r="Z184" s="31">
        <v>6.2050000000000001</v>
      </c>
      <c r="AA184" s="32">
        <v>10</v>
      </c>
      <c r="AB184" s="97">
        <v>6.2050000000000001</v>
      </c>
      <c r="AC184" s="97">
        <v>10</v>
      </c>
      <c r="AD184" s="33">
        <f>Tabell2[[#This Row],['[MW'] Effekt26]]-Tabell2[[#This Row],['[MW'] Effekt24]]</f>
        <v>0</v>
      </c>
      <c r="AE184" s="26">
        <f>Tabell2[[#This Row],['[n'] Antal27]]-Tabell2[[#This Row],['[n'] Antal25]]</f>
        <v>0</v>
      </c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</row>
    <row r="185" spans="1:41" ht="13.15">
      <c r="A185" t="s">
        <v>156</v>
      </c>
      <c r="B185" s="31">
        <v>6.5000000000000002E-2</v>
      </c>
      <c r="C185" s="32">
        <v>1</v>
      </c>
      <c r="D185" s="31">
        <v>6.5000000000000002E-2</v>
      </c>
      <c r="E185" s="32">
        <v>1</v>
      </c>
      <c r="F185" s="31">
        <v>6.5000000000000002E-2</v>
      </c>
      <c r="G185" s="32">
        <v>1</v>
      </c>
      <c r="H185" s="31">
        <v>0.86499999999999999</v>
      </c>
      <c r="I185" s="32">
        <v>2</v>
      </c>
      <c r="J185" s="31">
        <v>0.86499999999999999</v>
      </c>
      <c r="K185" s="32">
        <v>2</v>
      </c>
      <c r="L185" s="31">
        <v>0.86499999999999999</v>
      </c>
      <c r="M185" s="32">
        <v>2</v>
      </c>
      <c r="N185" s="31">
        <v>0.86499999999999999</v>
      </c>
      <c r="O185" s="32">
        <v>2</v>
      </c>
      <c r="P185" s="31">
        <v>0.86499999999999999</v>
      </c>
      <c r="Q185" s="32">
        <v>2</v>
      </c>
      <c r="R185" s="31">
        <v>8.9529999999999994</v>
      </c>
      <c r="S185" s="32">
        <v>8</v>
      </c>
      <c r="T185" s="31">
        <v>8.9529999999999994</v>
      </c>
      <c r="U185" s="32">
        <v>8</v>
      </c>
      <c r="V185" s="31">
        <v>27.353000000000002</v>
      </c>
      <c r="W185" s="32">
        <v>16</v>
      </c>
      <c r="X185" s="31">
        <v>27.353000000000002</v>
      </c>
      <c r="Y185" s="32">
        <v>16</v>
      </c>
      <c r="Z185" s="31">
        <v>27.353000000000002</v>
      </c>
      <c r="AA185" s="32">
        <v>16</v>
      </c>
      <c r="AB185" s="97">
        <v>27.353000000000002</v>
      </c>
      <c r="AC185" s="97">
        <v>16</v>
      </c>
      <c r="AD185" s="33">
        <f>Tabell2[[#This Row],['[MW'] Effekt26]]-Tabell2[[#This Row],['[MW'] Effekt24]]</f>
        <v>0</v>
      </c>
      <c r="AE185" s="26">
        <f>Tabell2[[#This Row],['[n'] Antal27]]-Tabell2[[#This Row],['[n'] Antal25]]</f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</row>
    <row r="186" spans="1:41" ht="13.15">
      <c r="A186" t="s">
        <v>157</v>
      </c>
      <c r="B186" s="31"/>
      <c r="C186" s="32"/>
      <c r="D186" s="31"/>
      <c r="E186" s="32"/>
      <c r="F186" s="31"/>
      <c r="G186" s="32"/>
      <c r="H186" s="31"/>
      <c r="I186" s="32"/>
      <c r="J186" s="31"/>
      <c r="K186" s="32"/>
      <c r="L186" s="31"/>
      <c r="M186" s="32"/>
      <c r="N186" s="31"/>
      <c r="O186" s="32"/>
      <c r="P186" s="31"/>
      <c r="Q186" s="32"/>
      <c r="R186" s="31"/>
      <c r="S186" s="32"/>
      <c r="T186" s="31">
        <v>6.0449999999999999</v>
      </c>
      <c r="U186" s="32">
        <v>4</v>
      </c>
      <c r="V186" s="31">
        <v>6.0449999999999999</v>
      </c>
      <c r="W186" s="32">
        <v>4</v>
      </c>
      <c r="X186" s="31">
        <v>6.0449999999999999</v>
      </c>
      <c r="Y186" s="32">
        <v>4</v>
      </c>
      <c r="Z186" s="31">
        <v>6.0449999999999999</v>
      </c>
      <c r="AA186" s="32">
        <v>4</v>
      </c>
      <c r="AB186" s="97">
        <v>6.0449999999999999</v>
      </c>
      <c r="AC186" s="97">
        <v>4</v>
      </c>
      <c r="AD186" s="33">
        <f>Tabell2[[#This Row],['[MW'] Effekt26]]-Tabell2[[#This Row],['[MW'] Effekt24]]</f>
        <v>0</v>
      </c>
      <c r="AE186" s="26">
        <f>Tabell2[[#This Row],['[n'] Antal27]]-Tabell2[[#This Row],['[n'] Antal25]]</f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</row>
    <row r="187" spans="1:41" ht="13.15">
      <c r="A187" t="s">
        <v>158</v>
      </c>
      <c r="B187" s="31">
        <v>4.1500000000000004</v>
      </c>
      <c r="C187" s="32">
        <v>5</v>
      </c>
      <c r="D187" s="31">
        <v>5</v>
      </c>
      <c r="E187" s="32">
        <v>6</v>
      </c>
      <c r="F187" s="31">
        <v>9.4049999999999994</v>
      </c>
      <c r="G187" s="32">
        <v>12</v>
      </c>
      <c r="H187" s="31">
        <v>11.005000000000001</v>
      </c>
      <c r="I187" s="32">
        <v>14</v>
      </c>
      <c r="J187" s="31">
        <v>16.405000000000001</v>
      </c>
      <c r="K187" s="32">
        <v>18</v>
      </c>
      <c r="L187" s="31">
        <v>18.004999999999999</v>
      </c>
      <c r="M187" s="32">
        <v>20</v>
      </c>
      <c r="N187" s="31">
        <v>33.405000000000001</v>
      </c>
      <c r="O187" s="32">
        <v>30</v>
      </c>
      <c r="P187" s="31">
        <v>39.405000000000001</v>
      </c>
      <c r="Q187" s="32">
        <v>33</v>
      </c>
      <c r="R187" s="31">
        <v>58.155000000000001</v>
      </c>
      <c r="S187" s="32">
        <v>41</v>
      </c>
      <c r="T187" s="31">
        <v>72.454999999999998</v>
      </c>
      <c r="U187" s="32">
        <v>48</v>
      </c>
      <c r="V187" s="31">
        <v>74.454999999999998</v>
      </c>
      <c r="W187" s="32">
        <v>49</v>
      </c>
      <c r="X187" s="31">
        <v>90.454999999999998</v>
      </c>
      <c r="Y187" s="32">
        <v>57</v>
      </c>
      <c r="Z187" s="31">
        <v>91.305000000000007</v>
      </c>
      <c r="AA187" s="32">
        <v>58</v>
      </c>
      <c r="AB187" s="97">
        <v>91.305000000000007</v>
      </c>
      <c r="AC187" s="97">
        <v>58</v>
      </c>
      <c r="AD187" s="33">
        <f>Tabell2[[#This Row],['[MW'] Effekt26]]-Tabell2[[#This Row],['[MW'] Effekt24]]</f>
        <v>0</v>
      </c>
      <c r="AE187" s="26">
        <f>Tabell2[[#This Row],['[n'] Antal27]]-Tabell2[[#This Row],['[n'] Antal25]]</f>
        <v>0</v>
      </c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</row>
    <row r="188" spans="1:41" ht="13.15">
      <c r="A188" t="s">
        <v>160</v>
      </c>
      <c r="B188" s="31">
        <v>1.17</v>
      </c>
      <c r="C188" s="32">
        <v>4</v>
      </c>
      <c r="D188" s="31">
        <v>1.17</v>
      </c>
      <c r="E188" s="32">
        <v>4</v>
      </c>
      <c r="F188" s="31">
        <v>1.17</v>
      </c>
      <c r="G188" s="32">
        <v>4</v>
      </c>
      <c r="H188" s="31">
        <v>1.395</v>
      </c>
      <c r="I188" s="32">
        <v>5</v>
      </c>
      <c r="J188" s="31">
        <v>2.1749999999999998</v>
      </c>
      <c r="K188" s="32">
        <v>5</v>
      </c>
      <c r="L188" s="31">
        <v>3.0249999999999999</v>
      </c>
      <c r="M188" s="32">
        <v>6</v>
      </c>
      <c r="N188" s="31">
        <v>3.84</v>
      </c>
      <c r="O188" s="32">
        <v>8</v>
      </c>
      <c r="P188" s="31">
        <v>3.84</v>
      </c>
      <c r="Q188" s="32">
        <v>8</v>
      </c>
      <c r="R188" s="31">
        <v>7.84</v>
      </c>
      <c r="S188" s="32">
        <v>10</v>
      </c>
      <c r="T188" s="31">
        <v>7.7649999999999997</v>
      </c>
      <c r="U188" s="32">
        <v>9</v>
      </c>
      <c r="V188" s="31">
        <v>7.7649999999999997</v>
      </c>
      <c r="W188" s="32">
        <v>9</v>
      </c>
      <c r="X188" s="31">
        <v>7.75</v>
      </c>
      <c r="Y188" s="32">
        <v>8</v>
      </c>
      <c r="Z188" s="31">
        <v>7.75</v>
      </c>
      <c r="AA188" s="32">
        <v>8</v>
      </c>
      <c r="AB188" s="97">
        <v>7.5250000000000004</v>
      </c>
      <c r="AC188" s="97">
        <v>7</v>
      </c>
      <c r="AD188" s="33">
        <f>Tabell2[[#This Row],['[MW'] Effekt26]]-Tabell2[[#This Row],['[MW'] Effekt24]]</f>
        <v>-0.22499999999999964</v>
      </c>
      <c r="AE188" s="26">
        <f>Tabell2[[#This Row],['[n'] Antal27]]-Tabell2[[#This Row],['[n'] Antal25]]</f>
        <v>-1</v>
      </c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</row>
    <row r="189" spans="1:41" ht="13.15">
      <c r="A189" t="s">
        <v>159</v>
      </c>
      <c r="B189" s="31"/>
      <c r="C189" s="32"/>
      <c r="D189" s="31"/>
      <c r="E189" s="32"/>
      <c r="F189" s="31">
        <v>0.83</v>
      </c>
      <c r="G189" s="32">
        <v>2</v>
      </c>
      <c r="H189" s="31">
        <v>0.83</v>
      </c>
      <c r="I189" s="32">
        <v>2</v>
      </c>
      <c r="J189" s="31">
        <v>0.83</v>
      </c>
      <c r="K189" s="32">
        <v>2</v>
      </c>
      <c r="L189" s="31">
        <v>0.83</v>
      </c>
      <c r="M189" s="32">
        <v>2</v>
      </c>
      <c r="N189" s="31">
        <v>0.83</v>
      </c>
      <c r="O189" s="32">
        <v>2</v>
      </c>
      <c r="P189" s="31">
        <v>0.83</v>
      </c>
      <c r="Q189" s="32">
        <v>2</v>
      </c>
      <c r="R189" s="31">
        <v>0.83</v>
      </c>
      <c r="S189" s="32">
        <v>2</v>
      </c>
      <c r="T189" s="31">
        <v>0.83</v>
      </c>
      <c r="U189" s="32">
        <v>2</v>
      </c>
      <c r="V189" s="31">
        <v>0.83</v>
      </c>
      <c r="W189" s="32">
        <v>2</v>
      </c>
      <c r="X189" s="31">
        <v>0.83</v>
      </c>
      <c r="Y189" s="32">
        <v>2</v>
      </c>
      <c r="Z189" s="31">
        <v>0.875</v>
      </c>
      <c r="AA189" s="32">
        <v>3</v>
      </c>
      <c r="AB189" s="97">
        <v>0.875</v>
      </c>
      <c r="AC189" s="97">
        <v>3</v>
      </c>
      <c r="AD189" s="33">
        <f>Tabell2[[#This Row],['[MW'] Effekt26]]-Tabell2[[#This Row],['[MW'] Effekt24]]</f>
        <v>0</v>
      </c>
      <c r="AE189" s="26">
        <f>Tabell2[[#This Row],['[n'] Antal27]]-Tabell2[[#This Row],['[n'] Antal25]]</f>
        <v>0</v>
      </c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</row>
    <row r="190" spans="1:41" ht="13.15">
      <c r="A190" t="s">
        <v>161</v>
      </c>
      <c r="B190" s="31"/>
      <c r="C190" s="32"/>
      <c r="D190" s="31"/>
      <c r="E190" s="32"/>
      <c r="F190" s="31"/>
      <c r="G190" s="32"/>
      <c r="H190" s="31"/>
      <c r="I190" s="32"/>
      <c r="J190" s="31">
        <v>0.95</v>
      </c>
      <c r="K190" s="32">
        <v>2</v>
      </c>
      <c r="L190" s="31">
        <v>0.95</v>
      </c>
      <c r="M190" s="32">
        <v>2</v>
      </c>
      <c r="N190" s="31">
        <v>1.25</v>
      </c>
      <c r="O190" s="32">
        <v>4</v>
      </c>
      <c r="P190" s="31">
        <v>1.25</v>
      </c>
      <c r="Q190" s="32">
        <v>4</v>
      </c>
      <c r="R190" s="31">
        <v>5.25</v>
      </c>
      <c r="S190" s="32">
        <v>6</v>
      </c>
      <c r="T190" s="31">
        <v>5.25</v>
      </c>
      <c r="U190" s="32">
        <v>6</v>
      </c>
      <c r="V190" s="31">
        <v>5.25</v>
      </c>
      <c r="W190" s="32">
        <v>6</v>
      </c>
      <c r="X190" s="31">
        <v>5.25</v>
      </c>
      <c r="Y190" s="32">
        <v>6</v>
      </c>
      <c r="Z190" s="31">
        <v>5.25</v>
      </c>
      <c r="AA190" s="32">
        <v>6</v>
      </c>
      <c r="AB190" s="97">
        <v>5.25</v>
      </c>
      <c r="AC190" s="97">
        <v>6</v>
      </c>
      <c r="AD190" s="33">
        <f>Tabell2[[#This Row],['[MW'] Effekt26]]-Tabell2[[#This Row],['[MW'] Effekt24]]</f>
        <v>0</v>
      </c>
      <c r="AE190" s="26">
        <f>Tabell2[[#This Row],['[n'] Antal27]]-Tabell2[[#This Row],['[n'] Antal25]]</f>
        <v>0</v>
      </c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</row>
    <row r="191" spans="1:41" ht="13.15">
      <c r="A191" t="s">
        <v>162</v>
      </c>
      <c r="B191" s="31">
        <v>0.66</v>
      </c>
      <c r="C191" s="32">
        <v>1</v>
      </c>
      <c r="D191" s="31">
        <v>0.66</v>
      </c>
      <c r="E191" s="32">
        <v>1</v>
      </c>
      <c r="F191" s="31">
        <v>0.66</v>
      </c>
      <c r="G191" s="32">
        <v>1</v>
      </c>
      <c r="H191" s="31">
        <v>0.66</v>
      </c>
      <c r="I191" s="32">
        <v>1</v>
      </c>
      <c r="J191" s="31">
        <v>0.66</v>
      </c>
      <c r="K191" s="32">
        <v>1</v>
      </c>
      <c r="L191" s="31">
        <v>0.66</v>
      </c>
      <c r="M191" s="32">
        <v>1</v>
      </c>
      <c r="N191" s="31">
        <v>0.66</v>
      </c>
      <c r="O191" s="32">
        <v>1</v>
      </c>
      <c r="P191" s="31">
        <v>0.66</v>
      </c>
      <c r="Q191" s="32">
        <v>1</v>
      </c>
      <c r="R191" s="31">
        <v>0.66</v>
      </c>
      <c r="S191" s="32">
        <v>1</v>
      </c>
      <c r="T191" s="31">
        <v>0.66</v>
      </c>
      <c r="U191" s="32">
        <v>1</v>
      </c>
      <c r="V191" s="31">
        <v>0.66</v>
      </c>
      <c r="W191" s="32">
        <v>1</v>
      </c>
      <c r="X191" s="31">
        <v>0.66</v>
      </c>
      <c r="Y191" s="32">
        <v>1</v>
      </c>
      <c r="Z191" s="31">
        <v>0.66</v>
      </c>
      <c r="AA191" s="32">
        <v>1</v>
      </c>
      <c r="AB191" s="97">
        <v>0.66</v>
      </c>
      <c r="AC191" s="97">
        <v>1</v>
      </c>
      <c r="AD191" s="33">
        <f>Tabell2[[#This Row],['[MW'] Effekt26]]-Tabell2[[#This Row],['[MW'] Effekt24]]</f>
        <v>0</v>
      </c>
      <c r="AE191" s="26">
        <f>Tabell2[[#This Row],['[n'] Antal27]]-Tabell2[[#This Row],['[n'] Antal25]]</f>
        <v>0</v>
      </c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</row>
    <row r="192" spans="1:41" s="27" customFormat="1" ht="13.15">
      <c r="A192" s="27" t="s">
        <v>230</v>
      </c>
      <c r="B192" s="33">
        <v>2.3199999999999998</v>
      </c>
      <c r="C192" s="34">
        <v>9</v>
      </c>
      <c r="D192" s="33">
        <v>3.62</v>
      </c>
      <c r="E192" s="34">
        <v>12</v>
      </c>
      <c r="F192" s="33">
        <v>4.6449999999999996</v>
      </c>
      <c r="G192" s="34">
        <v>14</v>
      </c>
      <c r="H192" s="33">
        <v>6.32</v>
      </c>
      <c r="I192" s="34">
        <v>17</v>
      </c>
      <c r="J192" s="33">
        <v>7.32</v>
      </c>
      <c r="K192" s="34">
        <v>18</v>
      </c>
      <c r="L192" s="33">
        <v>7.5149999999999997</v>
      </c>
      <c r="M192" s="34">
        <v>18</v>
      </c>
      <c r="N192" s="33">
        <v>13.515000000000001</v>
      </c>
      <c r="O192" s="34">
        <v>21</v>
      </c>
      <c r="P192" s="33">
        <v>15.115</v>
      </c>
      <c r="Q192" s="34">
        <v>23</v>
      </c>
      <c r="R192" s="33">
        <v>31.795000000000002</v>
      </c>
      <c r="S192" s="34">
        <v>33</v>
      </c>
      <c r="T192" s="33">
        <v>37.795000000000002</v>
      </c>
      <c r="U192" s="34">
        <v>36</v>
      </c>
      <c r="V192" s="33">
        <v>42.594999999999999</v>
      </c>
      <c r="W192" s="34">
        <v>38</v>
      </c>
      <c r="X192" s="33">
        <v>64.965000000000003</v>
      </c>
      <c r="Y192" s="34">
        <v>49</v>
      </c>
      <c r="Z192" s="33">
        <f>SUM(Z193:Z200)</f>
        <v>61.600000000000009</v>
      </c>
      <c r="AA192" s="33">
        <f>SUM(AA193:AA200)</f>
        <v>44</v>
      </c>
      <c r="AB192" s="98">
        <v>68.125</v>
      </c>
      <c r="AC192" s="98">
        <v>45</v>
      </c>
      <c r="AD192" s="33">
        <f>Tabell2[[#This Row],['[MW'] Effekt26]]-Tabell2[[#This Row],['[MW'] Effekt24]]</f>
        <v>6.5249999999999915</v>
      </c>
      <c r="AE192" s="26">
        <f>Tabell2[[#This Row],['[n'] Antal27]]-Tabell2[[#This Row],['[n'] Antal25]]</f>
        <v>1</v>
      </c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</row>
    <row r="193" spans="1:41" ht="13.15">
      <c r="A193" t="s">
        <v>168</v>
      </c>
      <c r="B193" s="31"/>
      <c r="C193" s="32"/>
      <c r="D193" s="31"/>
      <c r="E193" s="32"/>
      <c r="F193" s="31">
        <v>0.8</v>
      </c>
      <c r="G193" s="32">
        <v>1</v>
      </c>
      <c r="H193" s="31">
        <v>0.8</v>
      </c>
      <c r="I193" s="32">
        <v>1</v>
      </c>
      <c r="J193" s="31">
        <v>1.8</v>
      </c>
      <c r="K193" s="32">
        <v>2</v>
      </c>
      <c r="L193" s="31">
        <v>1.8</v>
      </c>
      <c r="M193" s="32">
        <v>2</v>
      </c>
      <c r="N193" s="31">
        <v>5.8</v>
      </c>
      <c r="O193" s="32">
        <v>4</v>
      </c>
      <c r="P193" s="31">
        <v>5.8</v>
      </c>
      <c r="Q193" s="32">
        <v>4</v>
      </c>
      <c r="R193" s="31">
        <v>16.600000000000001</v>
      </c>
      <c r="S193" s="32">
        <v>10</v>
      </c>
      <c r="T193" s="31">
        <v>16.600000000000001</v>
      </c>
      <c r="U193" s="32">
        <v>10</v>
      </c>
      <c r="V193" s="31">
        <v>16.600000000000001</v>
      </c>
      <c r="W193" s="32">
        <v>10</v>
      </c>
      <c r="X193" s="31">
        <v>16.600000000000001</v>
      </c>
      <c r="Y193" s="32">
        <v>10</v>
      </c>
      <c r="Z193" s="31">
        <v>16.600000000000001</v>
      </c>
      <c r="AA193" s="32">
        <v>10</v>
      </c>
      <c r="AB193" s="97">
        <v>16.600000000000001</v>
      </c>
      <c r="AC193" s="97">
        <v>10</v>
      </c>
      <c r="AD193" s="33">
        <f>Tabell2[[#This Row],['[MW'] Effekt26]]-Tabell2[[#This Row],['[MW'] Effekt24]]</f>
        <v>0</v>
      </c>
      <c r="AE193" s="26">
        <f>Tabell2[[#This Row],['[n'] Antal27]]-Tabell2[[#This Row],['[n'] Antal25]]</f>
        <v>0</v>
      </c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</row>
    <row r="194" spans="1:41" ht="13.15">
      <c r="A194" t="s">
        <v>169</v>
      </c>
      <c r="B194" s="31"/>
      <c r="C194" s="32"/>
      <c r="D194" s="31"/>
      <c r="E194" s="32"/>
      <c r="F194" s="31"/>
      <c r="G194" s="32"/>
      <c r="H194" s="31"/>
      <c r="I194" s="32"/>
      <c r="J194" s="31"/>
      <c r="K194" s="32"/>
      <c r="L194" s="31"/>
      <c r="M194" s="32"/>
      <c r="N194" s="31"/>
      <c r="O194" s="32"/>
      <c r="P194" s="31"/>
      <c r="Q194" s="32"/>
      <c r="R194" s="31">
        <v>5</v>
      </c>
      <c r="S194" s="32">
        <v>2</v>
      </c>
      <c r="T194" s="31">
        <v>5</v>
      </c>
      <c r="U194" s="32">
        <v>2</v>
      </c>
      <c r="V194" s="31">
        <v>5</v>
      </c>
      <c r="W194" s="32">
        <v>2</v>
      </c>
      <c r="X194" s="31">
        <v>5</v>
      </c>
      <c r="Y194" s="32">
        <v>2</v>
      </c>
      <c r="Z194" s="31">
        <v>5</v>
      </c>
      <c r="AA194" s="32">
        <v>2</v>
      </c>
      <c r="AB194" s="97">
        <v>5</v>
      </c>
      <c r="AC194" s="97">
        <v>2</v>
      </c>
      <c r="AD194" s="33">
        <f>Tabell2[[#This Row],['[MW'] Effekt26]]-Tabell2[[#This Row],['[MW'] Effekt24]]</f>
        <v>0</v>
      </c>
      <c r="AE194" s="26">
        <f>Tabell2[[#This Row],['[n'] Antal27]]-Tabell2[[#This Row],['[n'] Antal25]]</f>
        <v>0</v>
      </c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</row>
    <row r="195" spans="1:41" ht="13.15">
      <c r="A195" t="s">
        <v>170</v>
      </c>
      <c r="B195" s="31">
        <v>0.22500000000000001</v>
      </c>
      <c r="C195" s="32">
        <v>1</v>
      </c>
      <c r="D195" s="31">
        <v>0.22500000000000001</v>
      </c>
      <c r="E195" s="32">
        <v>1</v>
      </c>
      <c r="F195" s="31">
        <v>0.22500000000000001</v>
      </c>
      <c r="G195" s="32">
        <v>1</v>
      </c>
      <c r="H195" s="31">
        <v>0.3</v>
      </c>
      <c r="I195" s="32">
        <v>2</v>
      </c>
      <c r="J195" s="31">
        <v>0.3</v>
      </c>
      <c r="K195" s="32">
        <v>2</v>
      </c>
      <c r="L195" s="31">
        <v>0.3</v>
      </c>
      <c r="M195" s="32">
        <v>2</v>
      </c>
      <c r="N195" s="31">
        <v>0.3</v>
      </c>
      <c r="O195" s="32">
        <v>2</v>
      </c>
      <c r="P195" s="31">
        <v>0.3</v>
      </c>
      <c r="Q195" s="32">
        <v>2</v>
      </c>
      <c r="R195" s="31">
        <v>0.3</v>
      </c>
      <c r="S195" s="32">
        <v>2</v>
      </c>
      <c r="T195" s="31">
        <v>6.3</v>
      </c>
      <c r="U195" s="32">
        <v>5</v>
      </c>
      <c r="V195" s="31">
        <v>6.3</v>
      </c>
      <c r="W195" s="32">
        <v>5</v>
      </c>
      <c r="X195" s="31">
        <v>6.3</v>
      </c>
      <c r="Y195" s="32">
        <v>5</v>
      </c>
      <c r="Z195" s="31">
        <v>6.3</v>
      </c>
      <c r="AA195" s="32">
        <v>5</v>
      </c>
      <c r="AB195" s="97">
        <v>13.5</v>
      </c>
      <c r="AC195" s="97">
        <v>9</v>
      </c>
      <c r="AD195" s="33">
        <f>Tabell2[[#This Row],['[MW'] Effekt26]]-Tabell2[[#This Row],['[MW'] Effekt24]]</f>
        <v>7.2</v>
      </c>
      <c r="AE195" s="26">
        <f>Tabell2[[#This Row],['[n'] Antal27]]-Tabell2[[#This Row],['[n'] Antal25]]</f>
        <v>4</v>
      </c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</row>
    <row r="196" spans="1:41" ht="13.15">
      <c r="A196" t="s">
        <v>231</v>
      </c>
      <c r="B196" s="31"/>
      <c r="C196" s="32"/>
      <c r="D196" s="31"/>
      <c r="E196" s="32"/>
      <c r="F196" s="31"/>
      <c r="G196" s="32"/>
      <c r="H196" s="31"/>
      <c r="I196" s="32"/>
      <c r="J196" s="31"/>
      <c r="K196" s="32"/>
      <c r="L196" s="31"/>
      <c r="M196" s="32"/>
      <c r="N196" s="31"/>
      <c r="O196" s="32"/>
      <c r="P196" s="31"/>
      <c r="Q196" s="32"/>
      <c r="R196" s="31"/>
      <c r="S196" s="32"/>
      <c r="T196" s="31"/>
      <c r="U196" s="32"/>
      <c r="V196" s="31"/>
      <c r="W196" s="32"/>
      <c r="X196" s="31"/>
      <c r="Y196" s="32"/>
      <c r="Z196" s="31">
        <v>6</v>
      </c>
      <c r="AA196" s="32">
        <v>3</v>
      </c>
      <c r="AB196" s="97">
        <v>6</v>
      </c>
      <c r="AC196" s="97">
        <v>3</v>
      </c>
      <c r="AD196" s="33">
        <f>Tabell2[[#This Row],['[MW'] Effekt26]]-Tabell2[[#This Row],['[MW'] Effekt24]]</f>
        <v>0</v>
      </c>
      <c r="AE196" s="26">
        <f>Tabell2[[#This Row],['[n'] Antal27]]-Tabell2[[#This Row],['[n'] Antal25]]</f>
        <v>0</v>
      </c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</row>
    <row r="197" spans="1:41" ht="13.15">
      <c r="A197" t="s">
        <v>198</v>
      </c>
      <c r="B197" s="31"/>
      <c r="C197" s="32"/>
      <c r="D197" s="31"/>
      <c r="E197" s="32"/>
      <c r="F197" s="31"/>
      <c r="G197" s="32"/>
      <c r="H197" s="31"/>
      <c r="I197" s="32"/>
      <c r="J197" s="31"/>
      <c r="K197" s="32"/>
      <c r="L197" s="31"/>
      <c r="M197" s="32"/>
      <c r="N197" s="31"/>
      <c r="O197" s="32"/>
      <c r="P197" s="31"/>
      <c r="Q197" s="32"/>
      <c r="R197" s="31"/>
      <c r="S197" s="32"/>
      <c r="T197" s="31"/>
      <c r="U197" s="32"/>
      <c r="V197" s="31"/>
      <c r="W197" s="32"/>
      <c r="X197" s="31">
        <v>13.4</v>
      </c>
      <c r="Y197" s="32">
        <v>7</v>
      </c>
      <c r="Z197" s="31">
        <v>13.4</v>
      </c>
      <c r="AA197" s="32">
        <v>7</v>
      </c>
      <c r="AB197" s="97">
        <v>13.4</v>
      </c>
      <c r="AC197" s="97">
        <v>7</v>
      </c>
      <c r="AD197" s="33">
        <f>Tabell2[[#This Row],['[MW'] Effekt26]]-Tabell2[[#This Row],['[MW'] Effekt24]]</f>
        <v>0</v>
      </c>
      <c r="AE197" s="26">
        <f>Tabell2[[#This Row],['[n'] Antal27]]-Tabell2[[#This Row],['[n'] Antal25]]</f>
        <v>0</v>
      </c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</row>
    <row r="198" spans="1:41" ht="13.15">
      <c r="A198" t="s">
        <v>171</v>
      </c>
      <c r="B198" s="31">
        <v>0.4</v>
      </c>
      <c r="C198" s="32">
        <v>1</v>
      </c>
      <c r="D198" s="31">
        <v>0.4</v>
      </c>
      <c r="E198" s="32">
        <v>1</v>
      </c>
      <c r="F198" s="31">
        <v>0.4</v>
      </c>
      <c r="G198" s="32">
        <v>1</v>
      </c>
      <c r="H198" s="31">
        <v>0.4</v>
      </c>
      <c r="I198" s="32">
        <v>1</v>
      </c>
      <c r="J198" s="31">
        <v>0.4</v>
      </c>
      <c r="K198" s="32">
        <v>1</v>
      </c>
      <c r="L198" s="31">
        <v>0.4</v>
      </c>
      <c r="M198" s="32">
        <v>1</v>
      </c>
      <c r="N198" s="31">
        <v>0.4</v>
      </c>
      <c r="O198" s="32">
        <v>1</v>
      </c>
      <c r="P198" s="31">
        <v>0.4</v>
      </c>
      <c r="Q198" s="32">
        <v>1</v>
      </c>
      <c r="R198" s="31">
        <v>0.4</v>
      </c>
      <c r="S198" s="32">
        <v>1</v>
      </c>
      <c r="T198" s="31">
        <v>0.4</v>
      </c>
      <c r="U198" s="32">
        <v>1</v>
      </c>
      <c r="V198" s="31">
        <v>0.4</v>
      </c>
      <c r="W198" s="32">
        <v>1</v>
      </c>
      <c r="X198" s="31">
        <v>0.4</v>
      </c>
      <c r="Y198" s="32">
        <v>1</v>
      </c>
      <c r="Z198" s="31">
        <v>0.4</v>
      </c>
      <c r="AA198" s="32">
        <v>1</v>
      </c>
      <c r="AB198" s="97">
        <v>0.4</v>
      </c>
      <c r="AC198" s="97">
        <v>1</v>
      </c>
      <c r="AD198" s="33">
        <f>Tabell2[[#This Row],['[MW'] Effekt26]]-Tabell2[[#This Row],['[MW'] Effekt24]]</f>
        <v>0</v>
      </c>
      <c r="AE198" s="26">
        <f>Tabell2[[#This Row],['[n'] Antal27]]-Tabell2[[#This Row],['[n'] Antal25]]</f>
        <v>0</v>
      </c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</row>
    <row r="199" spans="1:41" ht="13.15">
      <c r="A199" t="s">
        <v>172</v>
      </c>
      <c r="B199" s="31"/>
      <c r="C199" s="32"/>
      <c r="D199" s="31">
        <v>0.22500000000000001</v>
      </c>
      <c r="E199" s="32">
        <v>1</v>
      </c>
      <c r="F199" s="31">
        <v>0.45</v>
      </c>
      <c r="G199" s="32">
        <v>2</v>
      </c>
      <c r="H199" s="31">
        <v>0.45</v>
      </c>
      <c r="I199" s="32">
        <v>2</v>
      </c>
      <c r="J199" s="31">
        <v>0.45</v>
      </c>
      <c r="K199" s="32">
        <v>2</v>
      </c>
      <c r="L199" s="31">
        <v>0.45</v>
      </c>
      <c r="M199" s="32">
        <v>2</v>
      </c>
      <c r="N199" s="31">
        <v>0.45</v>
      </c>
      <c r="O199" s="32">
        <v>2</v>
      </c>
      <c r="P199" s="31">
        <v>0.45</v>
      </c>
      <c r="Q199" s="32">
        <v>2</v>
      </c>
      <c r="R199" s="31">
        <v>0.45</v>
      </c>
      <c r="S199" s="32">
        <v>2</v>
      </c>
      <c r="T199" s="31">
        <v>0.45</v>
      </c>
      <c r="U199" s="32">
        <v>2</v>
      </c>
      <c r="V199" s="31">
        <v>0.45</v>
      </c>
      <c r="W199" s="32">
        <v>2</v>
      </c>
      <c r="X199" s="31">
        <v>0.45</v>
      </c>
      <c r="Y199" s="32">
        <v>2</v>
      </c>
      <c r="Z199" s="31">
        <v>0.45</v>
      </c>
      <c r="AA199" s="32">
        <v>2</v>
      </c>
      <c r="AB199" s="97">
        <v>0</v>
      </c>
      <c r="AC199" s="97">
        <v>0</v>
      </c>
      <c r="AD199" s="33">
        <f>Tabell2[[#This Row],['[MW'] Effekt26]]-Tabell2[[#This Row],['[MW'] Effekt24]]</f>
        <v>-0.45</v>
      </c>
      <c r="AE199" s="26">
        <f>Tabell2[[#This Row],['[n'] Antal27]]-Tabell2[[#This Row],['[n'] Antal25]]</f>
        <v>-2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</row>
    <row r="200" spans="1:41" ht="13.15">
      <c r="A200" t="s">
        <v>167</v>
      </c>
      <c r="B200" s="31">
        <v>1.6950000000000001</v>
      </c>
      <c r="C200" s="32">
        <v>7</v>
      </c>
      <c r="D200" s="31">
        <v>2.77</v>
      </c>
      <c r="E200" s="32">
        <v>9</v>
      </c>
      <c r="F200" s="31">
        <v>2.77</v>
      </c>
      <c r="G200" s="32">
        <v>9</v>
      </c>
      <c r="H200" s="31">
        <v>4.37</v>
      </c>
      <c r="I200" s="32">
        <v>11</v>
      </c>
      <c r="J200" s="31">
        <v>4.37</v>
      </c>
      <c r="K200" s="32">
        <v>11</v>
      </c>
      <c r="L200" s="31">
        <v>4.5650000000000004</v>
      </c>
      <c r="M200" s="32">
        <v>11</v>
      </c>
      <c r="N200" s="31">
        <v>6.5650000000000004</v>
      </c>
      <c r="O200" s="32">
        <v>12</v>
      </c>
      <c r="P200" s="31">
        <v>8.1649999999999991</v>
      </c>
      <c r="Q200" s="32">
        <v>14</v>
      </c>
      <c r="R200" s="31">
        <v>9.0449999999999999</v>
      </c>
      <c r="S200" s="32">
        <v>16</v>
      </c>
      <c r="T200" s="31">
        <v>9.0449999999999999</v>
      </c>
      <c r="U200" s="32">
        <v>16</v>
      </c>
      <c r="V200" s="31">
        <v>13.845000000000001</v>
      </c>
      <c r="W200" s="32">
        <v>18</v>
      </c>
      <c r="X200" s="31">
        <v>13.815</v>
      </c>
      <c r="Y200" s="32">
        <v>17</v>
      </c>
      <c r="Z200" s="31">
        <v>13.45</v>
      </c>
      <c r="AA200" s="32">
        <v>14</v>
      </c>
      <c r="AB200" s="97">
        <v>13.225</v>
      </c>
      <c r="AC200" s="97">
        <v>13</v>
      </c>
      <c r="AD200" s="33">
        <f>Tabell2[[#This Row],['[MW'] Effekt26]]-Tabell2[[#This Row],['[MW'] Effekt24]]</f>
        <v>-0.22499999999999964</v>
      </c>
      <c r="AE200" s="26">
        <f>Tabell2[[#This Row],['[n'] Antal27]]-Tabell2[[#This Row],['[n'] Antal25]]</f>
        <v>-1</v>
      </c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</row>
    <row r="201" spans="1:41" s="27" customFormat="1" ht="13.15">
      <c r="A201" s="27" t="s">
        <v>232</v>
      </c>
      <c r="B201" s="33">
        <v>28.98</v>
      </c>
      <c r="C201" s="34">
        <v>42</v>
      </c>
      <c r="D201" s="33">
        <v>33.229999999999997</v>
      </c>
      <c r="E201" s="34">
        <v>47</v>
      </c>
      <c r="F201" s="33">
        <v>38.33</v>
      </c>
      <c r="G201" s="34">
        <v>53</v>
      </c>
      <c r="H201" s="33">
        <v>39.979999999999997</v>
      </c>
      <c r="I201" s="34">
        <v>55</v>
      </c>
      <c r="J201" s="33">
        <v>47.33</v>
      </c>
      <c r="K201" s="34">
        <v>64</v>
      </c>
      <c r="L201" s="33">
        <v>62.012</v>
      </c>
      <c r="M201" s="34">
        <v>81</v>
      </c>
      <c r="N201" s="33">
        <v>74.912000000000006</v>
      </c>
      <c r="O201" s="34">
        <v>91</v>
      </c>
      <c r="P201" s="33">
        <v>99.421999999999997</v>
      </c>
      <c r="Q201" s="34">
        <v>106</v>
      </c>
      <c r="R201" s="33">
        <v>145.15700000000001</v>
      </c>
      <c r="S201" s="34">
        <v>132</v>
      </c>
      <c r="T201" s="33">
        <v>159.55699999999999</v>
      </c>
      <c r="U201" s="34">
        <v>141</v>
      </c>
      <c r="V201" s="33">
        <v>172.45699999999999</v>
      </c>
      <c r="W201" s="34">
        <v>147</v>
      </c>
      <c r="X201" s="33">
        <v>172.422</v>
      </c>
      <c r="Y201" s="34">
        <v>147</v>
      </c>
      <c r="Z201" s="33">
        <v>171.447</v>
      </c>
      <c r="AA201" s="34">
        <v>144</v>
      </c>
      <c r="AB201" s="98">
        <v>171.14700000000002</v>
      </c>
      <c r="AC201" s="98">
        <v>142</v>
      </c>
      <c r="AD201" s="33">
        <f>Tabell2[[#This Row],['[MW'] Effekt26]]-Tabell2[[#This Row],['[MW'] Effekt24]]</f>
        <v>-0.29999999999998295</v>
      </c>
      <c r="AE201" s="26">
        <f>Tabell2[[#This Row],['[n'] Antal27]]-Tabell2[[#This Row],['[n'] Antal25]]</f>
        <v>-2</v>
      </c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</row>
    <row r="202" spans="1:41" ht="13.15">
      <c r="A202" t="s">
        <v>53</v>
      </c>
      <c r="B202" s="31">
        <v>1.6</v>
      </c>
      <c r="C202" s="32">
        <v>3</v>
      </c>
      <c r="D202" s="31">
        <v>1.6</v>
      </c>
      <c r="E202" s="32">
        <v>3</v>
      </c>
      <c r="F202" s="31">
        <v>1.6</v>
      </c>
      <c r="G202" s="32">
        <v>3</v>
      </c>
      <c r="H202" s="31">
        <v>1.6</v>
      </c>
      <c r="I202" s="32">
        <v>3</v>
      </c>
      <c r="J202" s="31">
        <v>1.6</v>
      </c>
      <c r="K202" s="32">
        <v>3</v>
      </c>
      <c r="L202" s="31">
        <v>1.6</v>
      </c>
      <c r="M202" s="32">
        <v>3</v>
      </c>
      <c r="N202" s="31">
        <v>1.6</v>
      </c>
      <c r="O202" s="32">
        <v>3</v>
      </c>
      <c r="P202" s="31">
        <v>1.6</v>
      </c>
      <c r="Q202" s="32">
        <v>3</v>
      </c>
      <c r="R202" s="31">
        <v>1.6</v>
      </c>
      <c r="S202" s="32">
        <v>3</v>
      </c>
      <c r="T202" s="31">
        <v>7.6</v>
      </c>
      <c r="U202" s="32">
        <v>6</v>
      </c>
      <c r="V202" s="31">
        <v>7.6</v>
      </c>
      <c r="W202" s="32">
        <v>6</v>
      </c>
      <c r="X202" s="31">
        <v>7.6</v>
      </c>
      <c r="Y202" s="32">
        <v>6</v>
      </c>
      <c r="Z202" s="31">
        <v>7.6</v>
      </c>
      <c r="AA202" s="32">
        <v>6</v>
      </c>
      <c r="AB202" s="97">
        <v>6.6</v>
      </c>
      <c r="AC202" s="97">
        <v>4</v>
      </c>
      <c r="AD202" s="33">
        <f>Tabell2[[#This Row],['[MW'] Effekt26]]-Tabell2[[#This Row],['[MW'] Effekt24]]</f>
        <v>-1</v>
      </c>
      <c r="AE202" s="26">
        <f>Tabell2[[#This Row],['[n'] Antal27]]-Tabell2[[#This Row],['[n'] Antal25]]</f>
        <v>-2</v>
      </c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</row>
    <row r="203" spans="1:41" ht="13.15">
      <c r="A203" t="s">
        <v>54</v>
      </c>
      <c r="B203" s="31">
        <v>7.71</v>
      </c>
      <c r="C203" s="32">
        <v>11</v>
      </c>
      <c r="D203" s="31">
        <v>8.56</v>
      </c>
      <c r="E203" s="32">
        <v>12</v>
      </c>
      <c r="F203" s="31">
        <v>11.96</v>
      </c>
      <c r="G203" s="32">
        <v>16</v>
      </c>
      <c r="H203" s="31">
        <v>13.61</v>
      </c>
      <c r="I203" s="32">
        <v>18</v>
      </c>
      <c r="J203" s="31">
        <v>16.010000000000002</v>
      </c>
      <c r="K203" s="32">
        <v>21</v>
      </c>
      <c r="L203" s="31">
        <v>22.46</v>
      </c>
      <c r="M203" s="32">
        <v>29</v>
      </c>
      <c r="N203" s="31">
        <v>31.76</v>
      </c>
      <c r="O203" s="32">
        <v>36</v>
      </c>
      <c r="P203" s="31">
        <v>38.57</v>
      </c>
      <c r="Q203" s="32">
        <v>41</v>
      </c>
      <c r="R203" s="31">
        <v>76.89</v>
      </c>
      <c r="S203" s="32">
        <v>59</v>
      </c>
      <c r="T203" s="31">
        <v>83.29</v>
      </c>
      <c r="U203" s="32">
        <v>64</v>
      </c>
      <c r="V203" s="31">
        <v>87.29</v>
      </c>
      <c r="W203" s="32">
        <v>66</v>
      </c>
      <c r="X203" s="31">
        <v>87.29</v>
      </c>
      <c r="Y203" s="32">
        <v>66</v>
      </c>
      <c r="Z203" s="31">
        <v>86.54</v>
      </c>
      <c r="AA203" s="32">
        <v>64</v>
      </c>
      <c r="AB203" s="97">
        <v>86.54</v>
      </c>
      <c r="AC203" s="97">
        <v>64</v>
      </c>
      <c r="AD203" s="33">
        <f>Tabell2[[#This Row],['[MW'] Effekt26]]-Tabell2[[#This Row],['[MW'] Effekt24]]</f>
        <v>0</v>
      </c>
      <c r="AE203" s="26">
        <f>Tabell2[[#This Row],['[n'] Antal27]]-Tabell2[[#This Row],['[n'] Antal25]]</f>
        <v>0</v>
      </c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</row>
    <row r="204" spans="1:41" ht="13.15">
      <c r="A204" t="s">
        <v>55</v>
      </c>
      <c r="B204" s="31">
        <v>0.85</v>
      </c>
      <c r="C204" s="32">
        <v>1</v>
      </c>
      <c r="D204" s="31">
        <v>3.4</v>
      </c>
      <c r="E204" s="32">
        <v>4</v>
      </c>
      <c r="F204" s="31">
        <v>3.4</v>
      </c>
      <c r="G204" s="32">
        <v>4</v>
      </c>
      <c r="H204" s="31">
        <v>3.4</v>
      </c>
      <c r="I204" s="32">
        <v>4</v>
      </c>
      <c r="J204" s="31">
        <v>5.8</v>
      </c>
      <c r="K204" s="32">
        <v>7</v>
      </c>
      <c r="L204" s="31">
        <v>11.472</v>
      </c>
      <c r="M204" s="32">
        <v>12</v>
      </c>
      <c r="N204" s="31">
        <v>14.272</v>
      </c>
      <c r="O204" s="32">
        <v>14</v>
      </c>
      <c r="P204" s="31">
        <v>26.271999999999998</v>
      </c>
      <c r="Q204" s="32">
        <v>20</v>
      </c>
      <c r="R204" s="31">
        <v>31.922000000000001</v>
      </c>
      <c r="S204" s="32">
        <v>24</v>
      </c>
      <c r="T204" s="31">
        <v>31.922000000000001</v>
      </c>
      <c r="U204" s="32">
        <v>24</v>
      </c>
      <c r="V204" s="31">
        <v>38.822000000000003</v>
      </c>
      <c r="W204" s="32">
        <v>27</v>
      </c>
      <c r="X204" s="31">
        <v>38.822000000000003</v>
      </c>
      <c r="Y204" s="32">
        <v>27</v>
      </c>
      <c r="Z204" s="31">
        <v>38.822000000000003</v>
      </c>
      <c r="AA204" s="32">
        <v>27</v>
      </c>
      <c r="AB204" s="97">
        <v>38.822000000000003</v>
      </c>
      <c r="AC204" s="97">
        <v>27</v>
      </c>
      <c r="AD204" s="33">
        <f>Tabell2[[#This Row],['[MW'] Effekt26]]-Tabell2[[#This Row],['[MW'] Effekt24]]</f>
        <v>0</v>
      </c>
      <c r="AE204" s="26">
        <f>Tabell2[[#This Row],['[n'] Antal27]]-Tabell2[[#This Row],['[n'] Antal25]]</f>
        <v>0</v>
      </c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</row>
    <row r="205" spans="1:41" ht="13.15">
      <c r="A205" t="s">
        <v>56</v>
      </c>
      <c r="B205" s="31"/>
      <c r="C205" s="32"/>
      <c r="D205" s="31"/>
      <c r="E205" s="32"/>
      <c r="F205" s="31"/>
      <c r="G205" s="32"/>
      <c r="H205" s="31"/>
      <c r="I205" s="32"/>
      <c r="J205" s="31"/>
      <c r="K205" s="32"/>
      <c r="L205" s="31"/>
      <c r="M205" s="32"/>
      <c r="N205" s="31"/>
      <c r="O205" s="32"/>
      <c r="P205" s="31"/>
      <c r="Q205" s="32"/>
      <c r="R205" s="31">
        <v>4.4999999999999998E-2</v>
      </c>
      <c r="S205" s="32">
        <v>1</v>
      </c>
      <c r="T205" s="31">
        <v>4.4999999999999998E-2</v>
      </c>
      <c r="U205" s="32">
        <v>1</v>
      </c>
      <c r="V205" s="31">
        <v>4.4999999999999998E-2</v>
      </c>
      <c r="W205" s="32">
        <v>1</v>
      </c>
      <c r="X205" s="31"/>
      <c r="Y205" s="32"/>
      <c r="Z205" s="31"/>
      <c r="AA205" s="32"/>
      <c r="AB205" s="97"/>
      <c r="AC205" s="97"/>
      <c r="AD205" s="33">
        <f>Tabell2[[#This Row],['[MW'] Effekt26]]-Tabell2[[#This Row],['[MW'] Effekt24]]</f>
        <v>0</v>
      </c>
      <c r="AE205" s="26">
        <f>Tabell2[[#This Row],['[n'] Antal27]]-Tabell2[[#This Row],['[n'] Antal25]]</f>
        <v>0</v>
      </c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</row>
    <row r="206" spans="1:41" ht="13.15">
      <c r="A206" t="s">
        <v>57</v>
      </c>
      <c r="B206" s="31">
        <v>8.4049999999999994</v>
      </c>
      <c r="C206" s="32">
        <v>12</v>
      </c>
      <c r="D206" s="31">
        <v>8.4049999999999994</v>
      </c>
      <c r="E206" s="32">
        <v>12</v>
      </c>
      <c r="F206" s="31">
        <v>8.4049999999999994</v>
      </c>
      <c r="G206" s="32">
        <v>12</v>
      </c>
      <c r="H206" s="31">
        <v>8.4049999999999994</v>
      </c>
      <c r="I206" s="32">
        <v>12</v>
      </c>
      <c r="J206" s="31">
        <v>10.955</v>
      </c>
      <c r="K206" s="32">
        <v>15</v>
      </c>
      <c r="L206" s="31">
        <v>11.815</v>
      </c>
      <c r="M206" s="32">
        <v>17</v>
      </c>
      <c r="N206" s="31">
        <v>11.815</v>
      </c>
      <c r="O206" s="32">
        <v>17</v>
      </c>
      <c r="P206" s="31">
        <v>15.815</v>
      </c>
      <c r="Q206" s="32">
        <v>19</v>
      </c>
      <c r="R206" s="31">
        <v>17.535</v>
      </c>
      <c r="S206" s="32">
        <v>22</v>
      </c>
      <c r="T206" s="31">
        <v>19.535</v>
      </c>
      <c r="U206" s="32">
        <v>23</v>
      </c>
      <c r="V206" s="31">
        <v>21.535</v>
      </c>
      <c r="W206" s="32">
        <v>24</v>
      </c>
      <c r="X206" s="31">
        <v>21.535</v>
      </c>
      <c r="Y206" s="32">
        <v>24</v>
      </c>
      <c r="Z206" s="31">
        <v>21.535</v>
      </c>
      <c r="AA206" s="32">
        <v>24</v>
      </c>
      <c r="AB206" s="97">
        <v>21.535</v>
      </c>
      <c r="AC206" s="97">
        <v>24</v>
      </c>
      <c r="AD206" s="33">
        <f>Tabell2[[#This Row],['[MW'] Effekt26]]-Tabell2[[#This Row],['[MW'] Effekt24]]</f>
        <v>0</v>
      </c>
      <c r="AE206" s="26">
        <f>Tabell2[[#This Row],['[n'] Antal27]]-Tabell2[[#This Row],['[n'] Antal25]]</f>
        <v>0</v>
      </c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</row>
    <row r="207" spans="1:41" ht="13.15">
      <c r="A207" t="s">
        <v>58</v>
      </c>
      <c r="B207" s="31">
        <v>10.414999999999999</v>
      </c>
      <c r="C207" s="32">
        <v>15</v>
      </c>
      <c r="D207" s="31">
        <v>11.265000000000001</v>
      </c>
      <c r="E207" s="32">
        <v>16</v>
      </c>
      <c r="F207" s="31">
        <v>12.965</v>
      </c>
      <c r="G207" s="32">
        <v>18</v>
      </c>
      <c r="H207" s="31">
        <v>12.965</v>
      </c>
      <c r="I207" s="32">
        <v>18</v>
      </c>
      <c r="J207" s="31">
        <v>12.965</v>
      </c>
      <c r="K207" s="32">
        <v>18</v>
      </c>
      <c r="L207" s="31">
        <v>14.664999999999999</v>
      </c>
      <c r="M207" s="32">
        <v>20</v>
      </c>
      <c r="N207" s="31">
        <v>15.465</v>
      </c>
      <c r="O207" s="32">
        <v>21</v>
      </c>
      <c r="P207" s="31">
        <v>17.164999999999999</v>
      </c>
      <c r="Q207" s="32">
        <v>23</v>
      </c>
      <c r="R207" s="31">
        <v>17.164999999999999</v>
      </c>
      <c r="S207" s="32">
        <v>23</v>
      </c>
      <c r="T207" s="31">
        <v>17.164999999999999</v>
      </c>
      <c r="U207" s="32">
        <v>23</v>
      </c>
      <c r="V207" s="31">
        <v>17.164999999999999</v>
      </c>
      <c r="W207" s="32">
        <v>23</v>
      </c>
      <c r="X207" s="31">
        <v>17.175000000000001</v>
      </c>
      <c r="Y207" s="32">
        <v>24</v>
      </c>
      <c r="Z207" s="31">
        <v>16.95</v>
      </c>
      <c r="AA207" s="32">
        <v>23</v>
      </c>
      <c r="AB207" s="97">
        <v>17.649999999999999</v>
      </c>
      <c r="AC207" s="97">
        <v>23</v>
      </c>
      <c r="AD207" s="33">
        <f>Tabell2[[#This Row],['[MW'] Effekt26]]-Tabell2[[#This Row],['[MW'] Effekt24]]</f>
        <v>0.69999999999999929</v>
      </c>
      <c r="AE207" s="26">
        <f>Tabell2[[#This Row],['[n'] Antal27]]-Tabell2[[#This Row],['[n'] Antal25]]</f>
        <v>0</v>
      </c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</row>
    <row r="208" spans="1:41" s="24" customFormat="1" ht="13.15">
      <c r="A208" s="24" t="s">
        <v>233</v>
      </c>
      <c r="B208" s="35">
        <v>416.48200000000003</v>
      </c>
      <c r="C208" s="36">
        <v>710</v>
      </c>
      <c r="D208" s="35">
        <v>474.81200000000001</v>
      </c>
      <c r="E208" s="36">
        <v>764</v>
      </c>
      <c r="F208" s="35">
        <v>521.505</v>
      </c>
      <c r="G208" s="36">
        <v>813</v>
      </c>
      <c r="H208" s="35">
        <v>585.12</v>
      </c>
      <c r="I208" s="36">
        <v>867</v>
      </c>
      <c r="J208" s="35">
        <v>822.44</v>
      </c>
      <c r="K208" s="36">
        <v>1009</v>
      </c>
      <c r="L208" s="35">
        <v>1089.693</v>
      </c>
      <c r="M208" s="36">
        <v>1166</v>
      </c>
      <c r="N208" s="35">
        <v>1475.5139999999999</v>
      </c>
      <c r="O208" s="36">
        <v>1371</v>
      </c>
      <c r="P208" s="35">
        <v>2017.84</v>
      </c>
      <c r="Q208" s="36">
        <v>1658</v>
      </c>
      <c r="R208" s="35">
        <v>2764.511</v>
      </c>
      <c r="S208" s="36">
        <v>2018</v>
      </c>
      <c r="T208" s="35">
        <v>3606.7730000000001</v>
      </c>
      <c r="U208" s="36">
        <v>2384</v>
      </c>
      <c r="V208" s="35">
        <v>4193.8450000000003</v>
      </c>
      <c r="W208" s="36">
        <v>2638</v>
      </c>
      <c r="X208" s="35">
        <v>5096.5420000000004</v>
      </c>
      <c r="Y208" s="36">
        <v>2960</v>
      </c>
      <c r="Z208" s="99">
        <f t="shared" ref="Z208:AA208" si="0">Z4+Z9+Z21+Z23+Z32+Z39+Z47+Z58+Z67+Z71+Z81+Z109+Z115+Z120+Z125+Z131+Z144+Z153+Z192+Z201+Z150</f>
        <v>5817.2955000000002</v>
      </c>
      <c r="AA208" s="99">
        <f t="shared" si="0"/>
        <v>3162</v>
      </c>
      <c r="AB208" s="99">
        <f>AB4+AB9+AB21+AB23+AB32+AB39+AB47+AB58+AB67+AB71+AB81+AB109+AB115+AB120+AB125+AB131+AB144+AB153+AB192+AB201+AB150</f>
        <v>6422.0214999999989</v>
      </c>
      <c r="AC208" s="99">
        <f>AC4+AC9+AC21+AC23+AC32+AC39+AC47+AC58+AC67+AC71+AC81+AC109+AC115+AC120+AC125+AC131+AC144+AC153+AC192+AC201+AC150</f>
        <v>3335</v>
      </c>
      <c r="AD208" s="33">
        <f>Tabell2[[#This Row],['[MW'] Effekt26]]-Tabell2[[#This Row],['[MW'] Effekt24]]</f>
        <v>604.72599999999875</v>
      </c>
      <c r="AE208" s="26">
        <f>Tabell2[[#This Row],['[n'] Antal27]]-Tabell2[[#This Row],['[n'] Antal25]]</f>
        <v>173</v>
      </c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</row>
    <row r="209" spans="1:4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</row>
    <row r="210" spans="1:4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</row>
    <row r="211" spans="1:4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</row>
    <row r="212" spans="1:4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</row>
    <row r="213" spans="1:4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</row>
    <row r="214" spans="1:4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</row>
    <row r="215" spans="1:4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</row>
    <row r="216" spans="1:4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</row>
    <row r="217" spans="1:4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</row>
    <row r="218" spans="1:4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</row>
    <row r="219" spans="1:4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</row>
    <row r="220" spans="1:4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</row>
    <row r="221" spans="1:4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</row>
    <row r="222" spans="1:4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</row>
    <row r="223" spans="1:4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</row>
    <row r="224" spans="1:4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</row>
    <row r="225" spans="1:4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</row>
    <row r="226" spans="1:4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</row>
    <row r="227" spans="1:4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</row>
    <row r="228" spans="1:4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</row>
    <row r="229" spans="1:4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</row>
    <row r="230" spans="1:4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</row>
    <row r="231" spans="1:4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</row>
    <row r="232" spans="1:4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</row>
    <row r="233" spans="1:4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</row>
    <row r="234" spans="1:4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</row>
    <row r="235" spans="1:4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</row>
    <row r="236" spans="1:4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</row>
    <row r="237" spans="1:4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</row>
    <row r="238" spans="1:4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</row>
    <row r="239" spans="1:4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</row>
    <row r="240" spans="1:4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</row>
    <row r="241" spans="1:4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</row>
    <row r="242" spans="1:4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</row>
    <row r="243" spans="1:4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</row>
    <row r="244" spans="1:4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</row>
    <row r="245" spans="1:4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</row>
    <row r="246" spans="1:4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</row>
    <row r="247" spans="1:4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</row>
    <row r="248" spans="1:4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</row>
    <row r="249" spans="1:4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</row>
    <row r="250" spans="1:4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</row>
    <row r="251" spans="1:4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</row>
    <row r="252" spans="1:4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</row>
    <row r="253" spans="1:4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</row>
    <row r="254" spans="1:4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</row>
    <row r="255" spans="1:4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</row>
    <row r="256" spans="1:4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</row>
  </sheetData>
  <mergeCells count="14">
    <mergeCell ref="AB1:AC1"/>
    <mergeCell ref="L1:M1"/>
    <mergeCell ref="B1:C1"/>
    <mergeCell ref="D1:E1"/>
    <mergeCell ref="F1:G1"/>
    <mergeCell ref="H1:I1"/>
    <mergeCell ref="J1:K1"/>
    <mergeCell ref="Z1:AA1"/>
    <mergeCell ref="N1:O1"/>
    <mergeCell ref="P1:Q1"/>
    <mergeCell ref="R1:S1"/>
    <mergeCell ref="T1:U1"/>
    <mergeCell ref="V1:W1"/>
    <mergeCell ref="X1:Y1"/>
  </mergeCells>
  <conditionalFormatting sqref="AD4:AD208">
    <cfRule type="cellIs" dxfId="61" priority="1" operator="greaterThan">
      <formula>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1</vt:i4>
      </vt:variant>
    </vt:vector>
  </HeadingPairs>
  <TitlesOfParts>
    <vt:vector size="7" baseType="lpstr">
      <vt:lpstr>nyckeltal</vt:lpstr>
      <vt:lpstr>Tidsserie utbyggnad</vt:lpstr>
      <vt:lpstr>Länsranking 2016</vt:lpstr>
      <vt:lpstr>Kommunranking 10-i-topp</vt:lpstr>
      <vt:lpstr>Kommunranking-alla</vt:lpstr>
      <vt:lpstr>Kommunlista per län 2016</vt:lpstr>
      <vt:lpstr>'Tidsserie utbyggnad'!Utskriftsrubriker</vt:lpstr>
    </vt:vector>
  </TitlesOfParts>
  <Company>Energimyndigheten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danan</dc:creator>
  <cp:lastModifiedBy>Jennie Belking</cp:lastModifiedBy>
  <cp:lastPrinted>2011-05-09T12:17:02Z</cp:lastPrinted>
  <dcterms:created xsi:type="dcterms:W3CDTF">2008-04-02T13:12:41Z</dcterms:created>
  <dcterms:modified xsi:type="dcterms:W3CDTF">2017-01-31T10:01:37Z</dcterms:modified>
</cp:coreProperties>
</file>