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sudu\Downloads\"/>
    </mc:Choice>
  </mc:AlternateContent>
  <xr:revisionPtr revIDLastSave="0" documentId="13_ncr:1_{199B1ADD-8089-42A8-AFA7-BA8B9D8EF429}" xr6:coauthVersionLast="44" xr6:coauthVersionMax="44" xr10:uidLastSave="{00000000-0000-0000-0000-000000000000}"/>
  <bookViews>
    <workbookView xWindow="-110" yWindow="-110" windowWidth="19420" windowHeight="10420" activeTab="1" xr2:uid="{00000000-000D-0000-FFFF-FFFF00000000}"/>
  </bookViews>
  <sheets>
    <sheet name="Start" sheetId="12" r:id="rId1"/>
    <sheet name="Sammanfattning" sheetId="1" r:id="rId2"/>
    <sheet name="DML Drivmedel" sheetId="7" state="hidden" r:id="rId3"/>
    <sheet name="DML Fossila komponenter" sheetId="2" state="hidden" r:id="rId4"/>
    <sheet name="Överlåtelse" sheetId="10" state="hidden" r:id="rId5"/>
    <sheet name="HBL Biokomponenter" sheetId="3" r:id="rId6"/>
    <sheet name="Råvaror" sheetId="5" r:id="rId7"/>
    <sheet name="Feedstock trade name" sheetId="9" state="hidden" r:id="rId8"/>
    <sheet name="Listor" sheetId="4" state="hidden" r:id="rId9"/>
    <sheet name="UER" sheetId="8" state="hidden" r:id="rId10"/>
  </sheets>
  <definedNames>
    <definedName name="_xlnm._FilterDatabase" localSheetId="6" hidden="1">Råvaror!$B$2:$D$2</definedName>
    <definedName name="_ftn1" localSheetId="6">Råvaror!$I$27</definedName>
    <definedName name="_ftn2" localSheetId="6">Råvaror!$I$35</definedName>
    <definedName name="_ftn3" localSheetId="6">Råvaror!$I$38</definedName>
    <definedName name="_ftnref1" localSheetId="6">Råvaror!$I$20</definedName>
    <definedName name="_ftnref2" localSheetId="6">Råvaror!$I$21</definedName>
    <definedName name="_ftnref3" localSheetId="6">Råvaror!$I$22</definedName>
    <definedName name="Biogas_i_gasform">Listor!$B$293:$B$295</definedName>
    <definedName name="Bioolja">Listor!$D$293</definedName>
    <definedName name="Bränslekategori">Listor!$A$292:$O$292</definedName>
    <definedName name="DME">Listor!$F$293:$F$294</definedName>
    <definedName name="Etanol">Processer[Etanol]</definedName>
    <definedName name="ETBE">Listor!$H$293:$H$302</definedName>
    <definedName name="FAME">Listor!$I$293:$I$298</definedName>
    <definedName name="FTdiesel">Listor!$J$293:$J$294</definedName>
    <definedName name="Företagsnamn" localSheetId="0">Start!$C$2</definedName>
    <definedName name="HVO">Listor!$K$293:$K$296</definedName>
    <definedName name="Importör">Start!$C$7</definedName>
    <definedName name="Metanol">Listor!$L$293:$L$296</definedName>
    <definedName name="MTBE">Listor!$M$293:$M$294</definedName>
    <definedName name="Organisationsnummer">Start!$C$3</definedName>
    <definedName name="Rapporteringsår">Start!$C$4</definedName>
    <definedName name="Rapportör">Start!$C$5</definedName>
    <definedName name="Råvaror">Råvaror!$B$2:$B$82</definedName>
    <definedName name="SMF">Start!$C$6</definedName>
    <definedName name="TAEE">Listor!$N$293:$N$302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7" l="1"/>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G841" i="7"/>
  <c r="G842" i="7"/>
  <c r="G843" i="7"/>
  <c r="G844" i="7"/>
  <c r="G845" i="7"/>
  <c r="G846" i="7"/>
  <c r="G847" i="7"/>
  <c r="G848" i="7"/>
  <c r="G849" i="7"/>
  <c r="G850" i="7"/>
  <c r="G851" i="7"/>
  <c r="G852" i="7"/>
  <c r="G853" i="7"/>
  <c r="G854" i="7"/>
  <c r="G855" i="7"/>
  <c r="G856" i="7"/>
  <c r="G857" i="7"/>
  <c r="G858" i="7"/>
  <c r="G859" i="7"/>
  <c r="G860" i="7"/>
  <c r="G861" i="7"/>
  <c r="G862" i="7"/>
  <c r="G863" i="7"/>
  <c r="G864" i="7"/>
  <c r="G865" i="7"/>
  <c r="G866" i="7"/>
  <c r="G867" i="7"/>
  <c r="G868" i="7"/>
  <c r="G869" i="7"/>
  <c r="G870" i="7"/>
  <c r="G871" i="7"/>
  <c r="G872" i="7"/>
  <c r="G873" i="7"/>
  <c r="G874" i="7"/>
  <c r="G875" i="7"/>
  <c r="G876" i="7"/>
  <c r="G877" i="7"/>
  <c r="G878" i="7"/>
  <c r="G879" i="7"/>
  <c r="G880" i="7"/>
  <c r="G881" i="7"/>
  <c r="G882" i="7"/>
  <c r="G883" i="7"/>
  <c r="G884" i="7"/>
  <c r="G885" i="7"/>
  <c r="G886" i="7"/>
  <c r="G887" i="7"/>
  <c r="G888" i="7"/>
  <c r="G889" i="7"/>
  <c r="G890" i="7"/>
  <c r="G891" i="7"/>
  <c r="G892" i="7"/>
  <c r="G893" i="7"/>
  <c r="G894" i="7"/>
  <c r="G895" i="7"/>
  <c r="G896" i="7"/>
  <c r="G897" i="7"/>
  <c r="G898" i="7"/>
  <c r="G899" i="7"/>
  <c r="G900" i="7"/>
  <c r="G901" i="7"/>
  <c r="G902" i="7"/>
  <c r="G903" i="7"/>
  <c r="G904" i="7"/>
  <c r="G905" i="7"/>
  <c r="G906" i="7"/>
  <c r="G907" i="7"/>
  <c r="G908" i="7"/>
  <c r="G909" i="7"/>
  <c r="G910" i="7"/>
  <c r="G911" i="7"/>
  <c r="G912" i="7"/>
  <c r="G913" i="7"/>
  <c r="G914" i="7"/>
  <c r="G915" i="7"/>
  <c r="G916" i="7"/>
  <c r="G917" i="7"/>
  <c r="G918" i="7"/>
  <c r="G919" i="7"/>
  <c r="G920" i="7"/>
  <c r="G921" i="7"/>
  <c r="G922" i="7"/>
  <c r="G923" i="7"/>
  <c r="G924" i="7"/>
  <c r="G925" i="7"/>
  <c r="G926" i="7"/>
  <c r="G927" i="7"/>
  <c r="G928" i="7"/>
  <c r="G929" i="7"/>
  <c r="G930" i="7"/>
  <c r="G931" i="7"/>
  <c r="G932" i="7"/>
  <c r="G933" i="7"/>
  <c r="G934" i="7"/>
  <c r="G935" i="7"/>
  <c r="G936" i="7"/>
  <c r="G937" i="7"/>
  <c r="G938" i="7"/>
  <c r="G939" i="7"/>
  <c r="G940" i="7"/>
  <c r="G941" i="7"/>
  <c r="G942" i="7"/>
  <c r="G943" i="7"/>
  <c r="G944" i="7"/>
  <c r="G945" i="7"/>
  <c r="G946" i="7"/>
  <c r="G947" i="7"/>
  <c r="G948" i="7"/>
  <c r="G949" i="7"/>
  <c r="G950" i="7"/>
  <c r="G951" i="7"/>
  <c r="G952" i="7"/>
  <c r="G953" i="7"/>
  <c r="G954" i="7"/>
  <c r="G955" i="7"/>
  <c r="G956" i="7"/>
  <c r="G957" i="7"/>
  <c r="G958" i="7"/>
  <c r="G959" i="7"/>
  <c r="G960" i="7"/>
  <c r="G961" i="7"/>
  <c r="G962" i="7"/>
  <c r="G963" i="7"/>
  <c r="G964" i="7"/>
  <c r="G965" i="7"/>
  <c r="G966" i="7"/>
  <c r="G967" i="7"/>
  <c r="G968" i="7"/>
  <c r="G969" i="7"/>
  <c r="G970" i="7"/>
  <c r="G971" i="7"/>
  <c r="G972" i="7"/>
  <c r="G973" i="7"/>
  <c r="G974" i="7"/>
  <c r="G975" i="7"/>
  <c r="G976" i="7"/>
  <c r="G977" i="7"/>
  <c r="G978" i="7"/>
  <c r="G979" i="7"/>
  <c r="G980" i="7"/>
  <c r="G981" i="7"/>
  <c r="G982" i="7"/>
  <c r="G983" i="7"/>
  <c r="G984" i="7"/>
  <c r="G985" i="7"/>
  <c r="G986" i="7"/>
  <c r="G987" i="7"/>
  <c r="G988" i="7"/>
  <c r="G989" i="7"/>
  <c r="G990" i="7"/>
  <c r="G991" i="7"/>
  <c r="G992" i="7"/>
  <c r="G993" i="7"/>
  <c r="G994" i="7"/>
  <c r="G995" i="7"/>
  <c r="G996" i="7"/>
  <c r="G997" i="7"/>
  <c r="G998" i="7"/>
  <c r="G999" i="7"/>
  <c r="G1000" i="7"/>
  <c r="G1001"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599" i="7"/>
  <c r="F600" i="7"/>
  <c r="F601" i="7"/>
  <c r="F602" i="7"/>
  <c r="F603" i="7"/>
  <c r="F604" i="7"/>
  <c r="F605" i="7"/>
  <c r="F606" i="7"/>
  <c r="F607" i="7"/>
  <c r="F608" i="7"/>
  <c r="F609" i="7"/>
  <c r="F610" i="7"/>
  <c r="F611" i="7"/>
  <c r="F612" i="7"/>
  <c r="F613" i="7"/>
  <c r="F614" i="7"/>
  <c r="F615" i="7"/>
  <c r="F616" i="7"/>
  <c r="F617" i="7"/>
  <c r="F618" i="7"/>
  <c r="F619" i="7"/>
  <c r="F620" i="7"/>
  <c r="F621" i="7"/>
  <c r="F622" i="7"/>
  <c r="F623" i="7"/>
  <c r="F624" i="7"/>
  <c r="F625" i="7"/>
  <c r="F626" i="7"/>
  <c r="F627" i="7"/>
  <c r="F628" i="7"/>
  <c r="F629" i="7"/>
  <c r="F630" i="7"/>
  <c r="F631" i="7"/>
  <c r="F632" i="7"/>
  <c r="F633" i="7"/>
  <c r="F634" i="7"/>
  <c r="F635" i="7"/>
  <c r="F636" i="7"/>
  <c r="F637" i="7"/>
  <c r="F638" i="7"/>
  <c r="F639" i="7"/>
  <c r="F640" i="7"/>
  <c r="F641" i="7"/>
  <c r="F642" i="7"/>
  <c r="F643" i="7"/>
  <c r="F644" i="7"/>
  <c r="F645" i="7"/>
  <c r="F646" i="7"/>
  <c r="F647" i="7"/>
  <c r="F648" i="7"/>
  <c r="F649" i="7"/>
  <c r="F650" i="7"/>
  <c r="F651" i="7"/>
  <c r="F652" i="7"/>
  <c r="F653" i="7"/>
  <c r="F654" i="7"/>
  <c r="F655" i="7"/>
  <c r="F656" i="7"/>
  <c r="F657" i="7"/>
  <c r="F658" i="7"/>
  <c r="F659" i="7"/>
  <c r="F660" i="7"/>
  <c r="F661" i="7"/>
  <c r="F662" i="7"/>
  <c r="F663" i="7"/>
  <c r="F664" i="7"/>
  <c r="F665" i="7"/>
  <c r="F666" i="7"/>
  <c r="F667" i="7"/>
  <c r="F668" i="7"/>
  <c r="F669" i="7"/>
  <c r="F670" i="7"/>
  <c r="F671" i="7"/>
  <c r="F672" i="7"/>
  <c r="F673" i="7"/>
  <c r="F674" i="7"/>
  <c r="F675" i="7"/>
  <c r="F676" i="7"/>
  <c r="F677" i="7"/>
  <c r="F678" i="7"/>
  <c r="F679" i="7"/>
  <c r="F680" i="7"/>
  <c r="F681" i="7"/>
  <c r="F682" i="7"/>
  <c r="F683" i="7"/>
  <c r="F684" i="7"/>
  <c r="F685" i="7"/>
  <c r="F686" i="7"/>
  <c r="F687" i="7"/>
  <c r="F688" i="7"/>
  <c r="F689" i="7"/>
  <c r="F690" i="7"/>
  <c r="F691" i="7"/>
  <c r="F692" i="7"/>
  <c r="F693" i="7"/>
  <c r="F694" i="7"/>
  <c r="F695" i="7"/>
  <c r="F696" i="7"/>
  <c r="F697" i="7"/>
  <c r="F698" i="7"/>
  <c r="F699" i="7"/>
  <c r="F700" i="7"/>
  <c r="F701" i="7"/>
  <c r="F702" i="7"/>
  <c r="F703" i="7"/>
  <c r="F704" i="7"/>
  <c r="F705" i="7"/>
  <c r="F706" i="7"/>
  <c r="F707" i="7"/>
  <c r="F708" i="7"/>
  <c r="F709" i="7"/>
  <c r="F710" i="7"/>
  <c r="F711" i="7"/>
  <c r="F712" i="7"/>
  <c r="F713" i="7"/>
  <c r="F714" i="7"/>
  <c r="F715" i="7"/>
  <c r="F716" i="7"/>
  <c r="F717" i="7"/>
  <c r="F718" i="7"/>
  <c r="F719" i="7"/>
  <c r="F720" i="7"/>
  <c r="F721" i="7"/>
  <c r="F722" i="7"/>
  <c r="F723" i="7"/>
  <c r="F724" i="7"/>
  <c r="F725" i="7"/>
  <c r="F726" i="7"/>
  <c r="F727" i="7"/>
  <c r="F728" i="7"/>
  <c r="F729" i="7"/>
  <c r="F730" i="7"/>
  <c r="F731" i="7"/>
  <c r="F732" i="7"/>
  <c r="F733" i="7"/>
  <c r="F734" i="7"/>
  <c r="F735" i="7"/>
  <c r="F736" i="7"/>
  <c r="F737" i="7"/>
  <c r="F738" i="7"/>
  <c r="F739" i="7"/>
  <c r="F740" i="7"/>
  <c r="F741" i="7"/>
  <c r="F742" i="7"/>
  <c r="F743" i="7"/>
  <c r="F744" i="7"/>
  <c r="F745" i="7"/>
  <c r="F746" i="7"/>
  <c r="F747" i="7"/>
  <c r="F748" i="7"/>
  <c r="F749" i="7"/>
  <c r="F750" i="7"/>
  <c r="F751" i="7"/>
  <c r="F752" i="7"/>
  <c r="F753" i="7"/>
  <c r="F754" i="7"/>
  <c r="F755" i="7"/>
  <c r="F756" i="7"/>
  <c r="F757" i="7"/>
  <c r="F758" i="7"/>
  <c r="F759" i="7"/>
  <c r="F760" i="7"/>
  <c r="F761" i="7"/>
  <c r="F762" i="7"/>
  <c r="F763" i="7"/>
  <c r="F764" i="7"/>
  <c r="F765" i="7"/>
  <c r="F766" i="7"/>
  <c r="F767" i="7"/>
  <c r="F768" i="7"/>
  <c r="F769" i="7"/>
  <c r="F770" i="7"/>
  <c r="F771" i="7"/>
  <c r="F772" i="7"/>
  <c r="F773" i="7"/>
  <c r="F774" i="7"/>
  <c r="F775" i="7"/>
  <c r="F776" i="7"/>
  <c r="F777" i="7"/>
  <c r="F778" i="7"/>
  <c r="F779" i="7"/>
  <c r="F780" i="7"/>
  <c r="F781" i="7"/>
  <c r="F782" i="7"/>
  <c r="F783" i="7"/>
  <c r="F784" i="7"/>
  <c r="F785" i="7"/>
  <c r="F786" i="7"/>
  <c r="F787" i="7"/>
  <c r="F788" i="7"/>
  <c r="F789" i="7"/>
  <c r="F790" i="7"/>
  <c r="F791" i="7"/>
  <c r="F792" i="7"/>
  <c r="F793" i="7"/>
  <c r="F794" i="7"/>
  <c r="F795" i="7"/>
  <c r="F796" i="7"/>
  <c r="F797" i="7"/>
  <c r="F798" i="7"/>
  <c r="F799" i="7"/>
  <c r="F800" i="7"/>
  <c r="F801" i="7"/>
  <c r="F802" i="7"/>
  <c r="F803" i="7"/>
  <c r="F804" i="7"/>
  <c r="F805" i="7"/>
  <c r="F806" i="7"/>
  <c r="F807" i="7"/>
  <c r="F808" i="7"/>
  <c r="F809" i="7"/>
  <c r="F810" i="7"/>
  <c r="F811" i="7"/>
  <c r="F812" i="7"/>
  <c r="F813" i="7"/>
  <c r="F814" i="7"/>
  <c r="F815" i="7"/>
  <c r="F816" i="7"/>
  <c r="F817" i="7"/>
  <c r="F818" i="7"/>
  <c r="F819" i="7"/>
  <c r="F820" i="7"/>
  <c r="F821" i="7"/>
  <c r="F822" i="7"/>
  <c r="F823" i="7"/>
  <c r="F824" i="7"/>
  <c r="F825" i="7"/>
  <c r="F826" i="7"/>
  <c r="F827" i="7"/>
  <c r="F828" i="7"/>
  <c r="F829" i="7"/>
  <c r="F830" i="7"/>
  <c r="F831" i="7"/>
  <c r="F832" i="7"/>
  <c r="F833" i="7"/>
  <c r="F834" i="7"/>
  <c r="F835" i="7"/>
  <c r="F836" i="7"/>
  <c r="F837" i="7"/>
  <c r="F838" i="7"/>
  <c r="F839" i="7"/>
  <c r="F840" i="7"/>
  <c r="F841" i="7"/>
  <c r="F842" i="7"/>
  <c r="F843" i="7"/>
  <c r="F844" i="7"/>
  <c r="F845" i="7"/>
  <c r="F846" i="7"/>
  <c r="F847" i="7"/>
  <c r="F848" i="7"/>
  <c r="F849" i="7"/>
  <c r="F850" i="7"/>
  <c r="F851" i="7"/>
  <c r="F852" i="7"/>
  <c r="F853" i="7"/>
  <c r="F854" i="7"/>
  <c r="F855" i="7"/>
  <c r="F856" i="7"/>
  <c r="F857" i="7"/>
  <c r="F858" i="7"/>
  <c r="F859" i="7"/>
  <c r="F860" i="7"/>
  <c r="F861" i="7"/>
  <c r="F862" i="7"/>
  <c r="F863" i="7"/>
  <c r="F864" i="7"/>
  <c r="F865" i="7"/>
  <c r="F866" i="7"/>
  <c r="F867" i="7"/>
  <c r="F868" i="7"/>
  <c r="F869" i="7"/>
  <c r="F870" i="7"/>
  <c r="F871" i="7"/>
  <c r="F872" i="7"/>
  <c r="F873" i="7"/>
  <c r="F874" i="7"/>
  <c r="F875" i="7"/>
  <c r="F876" i="7"/>
  <c r="F877" i="7"/>
  <c r="F878" i="7"/>
  <c r="F879" i="7"/>
  <c r="F880" i="7"/>
  <c r="F881" i="7"/>
  <c r="F882" i="7"/>
  <c r="F883" i="7"/>
  <c r="F884" i="7"/>
  <c r="F885" i="7"/>
  <c r="F886" i="7"/>
  <c r="F887" i="7"/>
  <c r="F888" i="7"/>
  <c r="F889" i="7"/>
  <c r="F890" i="7"/>
  <c r="F891" i="7"/>
  <c r="F892" i="7"/>
  <c r="F893" i="7"/>
  <c r="F894" i="7"/>
  <c r="F895" i="7"/>
  <c r="F896" i="7"/>
  <c r="F897" i="7"/>
  <c r="F898" i="7"/>
  <c r="F899" i="7"/>
  <c r="F900" i="7"/>
  <c r="F901" i="7"/>
  <c r="F902" i="7"/>
  <c r="F903" i="7"/>
  <c r="F904" i="7"/>
  <c r="F905" i="7"/>
  <c r="F906" i="7"/>
  <c r="F907" i="7"/>
  <c r="F908" i="7"/>
  <c r="F909" i="7"/>
  <c r="F910" i="7"/>
  <c r="F911" i="7"/>
  <c r="F912" i="7"/>
  <c r="F913" i="7"/>
  <c r="F914" i="7"/>
  <c r="F915" i="7"/>
  <c r="F916" i="7"/>
  <c r="F917" i="7"/>
  <c r="F918" i="7"/>
  <c r="F919" i="7"/>
  <c r="F920" i="7"/>
  <c r="F921" i="7"/>
  <c r="F922" i="7"/>
  <c r="F923" i="7"/>
  <c r="F924" i="7"/>
  <c r="F925" i="7"/>
  <c r="F926" i="7"/>
  <c r="F927" i="7"/>
  <c r="F928" i="7"/>
  <c r="F929" i="7"/>
  <c r="F930" i="7"/>
  <c r="F931" i="7"/>
  <c r="F932" i="7"/>
  <c r="F933" i="7"/>
  <c r="F934" i="7"/>
  <c r="F935" i="7"/>
  <c r="F936" i="7"/>
  <c r="F937" i="7"/>
  <c r="F938" i="7"/>
  <c r="F939" i="7"/>
  <c r="F940" i="7"/>
  <c r="F941" i="7"/>
  <c r="F942" i="7"/>
  <c r="F943" i="7"/>
  <c r="F944" i="7"/>
  <c r="F945" i="7"/>
  <c r="F946" i="7"/>
  <c r="F947" i="7"/>
  <c r="F948" i="7"/>
  <c r="F949" i="7"/>
  <c r="F950" i="7"/>
  <c r="F951" i="7"/>
  <c r="F952" i="7"/>
  <c r="F953" i="7"/>
  <c r="F954" i="7"/>
  <c r="F955" i="7"/>
  <c r="F956" i="7"/>
  <c r="F957" i="7"/>
  <c r="F958" i="7"/>
  <c r="F959" i="7"/>
  <c r="F960" i="7"/>
  <c r="F961" i="7"/>
  <c r="F962" i="7"/>
  <c r="F963" i="7"/>
  <c r="F964" i="7"/>
  <c r="F965" i="7"/>
  <c r="F966" i="7"/>
  <c r="F967" i="7"/>
  <c r="F968" i="7"/>
  <c r="F969" i="7"/>
  <c r="F970" i="7"/>
  <c r="F971" i="7"/>
  <c r="F972" i="7"/>
  <c r="F973" i="7"/>
  <c r="F974" i="7"/>
  <c r="F975" i="7"/>
  <c r="F976" i="7"/>
  <c r="F977" i="7"/>
  <c r="F978" i="7"/>
  <c r="F979" i="7"/>
  <c r="F980" i="7"/>
  <c r="F981" i="7"/>
  <c r="F982" i="7"/>
  <c r="F983" i="7"/>
  <c r="F984" i="7"/>
  <c r="F985" i="7"/>
  <c r="F986" i="7"/>
  <c r="F987" i="7"/>
  <c r="F988" i="7"/>
  <c r="F989" i="7"/>
  <c r="F990" i="7"/>
  <c r="F991" i="7"/>
  <c r="F992" i="7"/>
  <c r="F993" i="7"/>
  <c r="F994" i="7"/>
  <c r="F995" i="7"/>
  <c r="F996" i="7"/>
  <c r="F997" i="7"/>
  <c r="F998" i="7"/>
  <c r="F999" i="7"/>
  <c r="F1000" i="7"/>
  <c r="F1001"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628"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61" i="7"/>
  <c r="C662" i="7"/>
  <c r="C663" i="7"/>
  <c r="C664" i="7"/>
  <c r="C665" i="7"/>
  <c r="C666" i="7"/>
  <c r="C667" i="7"/>
  <c r="C668" i="7"/>
  <c r="C669" i="7"/>
  <c r="C670" i="7"/>
  <c r="C671" i="7"/>
  <c r="C672" i="7"/>
  <c r="C673" i="7"/>
  <c r="C674" i="7"/>
  <c r="C675" i="7"/>
  <c r="C676" i="7"/>
  <c r="C677" i="7"/>
  <c r="C678" i="7"/>
  <c r="C679" i="7"/>
  <c r="C680" i="7"/>
  <c r="C681" i="7"/>
  <c r="C682" i="7"/>
  <c r="C683" i="7"/>
  <c r="C684" i="7"/>
  <c r="C685" i="7"/>
  <c r="C686" i="7"/>
  <c r="C687" i="7"/>
  <c r="C688" i="7"/>
  <c r="C689" i="7"/>
  <c r="C690" i="7"/>
  <c r="C691" i="7"/>
  <c r="C692" i="7"/>
  <c r="C693" i="7"/>
  <c r="C694" i="7"/>
  <c r="C695" i="7"/>
  <c r="C696" i="7"/>
  <c r="C697" i="7"/>
  <c r="C698" i="7"/>
  <c r="C699" i="7"/>
  <c r="C700" i="7"/>
  <c r="C701" i="7"/>
  <c r="C702" i="7"/>
  <c r="C703" i="7"/>
  <c r="C704" i="7"/>
  <c r="C705" i="7"/>
  <c r="C706" i="7"/>
  <c r="C707" i="7"/>
  <c r="C708" i="7"/>
  <c r="C709" i="7"/>
  <c r="C710" i="7"/>
  <c r="C711" i="7"/>
  <c r="C712" i="7"/>
  <c r="C713" i="7"/>
  <c r="C714" i="7"/>
  <c r="C715" i="7"/>
  <c r="C716" i="7"/>
  <c r="C717" i="7"/>
  <c r="C718" i="7"/>
  <c r="C719" i="7"/>
  <c r="C720" i="7"/>
  <c r="C721" i="7"/>
  <c r="C722" i="7"/>
  <c r="C723" i="7"/>
  <c r="C724" i="7"/>
  <c r="C725" i="7"/>
  <c r="C726" i="7"/>
  <c r="C727" i="7"/>
  <c r="C728" i="7"/>
  <c r="C729" i="7"/>
  <c r="C730" i="7"/>
  <c r="C731" i="7"/>
  <c r="C732" i="7"/>
  <c r="C733" i="7"/>
  <c r="C734" i="7"/>
  <c r="C735" i="7"/>
  <c r="C736" i="7"/>
  <c r="C737" i="7"/>
  <c r="C738" i="7"/>
  <c r="C739" i="7"/>
  <c r="C740" i="7"/>
  <c r="C741" i="7"/>
  <c r="C742" i="7"/>
  <c r="C743" i="7"/>
  <c r="C744" i="7"/>
  <c r="C745" i="7"/>
  <c r="C746" i="7"/>
  <c r="C747" i="7"/>
  <c r="C748" i="7"/>
  <c r="C749" i="7"/>
  <c r="C750" i="7"/>
  <c r="C751" i="7"/>
  <c r="C752" i="7"/>
  <c r="C753" i="7"/>
  <c r="C754" i="7"/>
  <c r="C755" i="7"/>
  <c r="C756" i="7"/>
  <c r="C757" i="7"/>
  <c r="C758" i="7"/>
  <c r="C759" i="7"/>
  <c r="C760" i="7"/>
  <c r="C761" i="7"/>
  <c r="C762" i="7"/>
  <c r="C763" i="7"/>
  <c r="C764" i="7"/>
  <c r="C765" i="7"/>
  <c r="C766" i="7"/>
  <c r="C767" i="7"/>
  <c r="C768" i="7"/>
  <c r="C769" i="7"/>
  <c r="C770" i="7"/>
  <c r="C771" i="7"/>
  <c r="C772" i="7"/>
  <c r="C773" i="7"/>
  <c r="C774" i="7"/>
  <c r="C775" i="7"/>
  <c r="C776" i="7"/>
  <c r="C777" i="7"/>
  <c r="C778" i="7"/>
  <c r="C779" i="7"/>
  <c r="C780" i="7"/>
  <c r="C781" i="7"/>
  <c r="C782" i="7"/>
  <c r="C783" i="7"/>
  <c r="C784" i="7"/>
  <c r="C785" i="7"/>
  <c r="C786" i="7"/>
  <c r="C787" i="7"/>
  <c r="C788" i="7"/>
  <c r="C789" i="7"/>
  <c r="C790" i="7"/>
  <c r="C791" i="7"/>
  <c r="C792" i="7"/>
  <c r="C793" i="7"/>
  <c r="C794" i="7"/>
  <c r="C795" i="7"/>
  <c r="C796" i="7"/>
  <c r="C797" i="7"/>
  <c r="C798" i="7"/>
  <c r="C799" i="7"/>
  <c r="C800" i="7"/>
  <c r="C801" i="7"/>
  <c r="C802" i="7"/>
  <c r="C803" i="7"/>
  <c r="C804" i="7"/>
  <c r="C805" i="7"/>
  <c r="C806" i="7"/>
  <c r="C807" i="7"/>
  <c r="C808" i="7"/>
  <c r="C809" i="7"/>
  <c r="C810" i="7"/>
  <c r="C811" i="7"/>
  <c r="C812" i="7"/>
  <c r="C813" i="7"/>
  <c r="C814" i="7"/>
  <c r="C815" i="7"/>
  <c r="C816" i="7"/>
  <c r="C817" i="7"/>
  <c r="C818" i="7"/>
  <c r="C819" i="7"/>
  <c r="C820" i="7"/>
  <c r="C821" i="7"/>
  <c r="C822" i="7"/>
  <c r="C823" i="7"/>
  <c r="C824" i="7"/>
  <c r="C825" i="7"/>
  <c r="C826" i="7"/>
  <c r="C827" i="7"/>
  <c r="C828" i="7"/>
  <c r="C829" i="7"/>
  <c r="C830" i="7"/>
  <c r="C831" i="7"/>
  <c r="C832" i="7"/>
  <c r="C833" i="7"/>
  <c r="C834" i="7"/>
  <c r="C835" i="7"/>
  <c r="C836" i="7"/>
  <c r="C837" i="7"/>
  <c r="C838" i="7"/>
  <c r="C839" i="7"/>
  <c r="C840" i="7"/>
  <c r="C841" i="7"/>
  <c r="C842" i="7"/>
  <c r="C843" i="7"/>
  <c r="C844" i="7"/>
  <c r="C845" i="7"/>
  <c r="C846" i="7"/>
  <c r="C847" i="7"/>
  <c r="C848" i="7"/>
  <c r="C849" i="7"/>
  <c r="C850" i="7"/>
  <c r="C851" i="7"/>
  <c r="C852" i="7"/>
  <c r="C853" i="7"/>
  <c r="C854" i="7"/>
  <c r="C855" i="7"/>
  <c r="C856" i="7"/>
  <c r="C857" i="7"/>
  <c r="C858" i="7"/>
  <c r="C859" i="7"/>
  <c r="C860" i="7"/>
  <c r="C861" i="7"/>
  <c r="C862" i="7"/>
  <c r="C863" i="7"/>
  <c r="C864" i="7"/>
  <c r="C865" i="7"/>
  <c r="C866" i="7"/>
  <c r="C867" i="7"/>
  <c r="C868" i="7"/>
  <c r="C869" i="7"/>
  <c r="C870" i="7"/>
  <c r="C871" i="7"/>
  <c r="C872" i="7"/>
  <c r="C873" i="7"/>
  <c r="C874" i="7"/>
  <c r="C875" i="7"/>
  <c r="C876" i="7"/>
  <c r="C877" i="7"/>
  <c r="C878" i="7"/>
  <c r="C879" i="7"/>
  <c r="C880" i="7"/>
  <c r="C881" i="7"/>
  <c r="C882" i="7"/>
  <c r="C883" i="7"/>
  <c r="C884" i="7"/>
  <c r="C885" i="7"/>
  <c r="C886" i="7"/>
  <c r="C887" i="7"/>
  <c r="C888" i="7"/>
  <c r="C889" i="7"/>
  <c r="C890" i="7"/>
  <c r="C891" i="7"/>
  <c r="C892" i="7"/>
  <c r="C893" i="7"/>
  <c r="C894" i="7"/>
  <c r="C895" i="7"/>
  <c r="C896" i="7"/>
  <c r="C897" i="7"/>
  <c r="C898" i="7"/>
  <c r="C899" i="7"/>
  <c r="C900" i="7"/>
  <c r="C901" i="7"/>
  <c r="C902" i="7"/>
  <c r="C903" i="7"/>
  <c r="C904" i="7"/>
  <c r="C905" i="7"/>
  <c r="C906" i="7"/>
  <c r="C907" i="7"/>
  <c r="C908" i="7"/>
  <c r="C909" i="7"/>
  <c r="C910" i="7"/>
  <c r="C911" i="7"/>
  <c r="C912" i="7"/>
  <c r="C913" i="7"/>
  <c r="C914" i="7"/>
  <c r="C915" i="7"/>
  <c r="C916" i="7"/>
  <c r="C917" i="7"/>
  <c r="C918" i="7"/>
  <c r="C919" i="7"/>
  <c r="C920" i="7"/>
  <c r="C921" i="7"/>
  <c r="C922" i="7"/>
  <c r="C923" i="7"/>
  <c r="C924" i="7"/>
  <c r="C925" i="7"/>
  <c r="C926" i="7"/>
  <c r="C927" i="7"/>
  <c r="C928" i="7"/>
  <c r="C929" i="7"/>
  <c r="C930" i="7"/>
  <c r="C931" i="7"/>
  <c r="C932" i="7"/>
  <c r="C933" i="7"/>
  <c r="C934" i="7"/>
  <c r="C935" i="7"/>
  <c r="C936" i="7"/>
  <c r="C937" i="7"/>
  <c r="C938" i="7"/>
  <c r="C939" i="7"/>
  <c r="C940" i="7"/>
  <c r="C941" i="7"/>
  <c r="C942" i="7"/>
  <c r="C943" i="7"/>
  <c r="C944" i="7"/>
  <c r="C945" i="7"/>
  <c r="C946" i="7"/>
  <c r="C947" i="7"/>
  <c r="C948" i="7"/>
  <c r="C949" i="7"/>
  <c r="C950" i="7"/>
  <c r="C951" i="7"/>
  <c r="C952" i="7"/>
  <c r="C953" i="7"/>
  <c r="C954" i="7"/>
  <c r="C955" i="7"/>
  <c r="C956" i="7"/>
  <c r="C957" i="7"/>
  <c r="C958" i="7"/>
  <c r="C959" i="7"/>
  <c r="C960" i="7"/>
  <c r="C961" i="7"/>
  <c r="C962" i="7"/>
  <c r="C963" i="7"/>
  <c r="C964" i="7"/>
  <c r="C965" i="7"/>
  <c r="C966" i="7"/>
  <c r="C967" i="7"/>
  <c r="C968" i="7"/>
  <c r="C969" i="7"/>
  <c r="C970" i="7"/>
  <c r="C971" i="7"/>
  <c r="C972" i="7"/>
  <c r="C973" i="7"/>
  <c r="C974" i="7"/>
  <c r="C975" i="7"/>
  <c r="C976" i="7"/>
  <c r="C977" i="7"/>
  <c r="C978" i="7"/>
  <c r="C979" i="7"/>
  <c r="C980" i="7"/>
  <c r="C981" i="7"/>
  <c r="C982" i="7"/>
  <c r="C983" i="7"/>
  <c r="C984" i="7"/>
  <c r="C985" i="7"/>
  <c r="C986" i="7"/>
  <c r="C987" i="7"/>
  <c r="C988" i="7"/>
  <c r="C989" i="7"/>
  <c r="C990" i="7"/>
  <c r="C991" i="7"/>
  <c r="C992" i="7"/>
  <c r="C993" i="7"/>
  <c r="C994" i="7"/>
  <c r="C995" i="7"/>
  <c r="C996" i="7"/>
  <c r="C997" i="7"/>
  <c r="C998" i="7"/>
  <c r="C999" i="7"/>
  <c r="C1000" i="7"/>
  <c r="C1001"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442" i="7"/>
  <c r="D443" i="7"/>
  <c r="D444" i="7"/>
  <c r="D445" i="7"/>
  <c r="D446" i="7"/>
  <c r="D447" i="7"/>
  <c r="D448" i="7"/>
  <c r="D449" i="7"/>
  <c r="D450" i="7"/>
  <c r="D451" i="7"/>
  <c r="D452" i="7"/>
  <c r="D453" i="7"/>
  <c r="D454" i="7"/>
  <c r="D455" i="7"/>
  <c r="D456" i="7"/>
  <c r="D457" i="7"/>
  <c r="D458" i="7"/>
  <c r="D459" i="7"/>
  <c r="D460" i="7"/>
  <c r="D461" i="7"/>
  <c r="D462" i="7"/>
  <c r="D463" i="7"/>
  <c r="D464" i="7"/>
  <c r="D465" i="7"/>
  <c r="D466" i="7"/>
  <c r="D467" i="7"/>
  <c r="D468" i="7"/>
  <c r="D469" i="7"/>
  <c r="D470" i="7"/>
  <c r="D471" i="7"/>
  <c r="D472" i="7"/>
  <c r="D473" i="7"/>
  <c r="D474" i="7"/>
  <c r="D475" i="7"/>
  <c r="D476" i="7"/>
  <c r="D477" i="7"/>
  <c r="D478" i="7"/>
  <c r="D479" i="7"/>
  <c r="D480" i="7"/>
  <c r="D481" i="7"/>
  <c r="D482" i="7"/>
  <c r="D483" i="7"/>
  <c r="D484" i="7"/>
  <c r="D485" i="7"/>
  <c r="D486" i="7"/>
  <c r="D487" i="7"/>
  <c r="D488" i="7"/>
  <c r="D489" i="7"/>
  <c r="D490" i="7"/>
  <c r="D491" i="7"/>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523" i="7"/>
  <c r="D524" i="7"/>
  <c r="D525" i="7"/>
  <c r="D526" i="7"/>
  <c r="D527" i="7"/>
  <c r="D528" i="7"/>
  <c r="D529" i="7"/>
  <c r="D530" i="7"/>
  <c r="D531" i="7"/>
  <c r="D532" i="7"/>
  <c r="D533" i="7"/>
  <c r="D534" i="7"/>
  <c r="D535" i="7"/>
  <c r="D536" i="7"/>
  <c r="D537" i="7"/>
  <c r="D538" i="7"/>
  <c r="D539" i="7"/>
  <c r="D540" i="7"/>
  <c r="D541" i="7"/>
  <c r="D542" i="7"/>
  <c r="D543" i="7"/>
  <c r="D544" i="7"/>
  <c r="D545" i="7"/>
  <c r="D546" i="7"/>
  <c r="D547" i="7"/>
  <c r="D548" i="7"/>
  <c r="D549" i="7"/>
  <c r="D550" i="7"/>
  <c r="D551" i="7"/>
  <c r="D552" i="7"/>
  <c r="D553" i="7"/>
  <c r="D554" i="7"/>
  <c r="D555" i="7"/>
  <c r="D556" i="7"/>
  <c r="D557" i="7"/>
  <c r="D558" i="7"/>
  <c r="D559" i="7"/>
  <c r="D560" i="7"/>
  <c r="D561" i="7"/>
  <c r="D562" i="7"/>
  <c r="D563" i="7"/>
  <c r="D564" i="7"/>
  <c r="D565" i="7"/>
  <c r="D566" i="7"/>
  <c r="D567" i="7"/>
  <c r="D568" i="7"/>
  <c r="D569" i="7"/>
  <c r="D570" i="7"/>
  <c r="D571" i="7"/>
  <c r="D572" i="7"/>
  <c r="D573" i="7"/>
  <c r="D574" i="7"/>
  <c r="D575" i="7"/>
  <c r="D576" i="7"/>
  <c r="D577" i="7"/>
  <c r="D578" i="7"/>
  <c r="D579" i="7"/>
  <c r="D580" i="7"/>
  <c r="D581" i="7"/>
  <c r="D582" i="7"/>
  <c r="D583" i="7"/>
  <c r="D584" i="7"/>
  <c r="D585" i="7"/>
  <c r="D586" i="7"/>
  <c r="D587" i="7"/>
  <c r="D588" i="7"/>
  <c r="D589" i="7"/>
  <c r="D590" i="7"/>
  <c r="D591" i="7"/>
  <c r="D592" i="7"/>
  <c r="D593" i="7"/>
  <c r="D594" i="7"/>
  <c r="D595" i="7"/>
  <c r="D596" i="7"/>
  <c r="D597" i="7"/>
  <c r="D598" i="7"/>
  <c r="D599" i="7"/>
  <c r="D600" i="7"/>
  <c r="D601" i="7"/>
  <c r="D602" i="7"/>
  <c r="D603" i="7"/>
  <c r="D604" i="7"/>
  <c r="D605" i="7"/>
  <c r="D606" i="7"/>
  <c r="D607" i="7"/>
  <c r="D608" i="7"/>
  <c r="D609" i="7"/>
  <c r="D610" i="7"/>
  <c r="D611" i="7"/>
  <c r="D612" i="7"/>
  <c r="D613" i="7"/>
  <c r="D614" i="7"/>
  <c r="D615" i="7"/>
  <c r="D616" i="7"/>
  <c r="D617" i="7"/>
  <c r="D618" i="7"/>
  <c r="D619" i="7"/>
  <c r="D620" i="7"/>
  <c r="D621" i="7"/>
  <c r="D622" i="7"/>
  <c r="D623" i="7"/>
  <c r="D624" i="7"/>
  <c r="D625" i="7"/>
  <c r="D626" i="7"/>
  <c r="D627" i="7"/>
  <c r="D628" i="7"/>
  <c r="D629" i="7"/>
  <c r="D630" i="7"/>
  <c r="D631" i="7"/>
  <c r="D632" i="7"/>
  <c r="D633" i="7"/>
  <c r="D634" i="7"/>
  <c r="D635" i="7"/>
  <c r="D636" i="7"/>
  <c r="D637" i="7"/>
  <c r="D638" i="7"/>
  <c r="D639" i="7"/>
  <c r="D640" i="7"/>
  <c r="D641" i="7"/>
  <c r="D642" i="7"/>
  <c r="D643" i="7"/>
  <c r="D644" i="7"/>
  <c r="D645" i="7"/>
  <c r="D646" i="7"/>
  <c r="D647" i="7"/>
  <c r="D648" i="7"/>
  <c r="D649" i="7"/>
  <c r="D650" i="7"/>
  <c r="D651" i="7"/>
  <c r="D652" i="7"/>
  <c r="D653" i="7"/>
  <c r="D654" i="7"/>
  <c r="D655" i="7"/>
  <c r="D656" i="7"/>
  <c r="D657" i="7"/>
  <c r="D658" i="7"/>
  <c r="D659" i="7"/>
  <c r="D660" i="7"/>
  <c r="D661" i="7"/>
  <c r="D662" i="7"/>
  <c r="D663" i="7"/>
  <c r="D664" i="7"/>
  <c r="D665" i="7"/>
  <c r="D666" i="7"/>
  <c r="D667" i="7"/>
  <c r="D668" i="7"/>
  <c r="D669" i="7"/>
  <c r="D670" i="7"/>
  <c r="D671" i="7"/>
  <c r="D672" i="7"/>
  <c r="D673" i="7"/>
  <c r="D674" i="7"/>
  <c r="D675" i="7"/>
  <c r="D676" i="7"/>
  <c r="D677" i="7"/>
  <c r="D678" i="7"/>
  <c r="D679" i="7"/>
  <c r="D680" i="7"/>
  <c r="D681" i="7"/>
  <c r="D682" i="7"/>
  <c r="D683" i="7"/>
  <c r="D684" i="7"/>
  <c r="D685" i="7"/>
  <c r="D686" i="7"/>
  <c r="D687" i="7"/>
  <c r="D688" i="7"/>
  <c r="D689" i="7"/>
  <c r="D690" i="7"/>
  <c r="D691" i="7"/>
  <c r="D692" i="7"/>
  <c r="D693" i="7"/>
  <c r="D694" i="7"/>
  <c r="D695" i="7"/>
  <c r="D696" i="7"/>
  <c r="D697" i="7"/>
  <c r="D698" i="7"/>
  <c r="D699" i="7"/>
  <c r="D700" i="7"/>
  <c r="D701" i="7"/>
  <c r="D702" i="7"/>
  <c r="D703" i="7"/>
  <c r="D704" i="7"/>
  <c r="D705" i="7"/>
  <c r="D706" i="7"/>
  <c r="D707" i="7"/>
  <c r="D708" i="7"/>
  <c r="D709" i="7"/>
  <c r="D710" i="7"/>
  <c r="D711" i="7"/>
  <c r="D712" i="7"/>
  <c r="D713" i="7"/>
  <c r="D714" i="7"/>
  <c r="D715" i="7"/>
  <c r="D716" i="7"/>
  <c r="D717" i="7"/>
  <c r="D718" i="7"/>
  <c r="D719" i="7"/>
  <c r="D720" i="7"/>
  <c r="D721" i="7"/>
  <c r="D722" i="7"/>
  <c r="D723" i="7"/>
  <c r="D724" i="7"/>
  <c r="D725" i="7"/>
  <c r="D726" i="7"/>
  <c r="D727" i="7"/>
  <c r="D728" i="7"/>
  <c r="D729" i="7"/>
  <c r="D730" i="7"/>
  <c r="D731" i="7"/>
  <c r="D732" i="7"/>
  <c r="D733" i="7"/>
  <c r="D734" i="7"/>
  <c r="D735" i="7"/>
  <c r="D736" i="7"/>
  <c r="D737" i="7"/>
  <c r="D738" i="7"/>
  <c r="D739" i="7"/>
  <c r="D740" i="7"/>
  <c r="D741" i="7"/>
  <c r="D742" i="7"/>
  <c r="D743" i="7"/>
  <c r="D744" i="7"/>
  <c r="D745" i="7"/>
  <c r="D746" i="7"/>
  <c r="D747" i="7"/>
  <c r="D748" i="7"/>
  <c r="D749" i="7"/>
  <c r="D750" i="7"/>
  <c r="D751" i="7"/>
  <c r="D752" i="7"/>
  <c r="D753" i="7"/>
  <c r="D754" i="7"/>
  <c r="D755" i="7"/>
  <c r="D756" i="7"/>
  <c r="D757" i="7"/>
  <c r="D758" i="7"/>
  <c r="D759" i="7"/>
  <c r="D760" i="7"/>
  <c r="D761" i="7"/>
  <c r="D762" i="7"/>
  <c r="D763" i="7"/>
  <c r="D764" i="7"/>
  <c r="D765" i="7"/>
  <c r="D766" i="7"/>
  <c r="D767" i="7"/>
  <c r="D768" i="7"/>
  <c r="D769" i="7"/>
  <c r="D770" i="7"/>
  <c r="D771" i="7"/>
  <c r="D772" i="7"/>
  <c r="D773" i="7"/>
  <c r="D774" i="7"/>
  <c r="D775" i="7"/>
  <c r="D776" i="7"/>
  <c r="D777" i="7"/>
  <c r="D778" i="7"/>
  <c r="D779" i="7"/>
  <c r="D780" i="7"/>
  <c r="D781" i="7"/>
  <c r="D782" i="7"/>
  <c r="D783" i="7"/>
  <c r="D784" i="7"/>
  <c r="D785" i="7"/>
  <c r="D786" i="7"/>
  <c r="D787" i="7"/>
  <c r="D788" i="7"/>
  <c r="D789" i="7"/>
  <c r="D790" i="7"/>
  <c r="D791" i="7"/>
  <c r="D792" i="7"/>
  <c r="D793" i="7"/>
  <c r="D794" i="7"/>
  <c r="D795" i="7"/>
  <c r="D796" i="7"/>
  <c r="D797" i="7"/>
  <c r="D798" i="7"/>
  <c r="D799" i="7"/>
  <c r="D800" i="7"/>
  <c r="D801" i="7"/>
  <c r="D802" i="7"/>
  <c r="D803" i="7"/>
  <c r="D804" i="7"/>
  <c r="D805" i="7"/>
  <c r="D806" i="7"/>
  <c r="D807" i="7"/>
  <c r="D808" i="7"/>
  <c r="D809" i="7"/>
  <c r="D810" i="7"/>
  <c r="D811" i="7"/>
  <c r="D812" i="7"/>
  <c r="D813" i="7"/>
  <c r="D814" i="7"/>
  <c r="D815" i="7"/>
  <c r="D816" i="7"/>
  <c r="D817" i="7"/>
  <c r="D818" i="7"/>
  <c r="D819" i="7"/>
  <c r="D820" i="7"/>
  <c r="D821" i="7"/>
  <c r="D822" i="7"/>
  <c r="D823" i="7"/>
  <c r="D824" i="7"/>
  <c r="D825" i="7"/>
  <c r="D826" i="7"/>
  <c r="D827" i="7"/>
  <c r="D828" i="7"/>
  <c r="D829" i="7"/>
  <c r="D830" i="7"/>
  <c r="D831" i="7"/>
  <c r="D832" i="7"/>
  <c r="D833" i="7"/>
  <c r="D834" i="7"/>
  <c r="D835" i="7"/>
  <c r="D836" i="7"/>
  <c r="D837" i="7"/>
  <c r="D838" i="7"/>
  <c r="D839" i="7"/>
  <c r="D840" i="7"/>
  <c r="D841" i="7"/>
  <c r="D842" i="7"/>
  <c r="D843" i="7"/>
  <c r="D844" i="7"/>
  <c r="D845" i="7"/>
  <c r="D846" i="7"/>
  <c r="D847" i="7"/>
  <c r="D848" i="7"/>
  <c r="D849" i="7"/>
  <c r="D850" i="7"/>
  <c r="D851" i="7"/>
  <c r="D852" i="7"/>
  <c r="D853" i="7"/>
  <c r="D854" i="7"/>
  <c r="D855" i="7"/>
  <c r="D856" i="7"/>
  <c r="D857" i="7"/>
  <c r="D858" i="7"/>
  <c r="D859" i="7"/>
  <c r="D860" i="7"/>
  <c r="D861" i="7"/>
  <c r="D862" i="7"/>
  <c r="D863" i="7"/>
  <c r="D864" i="7"/>
  <c r="D865" i="7"/>
  <c r="D866" i="7"/>
  <c r="D867" i="7"/>
  <c r="D868" i="7"/>
  <c r="D869" i="7"/>
  <c r="D870" i="7"/>
  <c r="D871" i="7"/>
  <c r="D872" i="7"/>
  <c r="D873" i="7"/>
  <c r="D874" i="7"/>
  <c r="D875" i="7"/>
  <c r="D876" i="7"/>
  <c r="D877" i="7"/>
  <c r="D878" i="7"/>
  <c r="D879" i="7"/>
  <c r="D880" i="7"/>
  <c r="D881" i="7"/>
  <c r="D882" i="7"/>
  <c r="D883" i="7"/>
  <c r="D884" i="7"/>
  <c r="D885" i="7"/>
  <c r="D886" i="7"/>
  <c r="D887" i="7"/>
  <c r="D888" i="7"/>
  <c r="D889" i="7"/>
  <c r="D890" i="7"/>
  <c r="D891" i="7"/>
  <c r="D892" i="7"/>
  <c r="D893" i="7"/>
  <c r="D894" i="7"/>
  <c r="D895" i="7"/>
  <c r="D896" i="7"/>
  <c r="D897" i="7"/>
  <c r="D898" i="7"/>
  <c r="D899" i="7"/>
  <c r="D900" i="7"/>
  <c r="D901" i="7"/>
  <c r="D902" i="7"/>
  <c r="D903" i="7"/>
  <c r="D904" i="7"/>
  <c r="D905" i="7"/>
  <c r="D906" i="7"/>
  <c r="D907" i="7"/>
  <c r="D908" i="7"/>
  <c r="D909" i="7"/>
  <c r="D910" i="7"/>
  <c r="D911" i="7"/>
  <c r="D912" i="7"/>
  <c r="D913" i="7"/>
  <c r="D914" i="7"/>
  <c r="D915" i="7"/>
  <c r="D916" i="7"/>
  <c r="D917" i="7"/>
  <c r="D918" i="7"/>
  <c r="D919" i="7"/>
  <c r="D920" i="7"/>
  <c r="D921" i="7"/>
  <c r="D922" i="7"/>
  <c r="D923" i="7"/>
  <c r="D924" i="7"/>
  <c r="D925" i="7"/>
  <c r="D926" i="7"/>
  <c r="D927" i="7"/>
  <c r="D928" i="7"/>
  <c r="D929" i="7"/>
  <c r="D930" i="7"/>
  <c r="D931" i="7"/>
  <c r="D932" i="7"/>
  <c r="D933" i="7"/>
  <c r="D934" i="7"/>
  <c r="D935" i="7"/>
  <c r="D936" i="7"/>
  <c r="D937" i="7"/>
  <c r="D938" i="7"/>
  <c r="D939" i="7"/>
  <c r="D940" i="7"/>
  <c r="D941" i="7"/>
  <c r="D942" i="7"/>
  <c r="D943" i="7"/>
  <c r="D944" i="7"/>
  <c r="D945" i="7"/>
  <c r="D946" i="7"/>
  <c r="D947" i="7"/>
  <c r="D948" i="7"/>
  <c r="D949" i="7"/>
  <c r="D950" i="7"/>
  <c r="D951" i="7"/>
  <c r="D952" i="7"/>
  <c r="D953" i="7"/>
  <c r="D954" i="7"/>
  <c r="D955" i="7"/>
  <c r="D956" i="7"/>
  <c r="D957" i="7"/>
  <c r="D958" i="7"/>
  <c r="D959" i="7"/>
  <c r="D960" i="7"/>
  <c r="D961" i="7"/>
  <c r="D962" i="7"/>
  <c r="D963" i="7"/>
  <c r="D964" i="7"/>
  <c r="D965" i="7"/>
  <c r="D966" i="7"/>
  <c r="D967" i="7"/>
  <c r="D968" i="7"/>
  <c r="D969" i="7"/>
  <c r="D970" i="7"/>
  <c r="D971" i="7"/>
  <c r="D972" i="7"/>
  <c r="D973" i="7"/>
  <c r="D974" i="7"/>
  <c r="D975" i="7"/>
  <c r="D976" i="7"/>
  <c r="D977" i="7"/>
  <c r="D978" i="7"/>
  <c r="D979" i="7"/>
  <c r="D980" i="7"/>
  <c r="D981" i="7"/>
  <c r="D982" i="7"/>
  <c r="D983" i="7"/>
  <c r="D984" i="7"/>
  <c r="D985" i="7"/>
  <c r="D986" i="7"/>
  <c r="D987" i="7"/>
  <c r="D988" i="7"/>
  <c r="D989" i="7"/>
  <c r="D990" i="7"/>
  <c r="D991" i="7"/>
  <c r="D992" i="7"/>
  <c r="D993" i="7"/>
  <c r="D994" i="7"/>
  <c r="D995" i="7"/>
  <c r="D996" i="7"/>
  <c r="D997" i="7"/>
  <c r="D998" i="7"/>
  <c r="D999" i="7"/>
  <c r="D1000" i="7"/>
  <c r="D1001" i="7"/>
  <c r="E4" i="7" l="1"/>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3" i="7"/>
  <c r="D18" i="5" l="1"/>
  <c r="D19" i="5"/>
  <c r="Y3" i="3" l="1"/>
  <c r="Y4" i="3"/>
  <c r="Y5" i="3" l="1"/>
  <c r="Y6" i="3"/>
  <c r="Y7" i="3"/>
  <c r="Y8" i="3"/>
  <c r="Y9" i="3"/>
  <c r="Y10" i="3"/>
  <c r="Y11" i="3"/>
  <c r="Y12" i="3"/>
  <c r="Y13" i="3"/>
  <c r="Y14" i="3"/>
  <c r="Y15" i="3"/>
  <c r="Y16" i="3"/>
  <c r="Y17" i="3"/>
  <c r="C3" i="2"/>
  <c r="C13" i="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AC3" i="3"/>
  <c r="AC4" i="3" l="1"/>
  <c r="AC5" i="3"/>
  <c r="AC6" i="3"/>
  <c r="C21" i="12" l="1"/>
  <c r="C22" i="12"/>
  <c r="C23" i="12"/>
  <c r="C24" i="12"/>
  <c r="C25" i="12"/>
  <c r="C26" i="12"/>
  <c r="C27" i="12"/>
  <c r="C28" i="12"/>
  <c r="C29" i="12"/>
  <c r="C30" i="12"/>
  <c r="C31" i="12"/>
  <c r="C32" i="12"/>
  <c r="C33" i="12"/>
  <c r="C34" i="12"/>
  <c r="C20" i="12"/>
  <c r="B34" i="12"/>
  <c r="B21" i="12"/>
  <c r="B22" i="12"/>
  <c r="B23" i="12"/>
  <c r="B24" i="12"/>
  <c r="B25" i="12"/>
  <c r="B26" i="12"/>
  <c r="B27" i="12"/>
  <c r="B28" i="12"/>
  <c r="B29" i="12"/>
  <c r="B30" i="12"/>
  <c r="B31" i="12"/>
  <c r="B32" i="12"/>
  <c r="B33" i="12"/>
  <c r="B20" i="12"/>
  <c r="D28" i="1" l="1"/>
  <c r="D29" i="1" s="1"/>
  <c r="C28" i="1"/>
  <c r="C29" i="1" s="1"/>
  <c r="B3" i="10" l="1"/>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J3" i="2" l="1"/>
  <c r="B103" i="7" l="1"/>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F4" i="1" l="1"/>
  <c r="E4" i="1"/>
  <c r="D26" i="5" l="1"/>
  <c r="D27" i="5"/>
  <c r="D22" i="5"/>
  <c r="S3" i="2" l="1"/>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C22" i="4"/>
  <c r="D17" i="4"/>
  <c r="D18" i="4"/>
  <c r="D19" i="4"/>
  <c r="D20" i="4"/>
  <c r="D21" i="4"/>
  <c r="D22" i="4"/>
  <c r="D16" i="4"/>
  <c r="C16" i="4"/>
  <c r="D4" i="5" l="1"/>
  <c r="D5" i="5"/>
  <c r="D6" i="5"/>
  <c r="D7" i="5"/>
  <c r="D8" i="5"/>
  <c r="D9" i="5"/>
  <c r="D10" i="5"/>
  <c r="D11" i="5"/>
  <c r="D12" i="5"/>
  <c r="D13" i="5"/>
  <c r="D14" i="5"/>
  <c r="D15" i="5"/>
  <c r="D16" i="5"/>
  <c r="D17" i="5"/>
  <c r="D20" i="5"/>
  <c r="D21" i="5"/>
  <c r="D23" i="5"/>
  <c r="D24" i="5"/>
  <c r="D25"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3" i="5" l="1"/>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AC7" i="3" l="1"/>
  <c r="AC8" i="3"/>
  <c r="AC9" i="3"/>
  <c r="AC10" i="3"/>
  <c r="AC11" i="3"/>
  <c r="AC12" i="3"/>
  <c r="F13" i="1"/>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AC13" i="3"/>
  <c r="C14" i="1" l="1"/>
  <c r="C16" i="1" l="1"/>
  <c r="A46" i="4" l="1"/>
  <c r="AC14" i="3"/>
  <c r="AC15" i="3"/>
  <c r="AC16" i="3"/>
  <c r="AC17" i="3"/>
  <c r="Y18" i="3"/>
  <c r="AC18" i="3" s="1"/>
  <c r="Y19" i="3"/>
  <c r="AC19" i="3" s="1"/>
  <c r="Y20" i="3"/>
  <c r="AC20" i="3" s="1"/>
  <c r="Y21" i="3"/>
  <c r="AC21" i="3" s="1"/>
  <c r="Y22" i="3"/>
  <c r="AC22" i="3" s="1"/>
  <c r="Y23" i="3"/>
  <c r="AC23" i="3" s="1"/>
  <c r="Y24" i="3"/>
  <c r="AC24" i="3" s="1"/>
  <c r="Y25" i="3"/>
  <c r="AC25" i="3" s="1"/>
  <c r="Y26" i="3"/>
  <c r="AC26" i="3" s="1"/>
  <c r="Y27" i="3"/>
  <c r="AC27" i="3" s="1"/>
  <c r="Y28" i="3"/>
  <c r="AC28" i="3" s="1"/>
  <c r="Y29" i="3"/>
  <c r="AC29" i="3" s="1"/>
  <c r="Y30" i="3"/>
  <c r="AC30" i="3" s="1"/>
  <c r="Y31" i="3"/>
  <c r="AC31" i="3" s="1"/>
  <c r="Y32" i="3"/>
  <c r="AC32" i="3" s="1"/>
  <c r="Y33" i="3"/>
  <c r="AC33" i="3" s="1"/>
  <c r="Y34" i="3"/>
  <c r="AC34" i="3" s="1"/>
  <c r="Y35" i="3"/>
  <c r="AC35" i="3" s="1"/>
  <c r="Y36" i="3"/>
  <c r="AC36" i="3" s="1"/>
  <c r="Y37" i="3"/>
  <c r="AC37" i="3" s="1"/>
  <c r="Y38" i="3"/>
  <c r="AC38" i="3" s="1"/>
  <c r="Y39" i="3"/>
  <c r="AC39" i="3" s="1"/>
  <c r="Y40" i="3"/>
  <c r="AC40" i="3" s="1"/>
  <c r="Y41" i="3"/>
  <c r="AC41" i="3" s="1"/>
  <c r="Y42" i="3"/>
  <c r="AC42" i="3" s="1"/>
  <c r="Y43" i="3"/>
  <c r="AC43" i="3" s="1"/>
  <c r="Y44" i="3"/>
  <c r="AC44" i="3" s="1"/>
  <c r="Y45" i="3"/>
  <c r="AC45" i="3" s="1"/>
  <c r="Y46" i="3"/>
  <c r="AC46" i="3" s="1"/>
  <c r="Y47" i="3"/>
  <c r="AC47" i="3" s="1"/>
  <c r="Y48" i="3"/>
  <c r="AC48" i="3" s="1"/>
  <c r="Y49" i="3"/>
  <c r="AC49" i="3" s="1"/>
  <c r="Y50" i="3"/>
  <c r="AC50" i="3" s="1"/>
  <c r="Y51" i="3"/>
  <c r="AC51" i="3" s="1"/>
  <c r="Y52" i="3"/>
  <c r="AC52" i="3" s="1"/>
  <c r="Y53" i="3"/>
  <c r="AC53" i="3" s="1"/>
  <c r="Y54" i="3"/>
  <c r="AC54" i="3" s="1"/>
  <c r="Y55" i="3"/>
  <c r="AC55" i="3" s="1"/>
  <c r="Y56" i="3"/>
  <c r="AC56" i="3" s="1"/>
  <c r="Y57" i="3"/>
  <c r="AC57" i="3" s="1"/>
  <c r="Y58" i="3"/>
  <c r="AC58" i="3" s="1"/>
  <c r="Y59" i="3"/>
  <c r="AC59" i="3" s="1"/>
  <c r="Y60" i="3"/>
  <c r="AC60" i="3" s="1"/>
  <c r="Y61" i="3"/>
  <c r="AC61" i="3" s="1"/>
  <c r="Y62" i="3"/>
  <c r="AC62" i="3" s="1"/>
  <c r="Y63" i="3"/>
  <c r="AC63" i="3" s="1"/>
  <c r="Y64" i="3"/>
  <c r="AC64" i="3" s="1"/>
  <c r="Y65" i="3"/>
  <c r="AC65" i="3" s="1"/>
  <c r="Y66" i="3"/>
  <c r="AC66" i="3" s="1"/>
  <c r="Y67" i="3"/>
  <c r="AC67" i="3" s="1"/>
  <c r="Y68" i="3"/>
  <c r="AC68" i="3" s="1"/>
  <c r="Y69" i="3"/>
  <c r="AC69" i="3" s="1"/>
  <c r="Y70" i="3"/>
  <c r="AC70" i="3" s="1"/>
  <c r="Y71" i="3"/>
  <c r="AC71" i="3" s="1"/>
  <c r="Y72" i="3"/>
  <c r="AC72" i="3" s="1"/>
  <c r="Y73" i="3"/>
  <c r="AC73" i="3" s="1"/>
  <c r="Y74" i="3"/>
  <c r="AC74" i="3" s="1"/>
  <c r="Y75" i="3"/>
  <c r="AC75" i="3" s="1"/>
  <c r="Y76" i="3"/>
  <c r="AC76" i="3" s="1"/>
  <c r="Y77" i="3"/>
  <c r="AC77" i="3" s="1"/>
  <c r="Y78" i="3"/>
  <c r="AC78" i="3" s="1"/>
  <c r="Y79" i="3"/>
  <c r="AC79" i="3" s="1"/>
  <c r="Y80" i="3"/>
  <c r="AC80" i="3" s="1"/>
  <c r="Y81" i="3"/>
  <c r="AC81" i="3" s="1"/>
  <c r="Y82" i="3"/>
  <c r="AC82" i="3" s="1"/>
  <c r="Y83" i="3"/>
  <c r="AC83" i="3" s="1"/>
  <c r="Y84" i="3"/>
  <c r="AC84" i="3" s="1"/>
  <c r="Y85" i="3"/>
  <c r="AC85" i="3" s="1"/>
  <c r="Y86" i="3"/>
  <c r="AC86" i="3" s="1"/>
  <c r="Y87" i="3"/>
  <c r="AC87" i="3" s="1"/>
  <c r="Y88" i="3"/>
  <c r="AC88" i="3" s="1"/>
  <c r="Y89" i="3"/>
  <c r="AC89" i="3" s="1"/>
  <c r="Y90" i="3"/>
  <c r="AC90" i="3" s="1"/>
  <c r="Y91" i="3"/>
  <c r="AC91" i="3" s="1"/>
  <c r="Y92" i="3"/>
  <c r="AC92" i="3" s="1"/>
  <c r="Y93" i="3"/>
  <c r="AC93" i="3" s="1"/>
  <c r="Y94" i="3"/>
  <c r="AC94" i="3" s="1"/>
  <c r="Y95" i="3"/>
  <c r="AC95" i="3" s="1"/>
  <c r="Y96" i="3"/>
  <c r="AC96" i="3" s="1"/>
  <c r="Y97" i="3"/>
  <c r="AC97" i="3" s="1"/>
  <c r="Y98" i="3"/>
  <c r="AC98" i="3" s="1"/>
  <c r="Y99" i="3"/>
  <c r="AC99" i="3" s="1"/>
  <c r="Y100" i="3"/>
  <c r="AC100" i="3" s="1"/>
  <c r="Y101" i="3"/>
  <c r="AC101" i="3" s="1"/>
  <c r="Y102" i="3"/>
  <c r="AC102" i="3" s="1"/>
  <c r="Y103" i="3"/>
  <c r="AC103" i="3" s="1"/>
  <c r="Y104" i="3"/>
  <c r="AC104" i="3" s="1"/>
  <c r="Y105" i="3"/>
  <c r="AC105" i="3" s="1"/>
  <c r="Y106" i="3"/>
  <c r="AC106" i="3" s="1"/>
  <c r="Y107" i="3"/>
  <c r="AC107" i="3" s="1"/>
  <c r="Y108" i="3"/>
  <c r="AC108" i="3" s="1"/>
  <c r="Y109" i="3"/>
  <c r="AC109" i="3" s="1"/>
  <c r="Y110" i="3"/>
  <c r="AC110" i="3" s="1"/>
  <c r="Y111" i="3"/>
  <c r="AC111" i="3" s="1"/>
  <c r="Y112" i="3"/>
  <c r="AC112" i="3" s="1"/>
  <c r="Y113" i="3"/>
  <c r="AC113" i="3" s="1"/>
  <c r="Y114" i="3"/>
  <c r="AC114" i="3" s="1"/>
  <c r="Y115" i="3"/>
  <c r="AC115" i="3" s="1"/>
  <c r="Y116" i="3"/>
  <c r="AC116" i="3" s="1"/>
  <c r="Y117" i="3"/>
  <c r="AC117" i="3" s="1"/>
  <c r="Y118" i="3"/>
  <c r="AC118" i="3" s="1"/>
  <c r="Y119" i="3"/>
  <c r="AC119" i="3" s="1"/>
  <c r="Y120" i="3"/>
  <c r="AC120" i="3" s="1"/>
  <c r="Y121" i="3"/>
  <c r="AC121" i="3" s="1"/>
  <c r="Y122" i="3"/>
  <c r="AC122" i="3" s="1"/>
  <c r="Y123" i="3"/>
  <c r="AC123" i="3" s="1"/>
  <c r="Y124" i="3"/>
  <c r="AC124" i="3" s="1"/>
  <c r="Y125" i="3"/>
  <c r="AC125" i="3" s="1"/>
  <c r="Y126" i="3"/>
  <c r="AC126" i="3" s="1"/>
  <c r="Y127" i="3"/>
  <c r="AC127" i="3" s="1"/>
  <c r="Y128" i="3"/>
  <c r="AC128" i="3" s="1"/>
  <c r="Y129" i="3"/>
  <c r="AC129" i="3" s="1"/>
  <c r="Y130" i="3"/>
  <c r="AC130" i="3" s="1"/>
  <c r="Y131" i="3"/>
  <c r="AC131" i="3" s="1"/>
  <c r="Y132" i="3"/>
  <c r="AC132" i="3" s="1"/>
  <c r="Y133" i="3"/>
  <c r="AC133" i="3" s="1"/>
  <c r="Y134" i="3"/>
  <c r="AC134" i="3" s="1"/>
  <c r="Y135" i="3"/>
  <c r="AC135" i="3" s="1"/>
  <c r="Y136" i="3"/>
  <c r="AC136" i="3" s="1"/>
  <c r="Y137" i="3"/>
  <c r="AC137" i="3" s="1"/>
  <c r="Y138" i="3"/>
  <c r="AC138" i="3" s="1"/>
  <c r="Y139" i="3"/>
  <c r="AC139" i="3" s="1"/>
  <c r="Y140" i="3"/>
  <c r="AC140" i="3" s="1"/>
  <c r="Y141" i="3"/>
  <c r="AC141" i="3" s="1"/>
  <c r="Y142" i="3"/>
  <c r="AC142" i="3" s="1"/>
  <c r="Y143" i="3"/>
  <c r="AC143" i="3" s="1"/>
  <c r="Y144" i="3"/>
  <c r="AC144" i="3" s="1"/>
  <c r="Y145" i="3"/>
  <c r="AC145" i="3" s="1"/>
  <c r="Y146" i="3"/>
  <c r="AC146" i="3" s="1"/>
  <c r="Y147" i="3"/>
  <c r="AC147" i="3" s="1"/>
  <c r="Y148" i="3"/>
  <c r="AC148" i="3" s="1"/>
  <c r="Y149" i="3"/>
  <c r="AC149" i="3" s="1"/>
  <c r="Y150" i="3"/>
  <c r="AC150" i="3" s="1"/>
  <c r="Y151" i="3"/>
  <c r="AC151" i="3" s="1"/>
  <c r="Y152" i="3"/>
  <c r="AC152" i="3" s="1"/>
  <c r="Y153" i="3"/>
  <c r="AC153" i="3" s="1"/>
  <c r="Y154" i="3"/>
  <c r="AC154" i="3" s="1"/>
  <c r="Y155" i="3"/>
  <c r="AC155" i="3" s="1"/>
  <c r="Y156" i="3"/>
  <c r="AC156" i="3" s="1"/>
  <c r="Y157" i="3"/>
  <c r="AC157" i="3" s="1"/>
  <c r="Y158" i="3"/>
  <c r="AC158" i="3" s="1"/>
  <c r="Y159" i="3"/>
  <c r="AC159" i="3" s="1"/>
  <c r="Y160" i="3"/>
  <c r="AC160" i="3" s="1"/>
  <c r="Y161" i="3"/>
  <c r="AC161" i="3" s="1"/>
  <c r="Y162" i="3"/>
  <c r="AC162" i="3" s="1"/>
  <c r="Y163" i="3"/>
  <c r="AC163" i="3" s="1"/>
  <c r="Y164" i="3"/>
  <c r="AC164" i="3" s="1"/>
  <c r="Y165" i="3"/>
  <c r="AC165" i="3" s="1"/>
  <c r="Y166" i="3"/>
  <c r="AC166" i="3" s="1"/>
  <c r="Y167" i="3"/>
  <c r="AC167" i="3" s="1"/>
  <c r="Y168" i="3"/>
  <c r="AC168" i="3" s="1"/>
  <c r="Y169" i="3"/>
  <c r="AC169" i="3" s="1"/>
  <c r="Y170" i="3"/>
  <c r="AC170" i="3" s="1"/>
  <c r="Y171" i="3"/>
  <c r="AC171" i="3" s="1"/>
  <c r="Y172" i="3"/>
  <c r="AC172" i="3" s="1"/>
  <c r="Y173" i="3"/>
  <c r="AC173" i="3" s="1"/>
  <c r="Y174" i="3"/>
  <c r="AC174" i="3" s="1"/>
  <c r="Y175" i="3"/>
  <c r="AC175" i="3" s="1"/>
  <c r="Y176" i="3"/>
  <c r="AC176" i="3" s="1"/>
  <c r="Y177" i="3"/>
  <c r="AC177" i="3" s="1"/>
  <c r="Y178" i="3"/>
  <c r="AC178" i="3" s="1"/>
  <c r="Y179" i="3"/>
  <c r="AC179" i="3" s="1"/>
  <c r="Y180" i="3"/>
  <c r="AC180" i="3" s="1"/>
  <c r="Y181" i="3"/>
  <c r="AC181" i="3" s="1"/>
  <c r="Y182" i="3"/>
  <c r="AC182" i="3" s="1"/>
  <c r="Y183" i="3"/>
  <c r="AC183" i="3" s="1"/>
  <c r="Y184" i="3"/>
  <c r="AC184" i="3" s="1"/>
  <c r="Y185" i="3"/>
  <c r="AC185" i="3" s="1"/>
  <c r="Y186" i="3"/>
  <c r="AC186" i="3" s="1"/>
  <c r="Y187" i="3"/>
  <c r="AC187" i="3" s="1"/>
  <c r="Y188" i="3"/>
  <c r="AC188" i="3" s="1"/>
  <c r="Y189" i="3"/>
  <c r="AC189" i="3" s="1"/>
  <c r="Y190" i="3"/>
  <c r="AC190" i="3" s="1"/>
  <c r="Y191" i="3"/>
  <c r="AC191" i="3" s="1"/>
  <c r="Y192" i="3"/>
  <c r="AC192" i="3" s="1"/>
  <c r="Y193" i="3"/>
  <c r="AC193" i="3" s="1"/>
  <c r="Y194" i="3"/>
  <c r="AC194" i="3" s="1"/>
  <c r="Y195" i="3"/>
  <c r="AC195" i="3" s="1"/>
  <c r="Y196" i="3"/>
  <c r="AC196" i="3" s="1"/>
  <c r="Y197" i="3"/>
  <c r="AC197" i="3" s="1"/>
  <c r="Y198" i="3"/>
  <c r="AC198" i="3" s="1"/>
  <c r="Y199" i="3"/>
  <c r="AC199" i="3" s="1"/>
  <c r="Y200" i="3"/>
  <c r="AC200" i="3" s="1"/>
  <c r="Y201" i="3"/>
  <c r="AC201" i="3" s="1"/>
  <c r="Y202" i="3"/>
  <c r="AC202" i="3" s="1"/>
  <c r="Y203" i="3"/>
  <c r="AC203" i="3" s="1"/>
  <c r="Y204" i="3"/>
  <c r="AC204" i="3" s="1"/>
  <c r="Y205" i="3"/>
  <c r="AC205" i="3" s="1"/>
  <c r="Y206" i="3"/>
  <c r="AC206" i="3" s="1"/>
  <c r="Y207" i="3"/>
  <c r="AC207" i="3" s="1"/>
  <c r="Y208" i="3"/>
  <c r="AC208" i="3" s="1"/>
  <c r="Y209" i="3"/>
  <c r="AC209" i="3" s="1"/>
  <c r="Y210" i="3"/>
  <c r="AC210" i="3" s="1"/>
  <c r="Y211" i="3"/>
  <c r="AC211" i="3" s="1"/>
  <c r="Y212" i="3"/>
  <c r="AC212" i="3" s="1"/>
  <c r="Y213" i="3"/>
  <c r="AC213" i="3" s="1"/>
  <c r="Y214" i="3"/>
  <c r="AC214" i="3" s="1"/>
  <c r="Y215" i="3"/>
  <c r="AC215" i="3" s="1"/>
  <c r="Y216" i="3"/>
  <c r="AC216" i="3" s="1"/>
  <c r="Y217" i="3"/>
  <c r="AC217" i="3" s="1"/>
  <c r="Y218" i="3"/>
  <c r="AC218" i="3" s="1"/>
  <c r="Y219" i="3"/>
  <c r="AC219" i="3" s="1"/>
  <c r="Y220" i="3"/>
  <c r="AC220" i="3" s="1"/>
  <c r="Y221" i="3"/>
  <c r="AC221" i="3" s="1"/>
  <c r="Y222" i="3"/>
  <c r="AC222" i="3" s="1"/>
  <c r="Y223" i="3"/>
  <c r="AC223" i="3" s="1"/>
  <c r="Y224" i="3"/>
  <c r="AC224" i="3" s="1"/>
  <c r="Y225" i="3"/>
  <c r="AC225" i="3" s="1"/>
  <c r="Y226" i="3"/>
  <c r="AC226" i="3" s="1"/>
  <c r="Y227" i="3"/>
  <c r="AC227" i="3" s="1"/>
  <c r="Y228" i="3"/>
  <c r="AC228" i="3" s="1"/>
  <c r="Y229" i="3"/>
  <c r="AC229" i="3" s="1"/>
  <c r="Y230" i="3"/>
  <c r="AC230" i="3" s="1"/>
  <c r="Y231" i="3"/>
  <c r="AC231" i="3" s="1"/>
  <c r="Y232" i="3"/>
  <c r="AC232" i="3" s="1"/>
  <c r="Y233" i="3"/>
  <c r="AC233" i="3" s="1"/>
  <c r="Y234" i="3"/>
  <c r="AC234" i="3" s="1"/>
  <c r="Y235" i="3"/>
  <c r="AC235" i="3" s="1"/>
  <c r="Y236" i="3"/>
  <c r="AC236" i="3" s="1"/>
  <c r="Y237" i="3"/>
  <c r="AC237" i="3" s="1"/>
  <c r="Y238" i="3"/>
  <c r="AC238" i="3" s="1"/>
  <c r="Y239" i="3"/>
  <c r="AC239" i="3" s="1"/>
  <c r="Y240" i="3"/>
  <c r="AC240" i="3" s="1"/>
  <c r="Y241" i="3"/>
  <c r="AC241" i="3" s="1"/>
  <c r="Y242" i="3"/>
  <c r="AC242" i="3" s="1"/>
  <c r="Y243" i="3"/>
  <c r="AC243" i="3" s="1"/>
  <c r="Y244" i="3"/>
  <c r="AC244" i="3" s="1"/>
  <c r="Y245" i="3"/>
  <c r="AC245" i="3" s="1"/>
  <c r="Y246" i="3"/>
  <c r="AC246" i="3" s="1"/>
  <c r="Y247" i="3"/>
  <c r="AC247" i="3" s="1"/>
  <c r="Y248" i="3"/>
  <c r="AC248" i="3" s="1"/>
  <c r="Y249" i="3"/>
  <c r="AC249" i="3" s="1"/>
  <c r="Y250" i="3"/>
  <c r="AC250" i="3" s="1"/>
  <c r="Y251" i="3"/>
  <c r="AC251" i="3" s="1"/>
  <c r="Y252" i="3"/>
  <c r="AC252" i="3" s="1"/>
  <c r="Y253" i="3"/>
  <c r="AC253" i="3" s="1"/>
  <c r="Y254" i="3"/>
  <c r="AC254" i="3" s="1"/>
  <c r="Y255" i="3"/>
  <c r="AC255" i="3" s="1"/>
  <c r="Y256" i="3"/>
  <c r="AC256" i="3" s="1"/>
  <c r="Y257" i="3"/>
  <c r="AC257" i="3" s="1"/>
  <c r="Y258" i="3"/>
  <c r="AC258" i="3" s="1"/>
  <c r="Y259" i="3"/>
  <c r="AC259" i="3" s="1"/>
  <c r="Y260" i="3"/>
  <c r="AC260" i="3" s="1"/>
  <c r="Y261" i="3"/>
  <c r="AC261" i="3" s="1"/>
  <c r="Y262" i="3"/>
  <c r="AC262" i="3" s="1"/>
  <c r="Y263" i="3"/>
  <c r="AC263" i="3" s="1"/>
  <c r="Y264" i="3"/>
  <c r="AC264" i="3" s="1"/>
  <c r="Y265" i="3"/>
  <c r="AC265" i="3" s="1"/>
  <c r="Y266" i="3"/>
  <c r="AC266" i="3" s="1"/>
  <c r="Y267" i="3"/>
  <c r="AC267" i="3" s="1"/>
  <c r="Y268" i="3"/>
  <c r="AC268" i="3" s="1"/>
  <c r="Y269" i="3"/>
  <c r="AC269" i="3" s="1"/>
  <c r="Y270" i="3"/>
  <c r="AC270" i="3" s="1"/>
  <c r="Y271" i="3"/>
  <c r="AC271" i="3" s="1"/>
  <c r="Y272" i="3"/>
  <c r="AC272" i="3" s="1"/>
  <c r="Y273" i="3"/>
  <c r="AC273" i="3" s="1"/>
  <c r="Y274" i="3"/>
  <c r="AC274" i="3" s="1"/>
  <c r="Y275" i="3"/>
  <c r="AC275" i="3" s="1"/>
  <c r="Y276" i="3"/>
  <c r="AC276" i="3" s="1"/>
  <c r="Y277" i="3"/>
  <c r="AC277" i="3" s="1"/>
  <c r="Y278" i="3"/>
  <c r="AC278" i="3" s="1"/>
  <c r="Y279" i="3"/>
  <c r="AC279" i="3" s="1"/>
  <c r="Y280" i="3"/>
  <c r="AC280" i="3" s="1"/>
  <c r="Y281" i="3"/>
  <c r="AC281" i="3" s="1"/>
  <c r="Y282" i="3"/>
  <c r="AC282" i="3" s="1"/>
  <c r="Y283" i="3"/>
  <c r="AC283" i="3" s="1"/>
  <c r="Y284" i="3"/>
  <c r="AC284" i="3" s="1"/>
  <c r="Y285" i="3"/>
  <c r="AC285" i="3" s="1"/>
  <c r="Y286" i="3"/>
  <c r="AC286" i="3" s="1"/>
  <c r="Y287" i="3"/>
  <c r="AC287" i="3" s="1"/>
  <c r="Y288" i="3"/>
  <c r="AC288" i="3" s="1"/>
  <c r="Y289" i="3"/>
  <c r="AC289" i="3" s="1"/>
  <c r="Y290" i="3"/>
  <c r="AC290" i="3" s="1"/>
  <c r="Y291" i="3"/>
  <c r="AC291" i="3" s="1"/>
  <c r="Y292" i="3"/>
  <c r="AC292" i="3" s="1"/>
  <c r="Y293" i="3"/>
  <c r="AC293" i="3" s="1"/>
  <c r="Y294" i="3"/>
  <c r="AC294" i="3" s="1"/>
  <c r="Y295" i="3"/>
  <c r="AC295" i="3" s="1"/>
  <c r="Y296" i="3"/>
  <c r="AC296" i="3" s="1"/>
  <c r="Y297" i="3"/>
  <c r="AC297" i="3" s="1"/>
  <c r="Y298" i="3"/>
  <c r="AC298" i="3" s="1"/>
  <c r="Y299" i="3"/>
  <c r="AC299" i="3" s="1"/>
  <c r="Y300" i="3"/>
  <c r="AC300" i="3" s="1"/>
  <c r="Y301" i="3"/>
  <c r="AC301" i="3" s="1"/>
  <c r="Y302" i="3"/>
  <c r="AC302" i="3" s="1"/>
  <c r="Y303" i="3"/>
  <c r="AC303" i="3" s="1"/>
  <c r="Y304" i="3"/>
  <c r="AC304" i="3" s="1"/>
  <c r="Y305" i="3"/>
  <c r="AC305" i="3" s="1"/>
  <c r="Y306" i="3"/>
  <c r="AC306" i="3" s="1"/>
  <c r="Y307" i="3"/>
  <c r="AC307" i="3" s="1"/>
  <c r="Y308" i="3"/>
  <c r="AC308" i="3" s="1"/>
  <c r="Y309" i="3"/>
  <c r="AC309" i="3" s="1"/>
  <c r="Y310" i="3"/>
  <c r="AC310" i="3" s="1"/>
  <c r="Y311" i="3"/>
  <c r="AC311" i="3" s="1"/>
  <c r="Y312" i="3"/>
  <c r="AC312" i="3" s="1"/>
  <c r="Y313" i="3"/>
  <c r="AC313" i="3" s="1"/>
  <c r="Y314" i="3"/>
  <c r="AC314" i="3" s="1"/>
  <c r="Y315" i="3"/>
  <c r="AC315" i="3" s="1"/>
  <c r="Y316" i="3"/>
  <c r="AC316" i="3" s="1"/>
  <c r="Y317" i="3"/>
  <c r="AC317" i="3" s="1"/>
  <c r="Y318" i="3"/>
  <c r="AC318" i="3" s="1"/>
  <c r="Y319" i="3"/>
  <c r="AC319" i="3" s="1"/>
  <c r="Y320" i="3"/>
  <c r="AC320" i="3" s="1"/>
  <c r="Y321" i="3"/>
  <c r="AC321" i="3" s="1"/>
  <c r="Y322" i="3"/>
  <c r="AC322" i="3" s="1"/>
  <c r="Y323" i="3"/>
  <c r="AC323" i="3" s="1"/>
  <c r="Y324" i="3"/>
  <c r="AC324" i="3" s="1"/>
  <c r="Y325" i="3"/>
  <c r="AC325" i="3" s="1"/>
  <c r="Y326" i="3"/>
  <c r="AC326" i="3" s="1"/>
  <c r="Y327" i="3"/>
  <c r="AC327" i="3" s="1"/>
  <c r="Y328" i="3"/>
  <c r="AC328" i="3" s="1"/>
  <c r="Y329" i="3"/>
  <c r="AC329" i="3" s="1"/>
  <c r="Y330" i="3"/>
  <c r="AC330" i="3" s="1"/>
  <c r="Y331" i="3"/>
  <c r="AC331" i="3" s="1"/>
  <c r="Y332" i="3"/>
  <c r="AC332" i="3" s="1"/>
  <c r="Y333" i="3"/>
  <c r="AC333" i="3" s="1"/>
  <c r="Y334" i="3"/>
  <c r="AC334" i="3" s="1"/>
  <c r="Y335" i="3"/>
  <c r="AC335" i="3" s="1"/>
  <c r="Y336" i="3"/>
  <c r="AC336" i="3" s="1"/>
  <c r="Y337" i="3"/>
  <c r="AC337" i="3" s="1"/>
  <c r="Y338" i="3"/>
  <c r="AC338" i="3" s="1"/>
  <c r="Y339" i="3"/>
  <c r="AC339" i="3" s="1"/>
  <c r="Y340" i="3"/>
  <c r="AC340" i="3" s="1"/>
  <c r="Y341" i="3"/>
  <c r="AC341" i="3" s="1"/>
  <c r="Y342" i="3"/>
  <c r="AC342" i="3" s="1"/>
  <c r="Y343" i="3"/>
  <c r="AC343" i="3" s="1"/>
  <c r="Y344" i="3"/>
  <c r="AC344" i="3" s="1"/>
  <c r="Y345" i="3"/>
  <c r="AC345" i="3" s="1"/>
  <c r="Y346" i="3"/>
  <c r="AC346" i="3" s="1"/>
  <c r="Y347" i="3"/>
  <c r="AC347" i="3" s="1"/>
  <c r="Y348" i="3"/>
  <c r="AC348" i="3" s="1"/>
  <c r="Y349" i="3"/>
  <c r="AC349" i="3" s="1"/>
  <c r="Y350" i="3"/>
  <c r="AC350" i="3" s="1"/>
  <c r="Y351" i="3"/>
  <c r="AC351" i="3" s="1"/>
  <c r="Y352" i="3"/>
  <c r="AC352" i="3" s="1"/>
  <c r="Y353" i="3"/>
  <c r="AC353" i="3" s="1"/>
  <c r="Y354" i="3"/>
  <c r="AC354" i="3" s="1"/>
  <c r="Y355" i="3"/>
  <c r="AC355" i="3" s="1"/>
  <c r="Y356" i="3"/>
  <c r="AC356" i="3" s="1"/>
  <c r="Y357" i="3"/>
  <c r="AC357" i="3" s="1"/>
  <c r="Y358" i="3"/>
  <c r="AC358" i="3" s="1"/>
  <c r="Y359" i="3"/>
  <c r="AC359" i="3" s="1"/>
  <c r="Y360" i="3"/>
  <c r="AC360" i="3" s="1"/>
  <c r="Y361" i="3"/>
  <c r="AC361" i="3" s="1"/>
  <c r="Y362" i="3"/>
  <c r="AC362" i="3" s="1"/>
  <c r="Y363" i="3"/>
  <c r="AC363" i="3" s="1"/>
  <c r="Y364" i="3"/>
  <c r="AC364" i="3" s="1"/>
  <c r="Y365" i="3"/>
  <c r="AC365" i="3" s="1"/>
  <c r="Y366" i="3"/>
  <c r="AC366" i="3" s="1"/>
  <c r="Y367" i="3"/>
  <c r="AC367" i="3" s="1"/>
  <c r="Y368" i="3"/>
  <c r="AC368" i="3" s="1"/>
  <c r="Y369" i="3"/>
  <c r="AC369" i="3" s="1"/>
  <c r="Y370" i="3"/>
  <c r="AC370" i="3" s="1"/>
  <c r="Y371" i="3"/>
  <c r="AC371" i="3" s="1"/>
  <c r="Y372" i="3"/>
  <c r="AC372" i="3" s="1"/>
  <c r="Y373" i="3"/>
  <c r="AC373" i="3" s="1"/>
  <c r="Y374" i="3"/>
  <c r="AC374" i="3" s="1"/>
  <c r="Y375" i="3"/>
  <c r="AC375" i="3" s="1"/>
  <c r="Y376" i="3"/>
  <c r="AC376" i="3" s="1"/>
  <c r="Y377" i="3"/>
  <c r="AC377" i="3" s="1"/>
  <c r="Y378" i="3"/>
  <c r="AC378" i="3" s="1"/>
  <c r="Y379" i="3"/>
  <c r="AC379" i="3" s="1"/>
  <c r="Y380" i="3"/>
  <c r="AC380" i="3" s="1"/>
  <c r="Y381" i="3"/>
  <c r="AC381" i="3" s="1"/>
  <c r="Y382" i="3"/>
  <c r="AC382" i="3" s="1"/>
  <c r="Y383" i="3"/>
  <c r="AC383" i="3" s="1"/>
  <c r="Y384" i="3"/>
  <c r="AC384" i="3" s="1"/>
  <c r="Y385" i="3"/>
  <c r="AC385" i="3" s="1"/>
  <c r="Y386" i="3"/>
  <c r="AC386" i="3" s="1"/>
  <c r="Y387" i="3"/>
  <c r="AC387" i="3" s="1"/>
  <c r="Y388" i="3"/>
  <c r="AC388" i="3" s="1"/>
  <c r="Y389" i="3"/>
  <c r="AC389" i="3" s="1"/>
  <c r="Y390" i="3"/>
  <c r="AC390" i="3" s="1"/>
  <c r="Y391" i="3"/>
  <c r="AC391" i="3" s="1"/>
  <c r="Y392" i="3"/>
  <c r="AC392" i="3" s="1"/>
  <c r="Y393" i="3"/>
  <c r="AC393" i="3" s="1"/>
  <c r="Y394" i="3"/>
  <c r="AC394" i="3" s="1"/>
  <c r="Y395" i="3"/>
  <c r="AC395" i="3" s="1"/>
  <c r="Y396" i="3"/>
  <c r="AC396" i="3" s="1"/>
  <c r="Y397" i="3"/>
  <c r="AC397" i="3" s="1"/>
  <c r="Y398" i="3"/>
  <c r="AC398" i="3" s="1"/>
  <c r="Y399" i="3"/>
  <c r="AC399" i="3" s="1"/>
  <c r="Y400" i="3"/>
  <c r="AC400" i="3" s="1"/>
  <c r="Y401" i="3"/>
  <c r="AC401" i="3" s="1"/>
  <c r="Y402" i="3"/>
  <c r="AC402" i="3" s="1"/>
  <c r="Y403" i="3"/>
  <c r="AC403" i="3" s="1"/>
  <c r="Y404" i="3"/>
  <c r="AC404" i="3" s="1"/>
  <c r="Y405" i="3"/>
  <c r="AC405" i="3" s="1"/>
  <c r="Y406" i="3"/>
  <c r="AC406" i="3" s="1"/>
  <c r="Y407" i="3"/>
  <c r="AC407" i="3" s="1"/>
  <c r="Y408" i="3"/>
  <c r="AC408" i="3" s="1"/>
  <c r="Y409" i="3"/>
  <c r="AC409" i="3" s="1"/>
  <c r="Y410" i="3"/>
  <c r="AC410" i="3" s="1"/>
  <c r="Y411" i="3"/>
  <c r="AC411" i="3" s="1"/>
  <c r="Y412" i="3"/>
  <c r="AC412" i="3" s="1"/>
  <c r="Y413" i="3"/>
  <c r="AC413" i="3" s="1"/>
  <c r="Y414" i="3"/>
  <c r="AC414" i="3" s="1"/>
  <c r="Y415" i="3"/>
  <c r="AC415" i="3" s="1"/>
  <c r="Y416" i="3"/>
  <c r="AC416" i="3" s="1"/>
  <c r="Y417" i="3"/>
  <c r="AC417" i="3" s="1"/>
  <c r="Y418" i="3"/>
  <c r="AC418" i="3" s="1"/>
  <c r="Y419" i="3"/>
  <c r="AC419" i="3" s="1"/>
  <c r="Y420" i="3"/>
  <c r="AC420" i="3" s="1"/>
  <c r="Y421" i="3"/>
  <c r="AC421" i="3" s="1"/>
  <c r="Y422" i="3"/>
  <c r="AC422" i="3" s="1"/>
  <c r="Y423" i="3"/>
  <c r="AC423" i="3" s="1"/>
  <c r="Y424" i="3"/>
  <c r="AC424" i="3" s="1"/>
  <c r="Y425" i="3"/>
  <c r="AC425" i="3" s="1"/>
  <c r="Y426" i="3"/>
  <c r="AC426" i="3" s="1"/>
  <c r="Y427" i="3"/>
  <c r="AC427" i="3" s="1"/>
  <c r="Y428" i="3"/>
  <c r="AC428" i="3" s="1"/>
  <c r="Y429" i="3"/>
  <c r="AC429" i="3" s="1"/>
  <c r="Y430" i="3"/>
  <c r="AC430" i="3" s="1"/>
  <c r="Y431" i="3"/>
  <c r="AC431" i="3" s="1"/>
  <c r="Y432" i="3"/>
  <c r="AC432" i="3" s="1"/>
  <c r="Y433" i="3"/>
  <c r="AC433" i="3" s="1"/>
  <c r="Y434" i="3"/>
  <c r="AC434" i="3" s="1"/>
  <c r="Y435" i="3"/>
  <c r="AC435" i="3" s="1"/>
  <c r="Y436" i="3"/>
  <c r="AC436" i="3" s="1"/>
  <c r="Y437" i="3"/>
  <c r="AC437" i="3" s="1"/>
  <c r="Y438" i="3"/>
  <c r="AC438" i="3" s="1"/>
  <c r="Y439" i="3"/>
  <c r="AC439" i="3" s="1"/>
  <c r="Y440" i="3"/>
  <c r="AC440" i="3" s="1"/>
  <c r="Y441" i="3"/>
  <c r="AC441" i="3" s="1"/>
  <c r="Y442" i="3"/>
  <c r="AC442" i="3" s="1"/>
  <c r="Y443" i="3"/>
  <c r="AC443" i="3" s="1"/>
  <c r="Y444" i="3"/>
  <c r="AC444" i="3" s="1"/>
  <c r="Y445" i="3"/>
  <c r="AC445" i="3" s="1"/>
  <c r="Y446" i="3"/>
  <c r="AC446" i="3" s="1"/>
  <c r="Y447" i="3"/>
  <c r="AC447" i="3" s="1"/>
  <c r="Y448" i="3"/>
  <c r="AC448" i="3" s="1"/>
  <c r="Y449" i="3"/>
  <c r="AC449" i="3" s="1"/>
  <c r="Y450" i="3"/>
  <c r="AC450" i="3" s="1"/>
  <c r="Y451" i="3"/>
  <c r="AC451" i="3" s="1"/>
  <c r="Y452" i="3"/>
  <c r="AC452" i="3" s="1"/>
  <c r="Y453" i="3"/>
  <c r="AC453" i="3" s="1"/>
  <c r="Y454" i="3"/>
  <c r="AC454" i="3" s="1"/>
  <c r="Y455" i="3"/>
  <c r="AC455" i="3" s="1"/>
  <c r="Y456" i="3"/>
  <c r="AC456" i="3" s="1"/>
  <c r="Y457" i="3"/>
  <c r="AC457" i="3" s="1"/>
  <c r="Y458" i="3"/>
  <c r="AC458" i="3" s="1"/>
  <c r="Y459" i="3"/>
  <c r="AC459" i="3" s="1"/>
  <c r="Y460" i="3"/>
  <c r="AC460" i="3" s="1"/>
  <c r="Y461" i="3"/>
  <c r="AC461" i="3" s="1"/>
  <c r="Y462" i="3"/>
  <c r="AC462" i="3" s="1"/>
  <c r="Y463" i="3"/>
  <c r="AC463" i="3" s="1"/>
  <c r="Y464" i="3"/>
  <c r="AC464" i="3" s="1"/>
  <c r="Y465" i="3"/>
  <c r="AC465" i="3" s="1"/>
  <c r="Y466" i="3"/>
  <c r="AC466" i="3" s="1"/>
  <c r="Y467" i="3"/>
  <c r="AC467" i="3" s="1"/>
  <c r="Y468" i="3"/>
  <c r="AC468" i="3" s="1"/>
  <c r="Y469" i="3"/>
  <c r="AC469" i="3" s="1"/>
  <c r="Y470" i="3"/>
  <c r="AC470" i="3" s="1"/>
  <c r="Y471" i="3"/>
  <c r="AC471" i="3" s="1"/>
  <c r="Y472" i="3"/>
  <c r="AC472" i="3" s="1"/>
  <c r="Y473" i="3"/>
  <c r="AC473" i="3" s="1"/>
  <c r="Y474" i="3"/>
  <c r="AC474" i="3" s="1"/>
  <c r="Y475" i="3"/>
  <c r="AC475" i="3" s="1"/>
  <c r="Y476" i="3"/>
  <c r="AC476" i="3" s="1"/>
  <c r="Y477" i="3"/>
  <c r="AC477" i="3" s="1"/>
  <c r="Y478" i="3"/>
  <c r="AC478" i="3" s="1"/>
  <c r="Y479" i="3"/>
  <c r="AC479" i="3" s="1"/>
  <c r="Y480" i="3"/>
  <c r="AC480" i="3" s="1"/>
  <c r="Y481" i="3"/>
  <c r="AC481" i="3" s="1"/>
  <c r="Y482" i="3"/>
  <c r="AC482" i="3" s="1"/>
  <c r="Y483" i="3"/>
  <c r="AC483" i="3" s="1"/>
  <c r="Y484" i="3"/>
  <c r="AC484" i="3" s="1"/>
  <c r="Y485" i="3"/>
  <c r="AC485" i="3" s="1"/>
  <c r="Y486" i="3"/>
  <c r="AC486" i="3" s="1"/>
  <c r="Y487" i="3"/>
  <c r="AC487" i="3" s="1"/>
  <c r="Y488" i="3"/>
  <c r="AC488" i="3" s="1"/>
  <c r="Y489" i="3"/>
  <c r="AC489" i="3" s="1"/>
  <c r="Y490" i="3"/>
  <c r="AC490" i="3" s="1"/>
  <c r="Y491" i="3"/>
  <c r="AC491" i="3" s="1"/>
  <c r="Y492" i="3"/>
  <c r="AC492" i="3" s="1"/>
  <c r="Y493" i="3"/>
  <c r="AC493" i="3" s="1"/>
  <c r="Y494" i="3"/>
  <c r="AC494" i="3" s="1"/>
  <c r="Y495" i="3"/>
  <c r="AC495" i="3" s="1"/>
  <c r="Y496" i="3"/>
  <c r="AC496" i="3" s="1"/>
  <c r="Y497" i="3"/>
  <c r="AC497" i="3" s="1"/>
  <c r="Y498" i="3"/>
  <c r="AC498" i="3" s="1"/>
  <c r="Y499" i="3"/>
  <c r="AC499" i="3" s="1"/>
  <c r="Y500" i="3"/>
  <c r="AC500" i="3" s="1"/>
  <c r="Y501" i="3"/>
  <c r="AC501" i="3" s="1"/>
  <c r="Y502" i="3"/>
  <c r="AC502" i="3" s="1"/>
  <c r="Y503" i="3"/>
  <c r="AC503" i="3" s="1"/>
  <c r="Y504" i="3"/>
  <c r="AC504" i="3" s="1"/>
  <c r="Y505" i="3"/>
  <c r="AC505" i="3" s="1"/>
  <c r="Y506" i="3"/>
  <c r="AC506" i="3" s="1"/>
  <c r="Y507" i="3"/>
  <c r="AC507" i="3" s="1"/>
  <c r="Y508" i="3"/>
  <c r="AC508" i="3" s="1"/>
  <c r="Y509" i="3"/>
  <c r="AC509" i="3" s="1"/>
  <c r="Y510" i="3"/>
  <c r="AC510" i="3" s="1"/>
  <c r="Y511" i="3"/>
  <c r="AC511" i="3" s="1"/>
  <c r="Y512" i="3"/>
  <c r="AC512" i="3" s="1"/>
  <c r="Y513" i="3"/>
  <c r="AC513" i="3" s="1"/>
  <c r="Y514" i="3"/>
  <c r="AC514" i="3" s="1"/>
  <c r="Y515" i="3"/>
  <c r="AC515" i="3" s="1"/>
  <c r="Y516" i="3"/>
  <c r="AC516" i="3" s="1"/>
  <c r="Y517" i="3"/>
  <c r="AC517" i="3" s="1"/>
  <c r="Y518" i="3"/>
  <c r="AC518" i="3" s="1"/>
  <c r="Y519" i="3"/>
  <c r="AC519" i="3" s="1"/>
  <c r="Y520" i="3"/>
  <c r="AC520" i="3" s="1"/>
  <c r="Y521" i="3"/>
  <c r="AC521" i="3" s="1"/>
  <c r="Y522" i="3"/>
  <c r="AC522" i="3" s="1"/>
  <c r="Y523" i="3"/>
  <c r="AC523" i="3" s="1"/>
  <c r="Y524" i="3"/>
  <c r="AC524" i="3" s="1"/>
  <c r="Y525" i="3"/>
  <c r="AC525" i="3" s="1"/>
  <c r="Y526" i="3"/>
  <c r="AC526" i="3" s="1"/>
  <c r="Y527" i="3"/>
  <c r="AC527" i="3" s="1"/>
  <c r="Y528" i="3"/>
  <c r="AC528" i="3" s="1"/>
  <c r="Y529" i="3"/>
  <c r="AC529" i="3" s="1"/>
  <c r="Y530" i="3"/>
  <c r="AC530" i="3" s="1"/>
  <c r="Y531" i="3"/>
  <c r="AC531" i="3" s="1"/>
  <c r="Y532" i="3"/>
  <c r="AC532" i="3" s="1"/>
  <c r="Y533" i="3"/>
  <c r="AC533" i="3" s="1"/>
  <c r="Y534" i="3"/>
  <c r="AC534" i="3" s="1"/>
  <c r="Y535" i="3"/>
  <c r="AC535" i="3" s="1"/>
  <c r="Y536" i="3"/>
  <c r="AC536" i="3" s="1"/>
  <c r="Y537" i="3"/>
  <c r="AC537" i="3" s="1"/>
  <c r="Y538" i="3"/>
  <c r="AC538" i="3" s="1"/>
  <c r="Y539" i="3"/>
  <c r="AC539" i="3" s="1"/>
  <c r="Y540" i="3"/>
  <c r="AC540" i="3" s="1"/>
  <c r="Y541" i="3"/>
  <c r="AC541" i="3" s="1"/>
  <c r="Y542" i="3"/>
  <c r="AC542" i="3" s="1"/>
  <c r="Y543" i="3"/>
  <c r="AC543" i="3" s="1"/>
  <c r="Y544" i="3"/>
  <c r="AC544" i="3" s="1"/>
  <c r="Y545" i="3"/>
  <c r="AC545" i="3" s="1"/>
  <c r="Y546" i="3"/>
  <c r="AC546" i="3" s="1"/>
  <c r="Y547" i="3"/>
  <c r="AC547" i="3" s="1"/>
  <c r="Y548" i="3"/>
  <c r="AC548" i="3" s="1"/>
  <c r="Y549" i="3"/>
  <c r="AC549" i="3" s="1"/>
  <c r="Y550" i="3"/>
  <c r="AC550" i="3" s="1"/>
  <c r="Y551" i="3"/>
  <c r="AC551" i="3" s="1"/>
  <c r="Y552" i="3"/>
  <c r="AC552" i="3" s="1"/>
  <c r="Y553" i="3"/>
  <c r="AC553" i="3" s="1"/>
  <c r="Y554" i="3"/>
  <c r="AC554" i="3" s="1"/>
  <c r="Y555" i="3"/>
  <c r="AC555" i="3" s="1"/>
  <c r="Y556" i="3"/>
  <c r="AC556" i="3" s="1"/>
  <c r="Y557" i="3"/>
  <c r="AC557" i="3" s="1"/>
  <c r="Y558" i="3"/>
  <c r="AC558" i="3" s="1"/>
  <c r="Y559" i="3"/>
  <c r="AC559" i="3" s="1"/>
  <c r="Y560" i="3"/>
  <c r="AC560" i="3" s="1"/>
  <c r="Y561" i="3"/>
  <c r="AC561" i="3" s="1"/>
  <c r="Y562" i="3"/>
  <c r="AC562" i="3" s="1"/>
  <c r="Y563" i="3"/>
  <c r="AC563" i="3" s="1"/>
  <c r="Y564" i="3"/>
  <c r="AC564" i="3" s="1"/>
  <c r="Y565" i="3"/>
  <c r="AC565" i="3" s="1"/>
  <c r="Y566" i="3"/>
  <c r="AC566" i="3" s="1"/>
  <c r="Y567" i="3"/>
  <c r="AC567" i="3" s="1"/>
  <c r="Y568" i="3"/>
  <c r="AC568" i="3" s="1"/>
  <c r="Y569" i="3"/>
  <c r="AC569" i="3" s="1"/>
  <c r="Y570" i="3"/>
  <c r="AC570" i="3" s="1"/>
  <c r="Y571" i="3"/>
  <c r="AC571" i="3" s="1"/>
  <c r="Y572" i="3"/>
  <c r="AC572" i="3" s="1"/>
  <c r="Y573" i="3"/>
  <c r="AC573" i="3" s="1"/>
  <c r="Y574" i="3"/>
  <c r="AC574" i="3" s="1"/>
  <c r="Y575" i="3"/>
  <c r="AC575" i="3" s="1"/>
  <c r="Y576" i="3"/>
  <c r="AC576" i="3" s="1"/>
  <c r="Y577" i="3"/>
  <c r="AC577" i="3" s="1"/>
  <c r="Y578" i="3"/>
  <c r="AC578" i="3" s="1"/>
  <c r="Y579" i="3"/>
  <c r="AC579" i="3" s="1"/>
  <c r="Y580" i="3"/>
  <c r="AC580" i="3" s="1"/>
  <c r="Y581" i="3"/>
  <c r="AC581" i="3" s="1"/>
  <c r="Y582" i="3"/>
  <c r="AC582" i="3" s="1"/>
  <c r="Y583" i="3"/>
  <c r="AC583" i="3" s="1"/>
  <c r="Y584" i="3"/>
  <c r="AC584" i="3" s="1"/>
  <c r="Y585" i="3"/>
  <c r="AC585" i="3" s="1"/>
  <c r="Y586" i="3"/>
  <c r="AC586" i="3" s="1"/>
  <c r="Y587" i="3"/>
  <c r="AC587" i="3" s="1"/>
  <c r="Y588" i="3"/>
  <c r="AC588" i="3" s="1"/>
  <c r="Y589" i="3"/>
  <c r="AC589" i="3" s="1"/>
  <c r="Y590" i="3"/>
  <c r="AC590" i="3" s="1"/>
  <c r="Y591" i="3"/>
  <c r="AC591" i="3" s="1"/>
  <c r="Y592" i="3"/>
  <c r="AC592" i="3" s="1"/>
  <c r="Y593" i="3"/>
  <c r="AC593" i="3" s="1"/>
  <c r="Y594" i="3"/>
  <c r="AC594" i="3" s="1"/>
  <c r="Y595" i="3"/>
  <c r="AC595" i="3" s="1"/>
  <c r="Y596" i="3"/>
  <c r="AC596" i="3" s="1"/>
  <c r="Y597" i="3"/>
  <c r="AC597" i="3" s="1"/>
  <c r="Y598" i="3"/>
  <c r="AC598" i="3" s="1"/>
  <c r="Y599" i="3"/>
  <c r="AC599" i="3" s="1"/>
  <c r="Y600" i="3"/>
  <c r="AC600" i="3" s="1"/>
  <c r="Y601" i="3"/>
  <c r="AC601" i="3" s="1"/>
  <c r="Y602" i="3"/>
  <c r="AC602" i="3" s="1"/>
  <c r="Y603" i="3"/>
  <c r="AC603" i="3" s="1"/>
  <c r="Y604" i="3"/>
  <c r="AC604" i="3" s="1"/>
  <c r="Y605" i="3"/>
  <c r="AC605" i="3" s="1"/>
  <c r="Y606" i="3"/>
  <c r="AC606" i="3" s="1"/>
  <c r="Y607" i="3"/>
  <c r="AC607" i="3" s="1"/>
  <c r="Y608" i="3"/>
  <c r="AC608" i="3" s="1"/>
  <c r="Y609" i="3"/>
  <c r="AC609" i="3" s="1"/>
  <c r="Y610" i="3"/>
  <c r="AC610" i="3" s="1"/>
  <c r="Y611" i="3"/>
  <c r="AC611" i="3" s="1"/>
  <c r="Y612" i="3"/>
  <c r="AC612" i="3" s="1"/>
  <c r="Y613" i="3"/>
  <c r="AC613" i="3" s="1"/>
  <c r="Y614" i="3"/>
  <c r="AC614" i="3" s="1"/>
  <c r="Y615" i="3"/>
  <c r="AC615" i="3" s="1"/>
  <c r="Y616" i="3"/>
  <c r="AC616" i="3" s="1"/>
  <c r="Y617" i="3"/>
  <c r="AC617" i="3" s="1"/>
  <c r="Y618" i="3"/>
  <c r="AC618" i="3" s="1"/>
  <c r="Y619" i="3"/>
  <c r="AC619" i="3" s="1"/>
  <c r="Y620" i="3"/>
  <c r="AC620" i="3" s="1"/>
  <c r="Y621" i="3"/>
  <c r="AC621" i="3" s="1"/>
  <c r="Y622" i="3"/>
  <c r="AC622" i="3" s="1"/>
  <c r="Y623" i="3"/>
  <c r="AC623" i="3" s="1"/>
  <c r="Y624" i="3"/>
  <c r="AC624" i="3" s="1"/>
  <c r="Y625" i="3"/>
  <c r="AC625" i="3" s="1"/>
  <c r="Y626" i="3"/>
  <c r="AC626" i="3" s="1"/>
  <c r="Y627" i="3"/>
  <c r="AC627" i="3" s="1"/>
  <c r="Y628" i="3"/>
  <c r="AC628" i="3" s="1"/>
  <c r="Y629" i="3"/>
  <c r="AC629" i="3" s="1"/>
  <c r="Y630" i="3"/>
  <c r="AC630" i="3" s="1"/>
  <c r="Y631" i="3"/>
  <c r="AC631" i="3" s="1"/>
  <c r="Y632" i="3"/>
  <c r="AC632" i="3" s="1"/>
  <c r="Y633" i="3"/>
  <c r="AC633" i="3" s="1"/>
  <c r="Y634" i="3"/>
  <c r="AC634" i="3" s="1"/>
  <c r="Y635" i="3"/>
  <c r="AC635" i="3" s="1"/>
  <c r="Y636" i="3"/>
  <c r="AC636" i="3" s="1"/>
  <c r="Y637" i="3"/>
  <c r="AC637" i="3" s="1"/>
  <c r="Y638" i="3"/>
  <c r="AC638" i="3" s="1"/>
  <c r="Y639" i="3"/>
  <c r="AC639" i="3" s="1"/>
  <c r="Y640" i="3"/>
  <c r="AC640" i="3" s="1"/>
  <c r="Y641" i="3"/>
  <c r="AC641" i="3" s="1"/>
  <c r="Y642" i="3"/>
  <c r="AC642" i="3" s="1"/>
  <c r="Y643" i="3"/>
  <c r="AC643" i="3" s="1"/>
  <c r="Y644" i="3"/>
  <c r="AC644" i="3" s="1"/>
  <c r="Y645" i="3"/>
  <c r="AC645" i="3" s="1"/>
  <c r="Y646" i="3"/>
  <c r="AC646" i="3" s="1"/>
  <c r="Y647" i="3"/>
  <c r="AC647" i="3" s="1"/>
  <c r="Y648" i="3"/>
  <c r="AC648" i="3" s="1"/>
  <c r="Y649" i="3"/>
  <c r="AC649" i="3" s="1"/>
  <c r="Y650" i="3"/>
  <c r="AC650" i="3" s="1"/>
  <c r="Y651" i="3"/>
  <c r="AC651" i="3" s="1"/>
  <c r="Y652" i="3"/>
  <c r="AC652" i="3" s="1"/>
  <c r="Y653" i="3"/>
  <c r="AC653" i="3" s="1"/>
  <c r="Y654" i="3"/>
  <c r="AC654" i="3" s="1"/>
  <c r="Y655" i="3"/>
  <c r="AC655" i="3" s="1"/>
  <c r="Y656" i="3"/>
  <c r="AC656" i="3" s="1"/>
  <c r="Y657" i="3"/>
  <c r="AC657" i="3" s="1"/>
  <c r="Y658" i="3"/>
  <c r="AC658" i="3" s="1"/>
  <c r="Y659" i="3"/>
  <c r="AC659" i="3" s="1"/>
  <c r="Y660" i="3"/>
  <c r="AC660" i="3" s="1"/>
  <c r="Y661" i="3"/>
  <c r="AC661" i="3" s="1"/>
  <c r="Y662" i="3"/>
  <c r="AC662" i="3" s="1"/>
  <c r="Y663" i="3"/>
  <c r="AC663" i="3" s="1"/>
  <c r="Y664" i="3"/>
  <c r="AC664" i="3" s="1"/>
  <c r="Y665" i="3"/>
  <c r="AC665" i="3" s="1"/>
  <c r="Y666" i="3"/>
  <c r="AC666" i="3" s="1"/>
  <c r="Y667" i="3"/>
  <c r="AC667" i="3" s="1"/>
  <c r="Y668" i="3"/>
  <c r="AC668" i="3" s="1"/>
  <c r="Y669" i="3"/>
  <c r="AC669" i="3" s="1"/>
  <c r="Y670" i="3"/>
  <c r="AC670" i="3" s="1"/>
  <c r="Y671" i="3"/>
  <c r="AC671" i="3" s="1"/>
  <c r="Y672" i="3"/>
  <c r="AC672" i="3" s="1"/>
  <c r="Y673" i="3"/>
  <c r="AC673" i="3" s="1"/>
  <c r="Y674" i="3"/>
  <c r="AC674" i="3" s="1"/>
  <c r="Y675" i="3"/>
  <c r="AC675" i="3" s="1"/>
  <c r="Y676" i="3"/>
  <c r="AC676" i="3" s="1"/>
  <c r="Y677" i="3"/>
  <c r="AC677" i="3" s="1"/>
  <c r="Y678" i="3"/>
  <c r="AC678" i="3" s="1"/>
  <c r="Y679" i="3"/>
  <c r="AC679" i="3" s="1"/>
  <c r="Y680" i="3"/>
  <c r="AC680" i="3" s="1"/>
  <c r="Y681" i="3"/>
  <c r="AC681" i="3" s="1"/>
  <c r="Y682" i="3"/>
  <c r="AC682" i="3" s="1"/>
  <c r="Y683" i="3"/>
  <c r="AC683" i="3" s="1"/>
  <c r="Y684" i="3"/>
  <c r="AC684" i="3" s="1"/>
  <c r="Y685" i="3"/>
  <c r="AC685" i="3" s="1"/>
  <c r="Y686" i="3"/>
  <c r="AC686" i="3" s="1"/>
  <c r="Y687" i="3"/>
  <c r="AC687" i="3" s="1"/>
  <c r="Y688" i="3"/>
  <c r="AC688" i="3" s="1"/>
  <c r="Y689" i="3"/>
  <c r="AC689" i="3" s="1"/>
  <c r="Y690" i="3"/>
  <c r="AC690" i="3" s="1"/>
  <c r="Y691" i="3"/>
  <c r="AC691" i="3" s="1"/>
  <c r="Y692" i="3"/>
  <c r="AC692" i="3" s="1"/>
  <c r="Y693" i="3"/>
  <c r="AC693" i="3" s="1"/>
  <c r="Y694" i="3"/>
  <c r="AC694" i="3" s="1"/>
  <c r="Y695" i="3"/>
  <c r="AC695" i="3" s="1"/>
  <c r="Y696" i="3"/>
  <c r="AC696" i="3" s="1"/>
  <c r="Y697" i="3"/>
  <c r="AC697" i="3" s="1"/>
  <c r="Y698" i="3"/>
  <c r="AC698" i="3" s="1"/>
  <c r="Y699" i="3"/>
  <c r="AC699" i="3" s="1"/>
  <c r="Y700" i="3"/>
  <c r="AC700" i="3" s="1"/>
  <c r="Y701" i="3"/>
  <c r="AC701" i="3" s="1"/>
  <c r="Y702" i="3"/>
  <c r="AC702" i="3" s="1"/>
  <c r="Y703" i="3"/>
  <c r="AC703" i="3" s="1"/>
  <c r="Y704" i="3"/>
  <c r="AC704" i="3" s="1"/>
  <c r="Y705" i="3"/>
  <c r="AC705" i="3" s="1"/>
  <c r="Y706" i="3"/>
  <c r="AC706" i="3" s="1"/>
  <c r="Y707" i="3"/>
  <c r="AC707" i="3" s="1"/>
  <c r="Y708" i="3"/>
  <c r="AC708" i="3" s="1"/>
  <c r="Y709" i="3"/>
  <c r="AC709" i="3" s="1"/>
  <c r="Y710" i="3"/>
  <c r="AC710" i="3" s="1"/>
  <c r="Y711" i="3"/>
  <c r="AC711" i="3" s="1"/>
  <c r="Y712" i="3"/>
  <c r="AC712" i="3" s="1"/>
  <c r="Y713" i="3"/>
  <c r="AC713" i="3" s="1"/>
  <c r="Y714" i="3"/>
  <c r="AC714" i="3" s="1"/>
  <c r="Y715" i="3"/>
  <c r="AC715" i="3" s="1"/>
  <c r="Y716" i="3"/>
  <c r="AC716" i="3" s="1"/>
  <c r="Y717" i="3"/>
  <c r="AC717" i="3" s="1"/>
  <c r="Y718" i="3"/>
  <c r="AC718" i="3" s="1"/>
  <c r="Y719" i="3"/>
  <c r="AC719" i="3" s="1"/>
  <c r="Y720" i="3"/>
  <c r="AC720" i="3" s="1"/>
  <c r="Y721" i="3"/>
  <c r="AC721" i="3" s="1"/>
  <c r="Y722" i="3"/>
  <c r="AC722" i="3" s="1"/>
  <c r="Y723" i="3"/>
  <c r="AC723" i="3" s="1"/>
  <c r="Y724" i="3"/>
  <c r="AC724" i="3" s="1"/>
  <c r="Y725" i="3"/>
  <c r="AC725" i="3" s="1"/>
  <c r="Y726" i="3"/>
  <c r="AC726" i="3" s="1"/>
  <c r="Y727" i="3"/>
  <c r="AC727" i="3" s="1"/>
  <c r="Y728" i="3"/>
  <c r="AC728" i="3" s="1"/>
  <c r="Y729" i="3"/>
  <c r="AC729" i="3" s="1"/>
  <c r="Y730" i="3"/>
  <c r="AC730" i="3" s="1"/>
  <c r="Y731" i="3"/>
  <c r="AC731" i="3" s="1"/>
  <c r="Y732" i="3"/>
  <c r="AC732" i="3" s="1"/>
  <c r="Y733" i="3"/>
  <c r="AC733" i="3" s="1"/>
  <c r="Y734" i="3"/>
  <c r="AC734" i="3" s="1"/>
  <c r="Y735" i="3"/>
  <c r="AC735" i="3" s="1"/>
  <c r="Y736" i="3"/>
  <c r="AC736" i="3" s="1"/>
  <c r="Y737" i="3"/>
  <c r="AC737" i="3" s="1"/>
  <c r="Y738" i="3"/>
  <c r="AC738" i="3" s="1"/>
  <c r="Y739" i="3"/>
  <c r="AC739" i="3" s="1"/>
  <c r="Y740" i="3"/>
  <c r="AC740" i="3" s="1"/>
  <c r="Y741" i="3"/>
  <c r="AC741" i="3" s="1"/>
  <c r="Y742" i="3"/>
  <c r="AC742" i="3" s="1"/>
  <c r="Y743" i="3"/>
  <c r="AC743" i="3" s="1"/>
  <c r="Y744" i="3"/>
  <c r="AC744" i="3" s="1"/>
  <c r="Y745" i="3"/>
  <c r="AC745" i="3" s="1"/>
  <c r="Y746" i="3"/>
  <c r="AC746" i="3" s="1"/>
  <c r="Y747" i="3"/>
  <c r="AC747" i="3" s="1"/>
  <c r="Y748" i="3"/>
  <c r="AC748" i="3" s="1"/>
  <c r="Y749" i="3"/>
  <c r="AC749" i="3" s="1"/>
  <c r="Y750" i="3"/>
  <c r="AC750" i="3" s="1"/>
  <c r="Y751" i="3"/>
  <c r="AC751" i="3" s="1"/>
  <c r="Y752" i="3"/>
  <c r="AC752" i="3" s="1"/>
  <c r="Y753" i="3"/>
  <c r="AC753" i="3" s="1"/>
  <c r="Y754" i="3"/>
  <c r="AC754" i="3" s="1"/>
  <c r="Y755" i="3"/>
  <c r="AC755" i="3" s="1"/>
  <c r="Y756" i="3"/>
  <c r="AC756" i="3" s="1"/>
  <c r="Y757" i="3"/>
  <c r="AC757" i="3" s="1"/>
  <c r="Y758" i="3"/>
  <c r="AC758" i="3" s="1"/>
  <c r="Y759" i="3"/>
  <c r="AC759" i="3" s="1"/>
  <c r="Y760" i="3"/>
  <c r="AC760" i="3" s="1"/>
  <c r="Y761" i="3"/>
  <c r="AC761" i="3" s="1"/>
  <c r="Y762" i="3"/>
  <c r="AC762" i="3" s="1"/>
  <c r="Y763" i="3"/>
  <c r="AC763" i="3" s="1"/>
  <c r="Y764" i="3"/>
  <c r="AC764" i="3" s="1"/>
  <c r="Y765" i="3"/>
  <c r="AC765" i="3" s="1"/>
  <c r="Y766" i="3"/>
  <c r="AC766" i="3" s="1"/>
  <c r="Y767" i="3"/>
  <c r="AC767" i="3" s="1"/>
  <c r="Y768" i="3"/>
  <c r="AC768" i="3" s="1"/>
  <c r="Y769" i="3"/>
  <c r="AC769" i="3" s="1"/>
  <c r="Y770" i="3"/>
  <c r="AC770" i="3" s="1"/>
  <c r="Y771" i="3"/>
  <c r="AC771" i="3" s="1"/>
  <c r="Y772" i="3"/>
  <c r="AC772" i="3" s="1"/>
  <c r="Y773" i="3"/>
  <c r="AC773" i="3" s="1"/>
  <c r="Y774" i="3"/>
  <c r="AC774" i="3" s="1"/>
  <c r="Y775" i="3"/>
  <c r="AC775" i="3" s="1"/>
  <c r="Y776" i="3"/>
  <c r="AC776" i="3" s="1"/>
  <c r="Y777" i="3"/>
  <c r="AC777" i="3" s="1"/>
  <c r="Y778" i="3"/>
  <c r="AC778" i="3" s="1"/>
  <c r="Y779" i="3"/>
  <c r="AC779" i="3" s="1"/>
  <c r="Y780" i="3"/>
  <c r="AC780" i="3" s="1"/>
  <c r="Y781" i="3"/>
  <c r="AC781" i="3" s="1"/>
  <c r="Y782" i="3"/>
  <c r="AC782" i="3" s="1"/>
  <c r="Y783" i="3"/>
  <c r="AC783" i="3" s="1"/>
  <c r="Y784" i="3"/>
  <c r="AC784" i="3" s="1"/>
  <c r="Y785" i="3"/>
  <c r="AC785" i="3" s="1"/>
  <c r="Y786" i="3"/>
  <c r="AC786" i="3" s="1"/>
  <c r="Y787" i="3"/>
  <c r="AC787" i="3" s="1"/>
  <c r="Y788" i="3"/>
  <c r="AC788" i="3" s="1"/>
  <c r="Y789" i="3"/>
  <c r="AC789" i="3" s="1"/>
  <c r="Y790" i="3"/>
  <c r="AC790" i="3" s="1"/>
  <c r="Y791" i="3"/>
  <c r="AC791" i="3" s="1"/>
  <c r="Y792" i="3"/>
  <c r="AC792" i="3" s="1"/>
  <c r="Y793" i="3"/>
  <c r="AC793" i="3" s="1"/>
  <c r="Y794" i="3"/>
  <c r="AC794" i="3" s="1"/>
  <c r="Y795" i="3"/>
  <c r="AC795" i="3" s="1"/>
  <c r="Y796" i="3"/>
  <c r="AC796" i="3" s="1"/>
  <c r="Y797" i="3"/>
  <c r="AC797" i="3" s="1"/>
  <c r="Y798" i="3"/>
  <c r="AC798" i="3" s="1"/>
  <c r="Y799" i="3"/>
  <c r="AC799" i="3" s="1"/>
  <c r="Y800" i="3"/>
  <c r="AC800" i="3" s="1"/>
  <c r="Y801" i="3"/>
  <c r="AC801" i="3" s="1"/>
  <c r="Y802" i="3"/>
  <c r="AC802" i="3" s="1"/>
  <c r="Y803" i="3"/>
  <c r="AC803" i="3" s="1"/>
  <c r="Y804" i="3"/>
  <c r="AC804" i="3" s="1"/>
  <c r="Y805" i="3"/>
  <c r="AC805" i="3" s="1"/>
  <c r="Y806" i="3"/>
  <c r="AC806" i="3" s="1"/>
  <c r="Y807" i="3"/>
  <c r="AC807" i="3" s="1"/>
  <c r="Y808" i="3"/>
  <c r="AC808" i="3" s="1"/>
  <c r="Y809" i="3"/>
  <c r="AC809" i="3" s="1"/>
  <c r="Y810" i="3"/>
  <c r="AC810" i="3" s="1"/>
  <c r="Y811" i="3"/>
  <c r="AC811" i="3" s="1"/>
  <c r="Y812" i="3"/>
  <c r="AC812" i="3" s="1"/>
  <c r="Y813" i="3"/>
  <c r="AC813" i="3" s="1"/>
  <c r="Y814" i="3"/>
  <c r="AC814" i="3" s="1"/>
  <c r="Y815" i="3"/>
  <c r="AC815" i="3" s="1"/>
  <c r="Y816" i="3"/>
  <c r="AC816" i="3" s="1"/>
  <c r="Y817" i="3"/>
  <c r="AC817" i="3" s="1"/>
  <c r="Y818" i="3"/>
  <c r="AC818" i="3" s="1"/>
  <c r="Y819" i="3"/>
  <c r="AC819" i="3" s="1"/>
  <c r="Y820" i="3"/>
  <c r="AC820" i="3" s="1"/>
  <c r="Y821" i="3"/>
  <c r="AC821" i="3" s="1"/>
  <c r="Y822" i="3"/>
  <c r="AC822" i="3" s="1"/>
  <c r="Y823" i="3"/>
  <c r="AC823" i="3" s="1"/>
  <c r="Y824" i="3"/>
  <c r="AC824" i="3" s="1"/>
  <c r="Y825" i="3"/>
  <c r="AC825" i="3" s="1"/>
  <c r="Y826" i="3"/>
  <c r="AC826" i="3" s="1"/>
  <c r="Y827" i="3"/>
  <c r="AC827" i="3" s="1"/>
  <c r="Y828" i="3"/>
  <c r="AC828" i="3" s="1"/>
  <c r="Y829" i="3"/>
  <c r="AC829" i="3" s="1"/>
  <c r="Y830" i="3"/>
  <c r="AC830" i="3" s="1"/>
  <c r="Y831" i="3"/>
  <c r="AC831" i="3" s="1"/>
  <c r="Y832" i="3"/>
  <c r="AC832" i="3" s="1"/>
  <c r="Y833" i="3"/>
  <c r="AC833" i="3" s="1"/>
  <c r="Y834" i="3"/>
  <c r="AC834" i="3" s="1"/>
  <c r="Y835" i="3"/>
  <c r="AC835" i="3" s="1"/>
  <c r="Y836" i="3"/>
  <c r="AC836" i="3" s="1"/>
  <c r="Y837" i="3"/>
  <c r="AC837" i="3" s="1"/>
  <c r="Y838" i="3"/>
  <c r="AC838" i="3" s="1"/>
  <c r="Y839" i="3"/>
  <c r="AC839" i="3" s="1"/>
  <c r="Y840" i="3"/>
  <c r="AC840" i="3" s="1"/>
  <c r="Y841" i="3"/>
  <c r="AC841" i="3" s="1"/>
  <c r="Y842" i="3"/>
  <c r="AC842" i="3" s="1"/>
  <c r="Y843" i="3"/>
  <c r="AC843" i="3" s="1"/>
  <c r="Y844" i="3"/>
  <c r="AC844" i="3" s="1"/>
  <c r="Y845" i="3"/>
  <c r="AC845" i="3" s="1"/>
  <c r="Y846" i="3"/>
  <c r="AC846" i="3" s="1"/>
  <c r="Y847" i="3"/>
  <c r="AC847" i="3" s="1"/>
  <c r="Y848" i="3"/>
  <c r="AC848" i="3" s="1"/>
  <c r="Y849" i="3"/>
  <c r="AC849" i="3" s="1"/>
  <c r="Y850" i="3"/>
  <c r="AC850" i="3" s="1"/>
  <c r="Y851" i="3"/>
  <c r="AC851" i="3" s="1"/>
  <c r="Y852" i="3"/>
  <c r="AC852" i="3" s="1"/>
  <c r="Y853" i="3"/>
  <c r="AC853" i="3" s="1"/>
  <c r="Y854" i="3"/>
  <c r="AC854" i="3" s="1"/>
  <c r="Y855" i="3"/>
  <c r="AC855" i="3" s="1"/>
  <c r="Y856" i="3"/>
  <c r="AC856" i="3" s="1"/>
  <c r="Y857" i="3"/>
  <c r="AC857" i="3" s="1"/>
  <c r="Y858" i="3"/>
  <c r="AC858" i="3" s="1"/>
  <c r="Y859" i="3"/>
  <c r="AC859" i="3" s="1"/>
  <c r="Y860" i="3"/>
  <c r="AC860" i="3" s="1"/>
  <c r="Y861" i="3"/>
  <c r="AC861" i="3" s="1"/>
  <c r="Y862" i="3"/>
  <c r="AC862" i="3" s="1"/>
  <c r="Y863" i="3"/>
  <c r="AC863" i="3" s="1"/>
  <c r="Y864" i="3"/>
  <c r="AC864" i="3" s="1"/>
  <c r="Y865" i="3"/>
  <c r="AC865" i="3" s="1"/>
  <c r="Y866" i="3"/>
  <c r="AC866" i="3" s="1"/>
  <c r="Y867" i="3"/>
  <c r="AC867" i="3" s="1"/>
  <c r="Y868" i="3"/>
  <c r="AC868" i="3" s="1"/>
  <c r="Y869" i="3"/>
  <c r="AC869" i="3" s="1"/>
  <c r="Y870" i="3"/>
  <c r="AC870" i="3" s="1"/>
  <c r="Y871" i="3"/>
  <c r="AC871" i="3" s="1"/>
  <c r="Y872" i="3"/>
  <c r="AC872" i="3" s="1"/>
  <c r="Y873" i="3"/>
  <c r="AC873" i="3" s="1"/>
  <c r="Y874" i="3"/>
  <c r="AC874" i="3" s="1"/>
  <c r="Y875" i="3"/>
  <c r="AC875" i="3" s="1"/>
  <c r="Y876" i="3"/>
  <c r="AC876" i="3" s="1"/>
  <c r="Y877" i="3"/>
  <c r="AC877" i="3" s="1"/>
  <c r="Y878" i="3"/>
  <c r="AC878" i="3" s="1"/>
  <c r="Y879" i="3"/>
  <c r="AC879" i="3" s="1"/>
  <c r="Y880" i="3"/>
  <c r="AC880" i="3" s="1"/>
  <c r="Y881" i="3"/>
  <c r="AC881" i="3" s="1"/>
  <c r="Y882" i="3"/>
  <c r="AC882" i="3" s="1"/>
  <c r="Y883" i="3"/>
  <c r="AC883" i="3" s="1"/>
  <c r="Y884" i="3"/>
  <c r="AC884" i="3" s="1"/>
  <c r="Y885" i="3"/>
  <c r="AC885" i="3" s="1"/>
  <c r="Y886" i="3"/>
  <c r="AC886" i="3" s="1"/>
  <c r="Y887" i="3"/>
  <c r="AC887" i="3" s="1"/>
  <c r="Y888" i="3"/>
  <c r="AC888" i="3" s="1"/>
  <c r="Y889" i="3"/>
  <c r="AC889" i="3" s="1"/>
  <c r="Y890" i="3"/>
  <c r="AC890" i="3" s="1"/>
  <c r="Y891" i="3"/>
  <c r="AC891" i="3" s="1"/>
  <c r="Y892" i="3"/>
  <c r="AC892" i="3" s="1"/>
  <c r="Y893" i="3"/>
  <c r="AC893" i="3" s="1"/>
  <c r="Y894" i="3"/>
  <c r="AC894" i="3" s="1"/>
  <c r="Y895" i="3"/>
  <c r="AC895" i="3" s="1"/>
  <c r="Y896" i="3"/>
  <c r="AC896" i="3" s="1"/>
  <c r="Y897" i="3"/>
  <c r="AC897" i="3" s="1"/>
  <c r="Y898" i="3"/>
  <c r="AC898" i="3" s="1"/>
  <c r="Y899" i="3"/>
  <c r="AC899" i="3" s="1"/>
  <c r="Y900" i="3"/>
  <c r="AC900" i="3" s="1"/>
  <c r="Y901" i="3"/>
  <c r="AC901" i="3" s="1"/>
  <c r="Y902" i="3"/>
  <c r="AC902" i="3" s="1"/>
  <c r="Y903" i="3"/>
  <c r="AC903" i="3" s="1"/>
  <c r="Y904" i="3"/>
  <c r="AC904" i="3" s="1"/>
  <c r="Y905" i="3"/>
  <c r="AC905" i="3" s="1"/>
  <c r="Y906" i="3"/>
  <c r="AC906" i="3" s="1"/>
  <c r="Y907" i="3"/>
  <c r="AC907" i="3" s="1"/>
  <c r="Y908" i="3"/>
  <c r="AC908" i="3" s="1"/>
  <c r="Y909" i="3"/>
  <c r="AC909" i="3" s="1"/>
  <c r="Y910" i="3"/>
  <c r="AC910" i="3" s="1"/>
  <c r="Y911" i="3"/>
  <c r="AC911" i="3" s="1"/>
  <c r="Y912" i="3"/>
  <c r="AC912" i="3" s="1"/>
  <c r="Y913" i="3"/>
  <c r="AC913" i="3" s="1"/>
  <c r="Y914" i="3"/>
  <c r="AC914" i="3" s="1"/>
  <c r="Y915" i="3"/>
  <c r="AC915" i="3" s="1"/>
  <c r="Y916" i="3"/>
  <c r="AC916" i="3" s="1"/>
  <c r="Y917" i="3"/>
  <c r="AC917" i="3" s="1"/>
  <c r="Y918" i="3"/>
  <c r="AC918" i="3" s="1"/>
  <c r="Y919" i="3"/>
  <c r="AC919" i="3" s="1"/>
  <c r="Y920" i="3"/>
  <c r="AC920" i="3" s="1"/>
  <c r="Y921" i="3"/>
  <c r="AC921" i="3" s="1"/>
  <c r="Y922" i="3"/>
  <c r="AC922" i="3" s="1"/>
  <c r="Y923" i="3"/>
  <c r="AC923" i="3" s="1"/>
  <c r="Y924" i="3"/>
  <c r="AC924" i="3" s="1"/>
  <c r="Y925" i="3"/>
  <c r="AC925" i="3" s="1"/>
  <c r="Y926" i="3"/>
  <c r="AC926" i="3" s="1"/>
  <c r="Y927" i="3"/>
  <c r="AC927" i="3" s="1"/>
  <c r="Y928" i="3"/>
  <c r="AC928" i="3" s="1"/>
  <c r="Y929" i="3"/>
  <c r="AC929" i="3" s="1"/>
  <c r="Y930" i="3"/>
  <c r="AC930" i="3" s="1"/>
  <c r="Y931" i="3"/>
  <c r="AC931" i="3" s="1"/>
  <c r="Y932" i="3"/>
  <c r="AC932" i="3" s="1"/>
  <c r="Y933" i="3"/>
  <c r="AC933" i="3" s="1"/>
  <c r="Y934" i="3"/>
  <c r="AC934" i="3" s="1"/>
  <c r="Y935" i="3"/>
  <c r="AC935" i="3" s="1"/>
  <c r="Y936" i="3"/>
  <c r="AC936" i="3" s="1"/>
  <c r="Y937" i="3"/>
  <c r="AC937" i="3" s="1"/>
  <c r="Y938" i="3"/>
  <c r="AC938" i="3" s="1"/>
  <c r="Y939" i="3"/>
  <c r="AC939" i="3" s="1"/>
  <c r="Y940" i="3"/>
  <c r="AC940" i="3" s="1"/>
  <c r="Y941" i="3"/>
  <c r="AC941" i="3" s="1"/>
  <c r="Y942" i="3"/>
  <c r="AC942" i="3" s="1"/>
  <c r="Y943" i="3"/>
  <c r="AC943" i="3" s="1"/>
  <c r="Y944" i="3"/>
  <c r="AC944" i="3" s="1"/>
  <c r="Y945" i="3"/>
  <c r="AC945" i="3" s="1"/>
  <c r="Y946" i="3"/>
  <c r="AC946" i="3" s="1"/>
  <c r="Y947" i="3"/>
  <c r="AC947" i="3" s="1"/>
  <c r="Y948" i="3"/>
  <c r="AC948" i="3" s="1"/>
  <c r="Y949" i="3"/>
  <c r="AC949" i="3" s="1"/>
  <c r="Y950" i="3"/>
  <c r="AC950" i="3" s="1"/>
  <c r="Y951" i="3"/>
  <c r="AC951" i="3" s="1"/>
  <c r="Y952" i="3"/>
  <c r="AC952" i="3" s="1"/>
  <c r="Y953" i="3"/>
  <c r="AC953" i="3" s="1"/>
  <c r="Y954" i="3"/>
  <c r="AC954" i="3" s="1"/>
  <c r="Y955" i="3"/>
  <c r="AC955" i="3" s="1"/>
  <c r="Y956" i="3"/>
  <c r="AC956" i="3" s="1"/>
  <c r="Y957" i="3"/>
  <c r="AC957" i="3" s="1"/>
  <c r="Y958" i="3"/>
  <c r="AC958" i="3" s="1"/>
  <c r="Y959" i="3"/>
  <c r="AC959" i="3" s="1"/>
  <c r="Y960" i="3"/>
  <c r="AC960" i="3" s="1"/>
  <c r="Y961" i="3"/>
  <c r="AC961" i="3" s="1"/>
  <c r="Y962" i="3"/>
  <c r="AC962" i="3" s="1"/>
  <c r="Y963" i="3"/>
  <c r="AC963" i="3" s="1"/>
  <c r="Y964" i="3"/>
  <c r="AC964" i="3" s="1"/>
  <c r="Y965" i="3"/>
  <c r="AC965" i="3" s="1"/>
  <c r="Y966" i="3"/>
  <c r="AC966" i="3" s="1"/>
  <c r="Y967" i="3"/>
  <c r="AC967" i="3" s="1"/>
  <c r="Y968" i="3"/>
  <c r="AC968" i="3" s="1"/>
  <c r="Y969" i="3"/>
  <c r="AC969" i="3" s="1"/>
  <c r="Y970" i="3"/>
  <c r="AC970" i="3" s="1"/>
  <c r="Y971" i="3"/>
  <c r="AC971" i="3" s="1"/>
  <c r="Y972" i="3"/>
  <c r="AC972" i="3" s="1"/>
  <c r="Y973" i="3"/>
  <c r="AC973" i="3" s="1"/>
  <c r="Y974" i="3"/>
  <c r="AC974" i="3" s="1"/>
  <c r="Y975" i="3"/>
  <c r="AC975" i="3" s="1"/>
  <c r="Y976" i="3"/>
  <c r="AC976" i="3" s="1"/>
  <c r="Y977" i="3"/>
  <c r="AC977" i="3" s="1"/>
  <c r="Y978" i="3"/>
  <c r="AC978" i="3" s="1"/>
  <c r="Y979" i="3"/>
  <c r="AC979" i="3" s="1"/>
  <c r="Y980" i="3"/>
  <c r="AC980" i="3" s="1"/>
  <c r="Y981" i="3"/>
  <c r="AC981" i="3" s="1"/>
  <c r="Y982" i="3"/>
  <c r="AC982" i="3" s="1"/>
  <c r="Y983" i="3"/>
  <c r="AC983" i="3" s="1"/>
  <c r="Y984" i="3"/>
  <c r="AC984" i="3" s="1"/>
  <c r="Y985" i="3"/>
  <c r="AC985" i="3" s="1"/>
  <c r="Y986" i="3"/>
  <c r="AC986" i="3" s="1"/>
  <c r="Y987" i="3"/>
  <c r="AC987" i="3" s="1"/>
  <c r="Y988" i="3"/>
  <c r="AC988" i="3" s="1"/>
  <c r="Y989" i="3"/>
  <c r="AC989" i="3" s="1"/>
  <c r="Y990" i="3"/>
  <c r="AC990" i="3" s="1"/>
  <c r="Y991" i="3"/>
  <c r="AC991" i="3" s="1"/>
  <c r="Y992" i="3"/>
  <c r="AC992" i="3" s="1"/>
  <c r="Y993" i="3"/>
  <c r="AC993" i="3" s="1"/>
  <c r="Y994" i="3"/>
  <c r="AC994" i="3" s="1"/>
  <c r="Y995" i="3"/>
  <c r="AC995" i="3" s="1"/>
  <c r="Y996" i="3"/>
  <c r="AC996" i="3" s="1"/>
  <c r="Y997" i="3"/>
  <c r="AC997" i="3" s="1"/>
  <c r="Y998" i="3"/>
  <c r="AC998" i="3" s="1"/>
  <c r="Y999" i="3"/>
  <c r="AC999" i="3" s="1"/>
  <c r="Y1000" i="3"/>
  <c r="AC1000" i="3" s="1"/>
  <c r="Y1001" i="3"/>
  <c r="AC1001" i="3" s="1"/>
  <c r="C12" i="1"/>
  <c r="C11" i="1"/>
  <c r="C10" i="1"/>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9" i="3"/>
  <c r="D9" i="3" s="1"/>
  <c r="B10" i="3"/>
  <c r="D10" i="3" s="1"/>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A44" i="4"/>
  <c r="B8" i="3"/>
  <c r="D8" i="3" s="1"/>
  <c r="A45" i="4"/>
  <c r="B7" i="2"/>
  <c r="B6" i="2"/>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D1001" i="3"/>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3" i="2"/>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3"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E3" i="3"/>
  <c r="E4"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J4"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B5" i="3"/>
  <c r="D5" i="3" s="1"/>
  <c r="F5" i="1" s="1"/>
  <c r="B5" i="2"/>
  <c r="B4" i="3"/>
  <c r="D4" i="3" s="1"/>
  <c r="E5" i="1" s="1"/>
  <c r="B4" i="2"/>
  <c r="B7" i="3"/>
  <c r="D7" i="3" s="1"/>
  <c r="B6" i="3" l="1"/>
  <c r="Q3" i="3"/>
  <c r="B3" i="3" s="1"/>
  <c r="C4" i="1" s="1"/>
  <c r="C11" i="12" s="1"/>
  <c r="Q4" i="3"/>
  <c r="Q5" i="3"/>
  <c r="Q9" i="3"/>
  <c r="Q6" i="3"/>
  <c r="Q10" i="3"/>
  <c r="Q17" i="3"/>
  <c r="E10" i="1"/>
  <c r="Q13" i="3"/>
  <c r="Q18" i="3"/>
  <c r="Q22" i="3"/>
  <c r="Q26" i="3"/>
  <c r="Q30" i="3"/>
  <c r="Q34" i="3"/>
  <c r="Q38" i="3"/>
  <c r="Q42" i="3"/>
  <c r="Q46" i="3"/>
  <c r="Q50" i="3"/>
  <c r="Q54" i="3"/>
  <c r="Q58" i="3"/>
  <c r="Q62" i="3"/>
  <c r="Q66" i="3"/>
  <c r="Q70" i="3"/>
  <c r="Q74" i="3"/>
  <c r="Q78" i="3"/>
  <c r="Q82" i="3"/>
  <c r="Q86" i="3"/>
  <c r="Q90" i="3"/>
  <c r="Q94" i="3"/>
  <c r="Q98" i="3"/>
  <c r="Q102" i="3"/>
  <c r="Q106" i="3"/>
  <c r="Q110" i="3"/>
  <c r="Q114" i="3"/>
  <c r="Q118" i="3"/>
  <c r="Q122" i="3"/>
  <c r="Q126" i="3"/>
  <c r="Q130" i="3"/>
  <c r="Q134" i="3"/>
  <c r="Q138" i="3"/>
  <c r="Q142" i="3"/>
  <c r="Q146" i="3"/>
  <c r="Q150" i="3"/>
  <c r="Q154" i="3"/>
  <c r="Q158" i="3"/>
  <c r="Q162" i="3"/>
  <c r="Q166" i="3"/>
  <c r="Q170" i="3"/>
  <c r="Q174" i="3"/>
  <c r="Q178" i="3"/>
  <c r="Q182" i="3"/>
  <c r="Q186" i="3"/>
  <c r="Q190" i="3"/>
  <c r="Q194" i="3"/>
  <c r="Q198" i="3"/>
  <c r="Q202" i="3"/>
  <c r="Q206" i="3"/>
  <c r="Q210" i="3"/>
  <c r="Q214" i="3"/>
  <c r="Q218" i="3"/>
  <c r="Q222" i="3"/>
  <c r="Q226" i="3"/>
  <c r="Q230" i="3"/>
  <c r="Q234" i="3"/>
  <c r="Q238" i="3"/>
  <c r="Q242" i="3"/>
  <c r="Q246" i="3"/>
  <c r="Q250" i="3"/>
  <c r="Q254" i="3"/>
  <c r="Q258" i="3"/>
  <c r="Q262" i="3"/>
  <c r="Q266" i="3"/>
  <c r="Q270" i="3"/>
  <c r="Q274" i="3"/>
  <c r="Q278" i="3"/>
  <c r="Q282" i="3"/>
  <c r="Q286" i="3"/>
  <c r="Q290" i="3"/>
  <c r="Q294" i="3"/>
  <c r="Q298" i="3"/>
  <c r="Q302" i="3"/>
  <c r="Q306" i="3"/>
  <c r="Q310" i="3"/>
  <c r="Q314" i="3"/>
  <c r="Q318" i="3"/>
  <c r="Q322" i="3"/>
  <c r="Q326" i="3"/>
  <c r="Q330" i="3"/>
  <c r="Q7" i="3"/>
  <c r="Q11" i="3"/>
  <c r="Q8" i="3"/>
  <c r="Q12" i="3"/>
  <c r="Q14" i="3"/>
  <c r="Q20" i="3"/>
  <c r="Q25" i="3"/>
  <c r="Q31" i="3"/>
  <c r="Q36" i="3"/>
  <c r="Q41" i="3"/>
  <c r="Q47" i="3"/>
  <c r="Q52" i="3"/>
  <c r="Q57" i="3"/>
  <c r="Q63" i="3"/>
  <c r="Q68" i="3"/>
  <c r="Q73" i="3"/>
  <c r="Q79" i="3"/>
  <c r="Q84" i="3"/>
  <c r="Q89" i="3"/>
  <c r="Q95" i="3"/>
  <c r="Q100" i="3"/>
  <c r="Q105" i="3"/>
  <c r="Q111" i="3"/>
  <c r="Q116" i="3"/>
  <c r="Q121" i="3"/>
  <c r="Q127" i="3"/>
  <c r="Q132" i="3"/>
  <c r="Q137" i="3"/>
  <c r="Q143" i="3"/>
  <c r="Q148" i="3"/>
  <c r="Q153" i="3"/>
  <c r="Q159" i="3"/>
  <c r="Q164" i="3"/>
  <c r="Q169" i="3"/>
  <c r="Q175" i="3"/>
  <c r="Q180" i="3"/>
  <c r="Q185" i="3"/>
  <c r="Q191" i="3"/>
  <c r="Q196" i="3"/>
  <c r="Q201" i="3"/>
  <c r="Q207" i="3"/>
  <c r="Q212" i="3"/>
  <c r="Q217" i="3"/>
  <c r="Q223" i="3"/>
  <c r="Q228" i="3"/>
  <c r="Q233" i="3"/>
  <c r="Q239" i="3"/>
  <c r="Q244" i="3"/>
  <c r="Q249" i="3"/>
  <c r="Q255" i="3"/>
  <c r="Q260" i="3"/>
  <c r="Q265" i="3"/>
  <c r="Q271" i="3"/>
  <c r="Q276" i="3"/>
  <c r="Q281" i="3"/>
  <c r="Q287" i="3"/>
  <c r="Q292" i="3"/>
  <c r="Q297" i="3"/>
  <c r="Q303" i="3"/>
  <c r="Q308" i="3"/>
  <c r="Q313" i="3"/>
  <c r="Q319" i="3"/>
  <c r="Q324" i="3"/>
  <c r="Q329" i="3"/>
  <c r="Q334" i="3"/>
  <c r="Q338" i="3"/>
  <c r="Q342" i="3"/>
  <c r="Q346" i="3"/>
  <c r="Q350" i="3"/>
  <c r="Q354" i="3"/>
  <c r="Q358" i="3"/>
  <c r="Q362" i="3"/>
  <c r="Q366" i="3"/>
  <c r="Q370" i="3"/>
  <c r="Q374" i="3"/>
  <c r="Q378" i="3"/>
  <c r="Q382" i="3"/>
  <c r="Q386" i="3"/>
  <c r="Q390" i="3"/>
  <c r="Q394" i="3"/>
  <c r="Q398" i="3"/>
  <c r="Q402" i="3"/>
  <c r="Q406" i="3"/>
  <c r="Q410" i="3"/>
  <c r="Q414" i="3"/>
  <c r="Q418" i="3"/>
  <c r="Q422" i="3"/>
  <c r="Q426" i="3"/>
  <c r="Q16" i="3"/>
  <c r="Q24" i="3"/>
  <c r="Q32" i="3"/>
  <c r="Q39" i="3"/>
  <c r="Q45" i="3"/>
  <c r="Q53" i="3"/>
  <c r="Q60" i="3"/>
  <c r="Q67" i="3"/>
  <c r="Q75" i="3"/>
  <c r="Q81" i="3"/>
  <c r="Q88" i="3"/>
  <c r="Q96" i="3"/>
  <c r="Q103" i="3"/>
  <c r="Q109" i="3"/>
  <c r="Q117" i="3"/>
  <c r="Q124" i="3"/>
  <c r="Q131" i="3"/>
  <c r="Q139" i="3"/>
  <c r="Q145" i="3"/>
  <c r="Q152" i="3"/>
  <c r="Q160" i="3"/>
  <c r="Q167" i="3"/>
  <c r="Q173" i="3"/>
  <c r="Q181" i="3"/>
  <c r="Q188" i="3"/>
  <c r="Q195" i="3"/>
  <c r="Q203" i="3"/>
  <c r="Q209" i="3"/>
  <c r="Q216" i="3"/>
  <c r="Q224" i="3"/>
  <c r="Q231" i="3"/>
  <c r="Q237" i="3"/>
  <c r="Q245" i="3"/>
  <c r="Q252" i="3"/>
  <c r="Q259" i="3"/>
  <c r="Q267" i="3"/>
  <c r="Q273" i="3"/>
  <c r="Q280" i="3"/>
  <c r="Q288" i="3"/>
  <c r="Q295" i="3"/>
  <c r="Q301" i="3"/>
  <c r="Q309" i="3"/>
  <c r="Q316" i="3"/>
  <c r="Q323" i="3"/>
  <c r="Q331" i="3"/>
  <c r="Q336" i="3"/>
  <c r="Q341" i="3"/>
  <c r="Q347" i="3"/>
  <c r="Q352" i="3"/>
  <c r="Q357" i="3"/>
  <c r="Q363" i="3"/>
  <c r="Q368" i="3"/>
  <c r="Q373" i="3"/>
  <c r="Q379" i="3"/>
  <c r="Q384" i="3"/>
  <c r="Q389" i="3"/>
  <c r="Q395" i="3"/>
  <c r="Q400" i="3"/>
  <c r="Q405" i="3"/>
  <c r="Q411" i="3"/>
  <c r="Q416" i="3"/>
  <c r="Q421" i="3"/>
  <c r="Q427" i="3"/>
  <c r="Q431" i="3"/>
  <c r="Q435" i="3"/>
  <c r="Q439" i="3"/>
  <c r="Q443" i="3"/>
  <c r="Q447" i="3"/>
  <c r="Q451" i="3"/>
  <c r="Q455" i="3"/>
  <c r="Q459" i="3"/>
  <c r="Q463" i="3"/>
  <c r="Q467" i="3"/>
  <c r="Q471" i="3"/>
  <c r="Q475" i="3"/>
  <c r="Q479" i="3"/>
  <c r="Q483" i="3"/>
  <c r="Q487" i="3"/>
  <c r="Q491" i="3"/>
  <c r="Q495" i="3"/>
  <c r="Q499" i="3"/>
  <c r="Q503" i="3"/>
  <c r="Q507" i="3"/>
  <c r="Q511" i="3"/>
  <c r="Q515" i="3"/>
  <c r="Q519" i="3"/>
  <c r="Q523" i="3"/>
  <c r="Q527" i="3"/>
  <c r="Q531" i="3"/>
  <c r="Q535" i="3"/>
  <c r="Q539" i="3"/>
  <c r="Q543" i="3"/>
  <c r="Q547" i="3"/>
  <c r="Q551" i="3"/>
  <c r="Q555" i="3"/>
  <c r="Q559" i="3"/>
  <c r="Q563" i="3"/>
  <c r="Q567" i="3"/>
  <c r="Q571" i="3"/>
  <c r="Q575" i="3"/>
  <c r="Q579" i="3"/>
  <c r="Q583" i="3"/>
  <c r="Q587" i="3"/>
  <c r="Q591" i="3"/>
  <c r="Q595" i="3"/>
  <c r="Q599" i="3"/>
  <c r="Q603" i="3"/>
  <c r="Q607" i="3"/>
  <c r="Q611" i="3"/>
  <c r="Q615" i="3"/>
  <c r="Q619" i="3"/>
  <c r="Q623" i="3"/>
  <c r="Q627" i="3"/>
  <c r="Q631" i="3"/>
  <c r="Q635" i="3"/>
  <c r="Q639" i="3"/>
  <c r="Q643" i="3"/>
  <c r="Q647" i="3"/>
  <c r="Q651" i="3"/>
  <c r="Q655" i="3"/>
  <c r="Q659" i="3"/>
  <c r="Q663" i="3"/>
  <c r="Q667" i="3"/>
  <c r="Q671" i="3"/>
  <c r="Q675" i="3"/>
  <c r="Q679" i="3"/>
  <c r="Q683" i="3"/>
  <c r="Q687" i="3"/>
  <c r="Q691" i="3"/>
  <c r="Q695" i="3"/>
  <c r="Q699" i="3"/>
  <c r="Q703" i="3"/>
  <c r="Q707" i="3"/>
  <c r="Q711" i="3"/>
  <c r="Q715" i="3"/>
  <c r="Q719" i="3"/>
  <c r="Q723" i="3"/>
  <c r="Q727" i="3"/>
  <c r="Q731" i="3"/>
  <c r="Q735" i="3"/>
  <c r="Q739" i="3"/>
  <c r="Q743" i="3"/>
  <c r="Q747" i="3"/>
  <c r="Q751" i="3"/>
  <c r="Q755" i="3"/>
  <c r="Q759" i="3"/>
  <c r="Q763" i="3"/>
  <c r="Q767" i="3"/>
  <c r="Q771" i="3"/>
  <c r="Q775" i="3"/>
  <c r="Q779" i="3"/>
  <c r="Q783" i="3"/>
  <c r="Q787" i="3"/>
  <c r="Q791" i="3"/>
  <c r="Q795" i="3"/>
  <c r="Q799" i="3"/>
  <c r="Q803" i="3"/>
  <c r="Q807" i="3"/>
  <c r="Q811" i="3"/>
  <c r="Q815" i="3"/>
  <c r="Q819" i="3"/>
  <c r="Q823" i="3"/>
  <c r="Q827" i="3"/>
  <c r="Q831" i="3"/>
  <c r="Q835" i="3"/>
  <c r="Q839" i="3"/>
  <c r="Q843" i="3"/>
  <c r="Q847" i="3"/>
  <c r="Q851" i="3"/>
  <c r="Q855" i="3"/>
  <c r="Q19" i="3"/>
  <c r="Q28" i="3"/>
  <c r="Q37" i="3"/>
  <c r="Q48" i="3"/>
  <c r="Q56" i="3"/>
  <c r="Q65" i="3"/>
  <c r="Q76" i="3"/>
  <c r="Q85" i="3"/>
  <c r="Q93" i="3"/>
  <c r="Q104" i="3"/>
  <c r="Q113" i="3"/>
  <c r="Q123" i="3"/>
  <c r="Q133" i="3"/>
  <c r="Q141" i="3"/>
  <c r="Q151" i="3"/>
  <c r="Q161" i="3"/>
  <c r="Q171" i="3"/>
  <c r="Q179" i="3"/>
  <c r="Q189" i="3"/>
  <c r="Q199" i="3"/>
  <c r="Q208" i="3"/>
  <c r="Q219" i="3"/>
  <c r="Q227" i="3"/>
  <c r="Q236" i="3"/>
  <c r="Q247" i="3"/>
  <c r="Q256" i="3"/>
  <c r="Q264" i="3"/>
  <c r="Q275" i="3"/>
  <c r="Q284" i="3"/>
  <c r="Q293" i="3"/>
  <c r="Q304" i="3"/>
  <c r="Q312" i="3"/>
  <c r="Q321" i="3"/>
  <c r="Q332" i="3"/>
  <c r="Q339" i="3"/>
  <c r="Q345" i="3"/>
  <c r="Q353" i="3"/>
  <c r="Q360" i="3"/>
  <c r="Q367" i="3"/>
  <c r="Q375" i="3"/>
  <c r="Q381" i="3"/>
  <c r="Q388" i="3"/>
  <c r="Q396" i="3"/>
  <c r="Q403" i="3"/>
  <c r="Q409" i="3"/>
  <c r="Q417" i="3"/>
  <c r="Q424" i="3"/>
  <c r="Q430" i="3"/>
  <c r="Q436" i="3"/>
  <c r="Q441" i="3"/>
  <c r="Q446" i="3"/>
  <c r="Q452" i="3"/>
  <c r="Q457" i="3"/>
  <c r="Q462" i="3"/>
  <c r="Q468" i="3"/>
  <c r="Q473" i="3"/>
  <c r="Q478" i="3"/>
  <c r="Q484" i="3"/>
  <c r="Q489" i="3"/>
  <c r="Q494" i="3"/>
  <c r="Q500" i="3"/>
  <c r="Q505" i="3"/>
  <c r="Q510" i="3"/>
  <c r="Q516" i="3"/>
  <c r="Q521" i="3"/>
  <c r="Q526" i="3"/>
  <c r="Q532" i="3"/>
  <c r="Q537" i="3"/>
  <c r="Q542" i="3"/>
  <c r="Q548" i="3"/>
  <c r="Q553" i="3"/>
  <c r="Q558" i="3"/>
  <c r="Q564" i="3"/>
  <c r="Q569" i="3"/>
  <c r="Q574" i="3"/>
  <c r="Q580" i="3"/>
  <c r="Q585" i="3"/>
  <c r="Q590" i="3"/>
  <c r="Q596" i="3"/>
  <c r="Q601" i="3"/>
  <c r="Q606" i="3"/>
  <c r="Q612" i="3"/>
  <c r="Q617" i="3"/>
  <c r="Q622" i="3"/>
  <c r="Q628" i="3"/>
  <c r="Q633" i="3"/>
  <c r="Q638" i="3"/>
  <c r="Q644" i="3"/>
  <c r="Q649" i="3"/>
  <c r="Q654" i="3"/>
  <c r="Q660" i="3"/>
  <c r="Q665" i="3"/>
  <c r="Q670" i="3"/>
  <c r="Q676" i="3"/>
  <c r="Q681" i="3"/>
  <c r="Q686" i="3"/>
  <c r="Q692" i="3"/>
  <c r="Q697" i="3"/>
  <c r="Q702" i="3"/>
  <c r="Q708" i="3"/>
  <c r="Q713" i="3"/>
  <c r="Q718" i="3"/>
  <c r="Q724" i="3"/>
  <c r="Q729" i="3"/>
  <c r="Q734" i="3"/>
  <c r="Q740" i="3"/>
  <c r="Q745" i="3"/>
  <c r="Q750" i="3"/>
  <c r="Q756" i="3"/>
  <c r="Q761" i="3"/>
  <c r="Q766" i="3"/>
  <c r="Q772" i="3"/>
  <c r="Q777" i="3"/>
  <c r="Q782" i="3"/>
  <c r="Q788" i="3"/>
  <c r="Q793" i="3"/>
  <c r="Q798" i="3"/>
  <c r="Q804" i="3"/>
  <c r="Q809" i="3"/>
  <c r="Q814" i="3"/>
  <c r="Q820" i="3"/>
  <c r="Q825" i="3"/>
  <c r="Q830" i="3"/>
  <c r="Q836" i="3"/>
  <c r="Q841" i="3"/>
  <c r="Q846" i="3"/>
  <c r="Q852" i="3"/>
  <c r="Q857" i="3"/>
  <c r="Q861" i="3"/>
  <c r="Q865" i="3"/>
  <c r="Q869" i="3"/>
  <c r="Q873" i="3"/>
  <c r="Q877" i="3"/>
  <c r="Q881" i="3"/>
  <c r="Q885" i="3"/>
  <c r="Q889" i="3"/>
  <c r="Q893" i="3"/>
  <c r="Q897" i="3"/>
  <c r="Q901" i="3"/>
  <c r="Q905" i="3"/>
  <c r="Q909" i="3"/>
  <c r="Q913" i="3"/>
  <c r="Q917" i="3"/>
  <c r="Q921" i="3"/>
  <c r="Q925" i="3"/>
  <c r="Q929" i="3"/>
  <c r="Q933" i="3"/>
  <c r="Q937" i="3"/>
  <c r="Q941" i="3"/>
  <c r="Q945" i="3"/>
  <c r="Q949" i="3"/>
  <c r="Q953" i="3"/>
  <c r="Q957" i="3"/>
  <c r="Q961" i="3"/>
  <c r="Q965" i="3"/>
  <c r="Q969" i="3"/>
  <c r="Q973" i="3"/>
  <c r="Q977" i="3"/>
  <c r="Q981" i="3"/>
  <c r="Q985" i="3"/>
  <c r="Q989" i="3"/>
  <c r="Q993" i="3"/>
  <c r="Q997" i="3"/>
  <c r="Q1001" i="3"/>
  <c r="Q458" i="3"/>
  <c r="Q533" i="3"/>
  <c r="Q549" i="3"/>
  <c r="Q554" i="3"/>
  <c r="Q570" i="3"/>
  <c r="Q581" i="3"/>
  <c r="Q592" i="3"/>
  <c r="Q597" i="3"/>
  <c r="Q608" i="3"/>
  <c r="Q613" i="3"/>
  <c r="Q624" i="3"/>
  <c r="Q634" i="3"/>
  <c r="Q640" i="3"/>
  <c r="Q650" i="3"/>
  <c r="Q666" i="3"/>
  <c r="Q672" i="3"/>
  <c r="Q682" i="3"/>
  <c r="Q693" i="3"/>
  <c r="Q704" i="3"/>
  <c r="Q714" i="3"/>
  <c r="Q730" i="3"/>
  <c r="Q741" i="3"/>
  <c r="Q752" i="3"/>
  <c r="Q762" i="3"/>
  <c r="Q768" i="3"/>
  <c r="Q778" i="3"/>
  <c r="Q789" i="3"/>
  <c r="Q810" i="3"/>
  <c r="Q821" i="3"/>
  <c r="Q826" i="3"/>
  <c r="Q837" i="3"/>
  <c r="Q848" i="3"/>
  <c r="Q858" i="3"/>
  <c r="Q870" i="3"/>
  <c r="Q886" i="3"/>
  <c r="Q894" i="3"/>
  <c r="Q898" i="3"/>
  <c r="Q902" i="3"/>
  <c r="Q906" i="3"/>
  <c r="Q914" i="3"/>
  <c r="Q918" i="3"/>
  <c r="Q926" i="3"/>
  <c r="Q934" i="3"/>
  <c r="Q938" i="3"/>
  <c r="Q946" i="3"/>
  <c r="Q954" i="3"/>
  <c r="Q966" i="3"/>
  <c r="Q974" i="3"/>
  <c r="Q982" i="3"/>
  <c r="Q990" i="3"/>
  <c r="Q998" i="3"/>
  <c r="Q99" i="3"/>
  <c r="Q119" i="3"/>
  <c r="Q128" i="3"/>
  <c r="Q147" i="3"/>
  <c r="Q156" i="3"/>
  <c r="Q176" i="3"/>
  <c r="Q184" i="3"/>
  <c r="Q204" i="3"/>
  <c r="Q221" i="3"/>
  <c r="Q232" i="3"/>
  <c r="Q251" i="3"/>
  <c r="Q261" i="3"/>
  <c r="Q269" i="3"/>
  <c r="Q299" i="3"/>
  <c r="Q317" i="3"/>
  <c r="Q327" i="3"/>
  <c r="Q349" i="3"/>
  <c r="Q364" i="3"/>
  <c r="Q385" i="3"/>
  <c r="Q399" i="3"/>
  <c r="Q407" i="3"/>
  <c r="Q428" i="3"/>
  <c r="Q438" i="3"/>
  <c r="Q449" i="3"/>
  <c r="Q460" i="3"/>
  <c r="Q465" i="3"/>
  <c r="Q476" i="3"/>
  <c r="Q486" i="3"/>
  <c r="Q497" i="3"/>
  <c r="Q513" i="3"/>
  <c r="Q518" i="3"/>
  <c r="Q529" i="3"/>
  <c r="Q545" i="3"/>
  <c r="Q556" i="3"/>
  <c r="Q561" i="3"/>
  <c r="Q572" i="3"/>
  <c r="Q582" i="3"/>
  <c r="Q593" i="3"/>
  <c r="Q604" i="3"/>
  <c r="Q614" i="3"/>
  <c r="Q620" i="3"/>
  <c r="Q630" i="3"/>
  <c r="Q636" i="3"/>
  <c r="Q646" i="3"/>
  <c r="Q657" i="3"/>
  <c r="Q668" i="3"/>
  <c r="Q678" i="3"/>
  <c r="Q684" i="3"/>
  <c r="Q694" i="3"/>
  <c r="Q710" i="3"/>
  <c r="Q721" i="3"/>
  <c r="Q732" i="3"/>
  <c r="Q742" i="3"/>
  <c r="Q748" i="3"/>
  <c r="Q758" i="3"/>
  <c r="Q769" i="3"/>
  <c r="Q780" i="3"/>
  <c r="Q790" i="3"/>
  <c r="Q801" i="3"/>
  <c r="Q21" i="3"/>
  <c r="Q29" i="3"/>
  <c r="Q40" i="3"/>
  <c r="Q49" i="3"/>
  <c r="Q59" i="3"/>
  <c r="Q69" i="3"/>
  <c r="Q77" i="3"/>
  <c r="Q87" i="3"/>
  <c r="Q97" i="3"/>
  <c r="Q107" i="3"/>
  <c r="Q115" i="3"/>
  <c r="Q125" i="3"/>
  <c r="Q135" i="3"/>
  <c r="Q144" i="3"/>
  <c r="Q155" i="3"/>
  <c r="Q163" i="3"/>
  <c r="Q172" i="3"/>
  <c r="Q183" i="3"/>
  <c r="Q192" i="3"/>
  <c r="Q200" i="3"/>
  <c r="Q211" i="3"/>
  <c r="Q220" i="3"/>
  <c r="Q229" i="3"/>
  <c r="Q240" i="3"/>
  <c r="Q248" i="3"/>
  <c r="Q257" i="3"/>
  <c r="Q268" i="3"/>
  <c r="Q277" i="3"/>
  <c r="Q285" i="3"/>
  <c r="Q296" i="3"/>
  <c r="Q305" i="3"/>
  <c r="Q315" i="3"/>
  <c r="Q325" i="3"/>
  <c r="Q333" i="3"/>
  <c r="Q340" i="3"/>
  <c r="Q348" i="3"/>
  <c r="Q355" i="3"/>
  <c r="Q361" i="3"/>
  <c r="Q369" i="3"/>
  <c r="Q376" i="3"/>
  <c r="Q383" i="3"/>
  <c r="Q391" i="3"/>
  <c r="Q397" i="3"/>
  <c r="Q404" i="3"/>
  <c r="Q412" i="3"/>
  <c r="Q419" i="3"/>
  <c r="Q425" i="3"/>
  <c r="Q432" i="3"/>
  <c r="Q437" i="3"/>
  <c r="Q442" i="3"/>
  <c r="Q448" i="3"/>
  <c r="Q453" i="3"/>
  <c r="Q464" i="3"/>
  <c r="Q469" i="3"/>
  <c r="Q474" i="3"/>
  <c r="Q480" i="3"/>
  <c r="Q485" i="3"/>
  <c r="Q490" i="3"/>
  <c r="Q496" i="3"/>
  <c r="Q501" i="3"/>
  <c r="Q506" i="3"/>
  <c r="Q512" i="3"/>
  <c r="Q517" i="3"/>
  <c r="Q522" i="3"/>
  <c r="Q528" i="3"/>
  <c r="Q538" i="3"/>
  <c r="Q544" i="3"/>
  <c r="Q560" i="3"/>
  <c r="Q565" i="3"/>
  <c r="Q576" i="3"/>
  <c r="Q586" i="3"/>
  <c r="Q602" i="3"/>
  <c r="Q618" i="3"/>
  <c r="Q629" i="3"/>
  <c r="Q645" i="3"/>
  <c r="Q656" i="3"/>
  <c r="Q661" i="3"/>
  <c r="Q677" i="3"/>
  <c r="Q688" i="3"/>
  <c r="Q698" i="3"/>
  <c r="Q709" i="3"/>
  <c r="Q720" i="3"/>
  <c r="Q725" i="3"/>
  <c r="Q736" i="3"/>
  <c r="Q746" i="3"/>
  <c r="Q757" i="3"/>
  <c r="Q773" i="3"/>
  <c r="Q784" i="3"/>
  <c r="Q794" i="3"/>
  <c r="Q800" i="3"/>
  <c r="Q805" i="3"/>
  <c r="Q816" i="3"/>
  <c r="Q832" i="3"/>
  <c r="Q842" i="3"/>
  <c r="Q853" i="3"/>
  <c r="Q862" i="3"/>
  <c r="Q866" i="3"/>
  <c r="Q874" i="3"/>
  <c r="Q878" i="3"/>
  <c r="Q882" i="3"/>
  <c r="Q890" i="3"/>
  <c r="Q910" i="3"/>
  <c r="Q922" i="3"/>
  <c r="Q930" i="3"/>
  <c r="Q942" i="3"/>
  <c r="Q950" i="3"/>
  <c r="Q958" i="3"/>
  <c r="Q962" i="3"/>
  <c r="Q970" i="3"/>
  <c r="Q978" i="3"/>
  <c r="Q986" i="3"/>
  <c r="Q994" i="3"/>
  <c r="Q23" i="3"/>
  <c r="Q33" i="3"/>
  <c r="Q43" i="3"/>
  <c r="Q51" i="3"/>
  <c r="Q61" i="3"/>
  <c r="Q71" i="3"/>
  <c r="Q80" i="3"/>
  <c r="Q91" i="3"/>
  <c r="Q108" i="3"/>
  <c r="Q136" i="3"/>
  <c r="Q165" i="3"/>
  <c r="Q193" i="3"/>
  <c r="Q213" i="3"/>
  <c r="Q241" i="3"/>
  <c r="Q279" i="3"/>
  <c r="Q289" i="3"/>
  <c r="Q307" i="3"/>
  <c r="Q335" i="3"/>
  <c r="Q343" i="3"/>
  <c r="Q356" i="3"/>
  <c r="Q371" i="3"/>
  <c r="Q377" i="3"/>
  <c r="Q392" i="3"/>
  <c r="Q413" i="3"/>
  <c r="Q420" i="3"/>
  <c r="Q433" i="3"/>
  <c r="Q444" i="3"/>
  <c r="Q454" i="3"/>
  <c r="Q470" i="3"/>
  <c r="Q481" i="3"/>
  <c r="Q492" i="3"/>
  <c r="Q502" i="3"/>
  <c r="Q508" i="3"/>
  <c r="Q524" i="3"/>
  <c r="Q534" i="3"/>
  <c r="Q540" i="3"/>
  <c r="Q550" i="3"/>
  <c r="Q566" i="3"/>
  <c r="Q577" i="3"/>
  <c r="Q588" i="3"/>
  <c r="Q598" i="3"/>
  <c r="Q609" i="3"/>
  <c r="Q625" i="3"/>
  <c r="Q641" i="3"/>
  <c r="Q652" i="3"/>
  <c r="Q662" i="3"/>
  <c r="Q673" i="3"/>
  <c r="Q689" i="3"/>
  <c r="Q700" i="3"/>
  <c r="Q705" i="3"/>
  <c r="Q716" i="3"/>
  <c r="Q726" i="3"/>
  <c r="Q737" i="3"/>
  <c r="Q753" i="3"/>
  <c r="Q764" i="3"/>
  <c r="Q774" i="3"/>
  <c r="Q785" i="3"/>
  <c r="Q796" i="3"/>
  <c r="Q27" i="3"/>
  <c r="Q64" i="3"/>
  <c r="Q101" i="3"/>
  <c r="Q140" i="3"/>
  <c r="Q177" i="3"/>
  <c r="Q215" i="3"/>
  <c r="Q253" i="3"/>
  <c r="Q291" i="3"/>
  <c r="Q328" i="3"/>
  <c r="Q359" i="3"/>
  <c r="Q387" i="3"/>
  <c r="Q415" i="3"/>
  <c r="Q440" i="3"/>
  <c r="Q461" i="3"/>
  <c r="Q482" i="3"/>
  <c r="Q504" i="3"/>
  <c r="Q525" i="3"/>
  <c r="Q546" i="3"/>
  <c r="Q568" i="3"/>
  <c r="Q589" i="3"/>
  <c r="Q610" i="3"/>
  <c r="Q632" i="3"/>
  <c r="Q653" i="3"/>
  <c r="Q674" i="3"/>
  <c r="Q696" i="3"/>
  <c r="Q717" i="3"/>
  <c r="Q738" i="3"/>
  <c r="Q760" i="3"/>
  <c r="Q781" i="3"/>
  <c r="Q802" i="3"/>
  <c r="Q813" i="3"/>
  <c r="Q824" i="3"/>
  <c r="Q834" i="3"/>
  <c r="Q845" i="3"/>
  <c r="Q856" i="3"/>
  <c r="Q864" i="3"/>
  <c r="Q872" i="3"/>
  <c r="Q880" i="3"/>
  <c r="Q888" i="3"/>
  <c r="Q896" i="3"/>
  <c r="Q904" i="3"/>
  <c r="Q912" i="3"/>
  <c r="Q920" i="3"/>
  <c r="Q928" i="3"/>
  <c r="Q936" i="3"/>
  <c r="Q944" i="3"/>
  <c r="Q952" i="3"/>
  <c r="Q960" i="3"/>
  <c r="Q968" i="3"/>
  <c r="Q976" i="3"/>
  <c r="Q984" i="3"/>
  <c r="Q992" i="3"/>
  <c r="Q1000" i="3"/>
  <c r="Q786" i="3"/>
  <c r="Q817" i="3"/>
  <c r="Q828" i="3"/>
  <c r="Q849" i="3"/>
  <c r="Q859" i="3"/>
  <c r="Q867" i="3"/>
  <c r="Q875" i="3"/>
  <c r="Q891" i="3"/>
  <c r="Q899" i="3"/>
  <c r="Q915" i="3"/>
  <c r="Q923" i="3"/>
  <c r="Q931" i="3"/>
  <c r="Q939" i="3"/>
  <c r="Q955" i="3"/>
  <c r="Q963" i="3"/>
  <c r="Q971" i="3"/>
  <c r="Q979" i="3"/>
  <c r="Q987" i="3"/>
  <c r="Q995" i="3"/>
  <c r="Q168" i="3"/>
  <c r="Q351" i="3"/>
  <c r="Q434" i="3"/>
  <c r="Q477" i="3"/>
  <c r="Q562" i="3"/>
  <c r="Q605" i="3"/>
  <c r="Q669" i="3"/>
  <c r="Q712" i="3"/>
  <c r="Q776" i="3"/>
  <c r="Q812" i="3"/>
  <c r="Q844" i="3"/>
  <c r="Q871" i="3"/>
  <c r="Q935" i="3"/>
  <c r="Q951" i="3"/>
  <c r="Q975" i="3"/>
  <c r="Q35" i="3"/>
  <c r="Q72" i="3"/>
  <c r="Q112" i="3"/>
  <c r="Q149" i="3"/>
  <c r="Q187" i="3"/>
  <c r="Q225" i="3"/>
  <c r="Q263" i="3"/>
  <c r="Q300" i="3"/>
  <c r="Q337" i="3"/>
  <c r="Q365" i="3"/>
  <c r="Q393" i="3"/>
  <c r="Q423" i="3"/>
  <c r="Q445" i="3"/>
  <c r="Q466" i="3"/>
  <c r="Q488" i="3"/>
  <c r="Q509" i="3"/>
  <c r="Q530" i="3"/>
  <c r="Q552" i="3"/>
  <c r="Q573" i="3"/>
  <c r="Q594" i="3"/>
  <c r="Q616" i="3"/>
  <c r="Q637" i="3"/>
  <c r="Q658" i="3"/>
  <c r="Q680" i="3"/>
  <c r="Q701" i="3"/>
  <c r="Q722" i="3"/>
  <c r="Q744" i="3"/>
  <c r="Q765" i="3"/>
  <c r="Q806" i="3"/>
  <c r="Q838" i="3"/>
  <c r="Q883" i="3"/>
  <c r="Q907" i="3"/>
  <c r="Q947" i="3"/>
  <c r="Q243" i="3"/>
  <c r="Q456" i="3"/>
  <c r="Q520" i="3"/>
  <c r="Q584" i="3"/>
  <c r="Q626" i="3"/>
  <c r="Q690" i="3"/>
  <c r="Q754" i="3"/>
  <c r="Q833" i="3"/>
  <c r="Q863" i="3"/>
  <c r="Q895" i="3"/>
  <c r="Q903" i="3"/>
  <c r="Q919" i="3"/>
  <c r="Q943" i="3"/>
  <c r="Q967" i="3"/>
  <c r="Q983" i="3"/>
  <c r="Q44" i="3"/>
  <c r="Q83" i="3"/>
  <c r="Q120" i="3"/>
  <c r="Q157" i="3"/>
  <c r="Q197" i="3"/>
  <c r="Q235" i="3"/>
  <c r="Q272" i="3"/>
  <c r="Q311" i="3"/>
  <c r="Q344" i="3"/>
  <c r="Q372" i="3"/>
  <c r="Q401" i="3"/>
  <c r="Q429" i="3"/>
  <c r="Q450" i="3"/>
  <c r="Q472" i="3"/>
  <c r="Q493" i="3"/>
  <c r="Q514" i="3"/>
  <c r="Q536" i="3"/>
  <c r="Q557" i="3"/>
  <c r="Q578" i="3"/>
  <c r="Q600" i="3"/>
  <c r="Q621" i="3"/>
  <c r="Q642" i="3"/>
  <c r="Q664" i="3"/>
  <c r="Q685" i="3"/>
  <c r="Q706" i="3"/>
  <c r="Q728" i="3"/>
  <c r="Q749" i="3"/>
  <c r="Q770" i="3"/>
  <c r="Q792" i="3"/>
  <c r="Q808" i="3"/>
  <c r="Q818" i="3"/>
  <c r="Q829" i="3"/>
  <c r="Q840" i="3"/>
  <c r="Q850" i="3"/>
  <c r="Q860" i="3"/>
  <c r="Q868" i="3"/>
  <c r="Q876" i="3"/>
  <c r="Q884" i="3"/>
  <c r="Q892" i="3"/>
  <c r="Q900" i="3"/>
  <c r="Q908" i="3"/>
  <c r="Q916" i="3"/>
  <c r="Q924" i="3"/>
  <c r="Q932" i="3"/>
  <c r="Q940" i="3"/>
  <c r="Q948" i="3"/>
  <c r="Q956" i="3"/>
  <c r="Q964" i="3"/>
  <c r="Q972" i="3"/>
  <c r="Q980" i="3"/>
  <c r="Q988" i="3"/>
  <c r="Q996" i="3"/>
  <c r="D10" i="1"/>
  <c r="Q15" i="3"/>
  <c r="Q55" i="3"/>
  <c r="Q92" i="3"/>
  <c r="Q129" i="3"/>
  <c r="Q205" i="3"/>
  <c r="Q283" i="3"/>
  <c r="Q320" i="3"/>
  <c r="Q380" i="3"/>
  <c r="Q408" i="3"/>
  <c r="Q498" i="3"/>
  <c r="Q541" i="3"/>
  <c r="Q648" i="3"/>
  <c r="Q733" i="3"/>
  <c r="Q797" i="3"/>
  <c r="Q822" i="3"/>
  <c r="Q854" i="3"/>
  <c r="Q879" i="3"/>
  <c r="Q887" i="3"/>
  <c r="Q911" i="3"/>
  <c r="Q927" i="3"/>
  <c r="Q959" i="3"/>
  <c r="Q991" i="3"/>
  <c r="Q999" i="3"/>
  <c r="E12" i="1"/>
  <c r="D12" i="1"/>
  <c r="D11" i="1"/>
  <c r="E11" i="1"/>
  <c r="D6" i="3"/>
  <c r="D4" i="1"/>
  <c r="C10" i="12" s="1"/>
  <c r="B3" i="2"/>
  <c r="D9" i="1" s="1"/>
  <c r="C12" i="12" s="1"/>
  <c r="B4" i="7"/>
  <c r="B3" i="7"/>
  <c r="D3" i="3"/>
  <c r="J5" i="2"/>
  <c r="E5" i="3"/>
  <c r="E9" i="1" l="1"/>
  <c r="F15" i="1" s="1"/>
  <c r="F12" i="1"/>
  <c r="G12" i="1" s="1"/>
  <c r="F10" i="1"/>
  <c r="G10" i="1" s="1"/>
  <c r="F11" i="1"/>
  <c r="G11" i="1" s="1"/>
  <c r="C9" i="1"/>
  <c r="C5" i="1"/>
  <c r="D5" i="1"/>
  <c r="E14" i="1"/>
  <c r="J7" i="2"/>
  <c r="J6" i="2"/>
  <c r="E6" i="3"/>
  <c r="F9" i="1" l="1"/>
  <c r="E16" i="1"/>
  <c r="E7" i="3"/>
  <c r="E8" i="3" l="1"/>
  <c r="E9" i="3" l="1"/>
  <c r="E95" i="2" l="1"/>
  <c r="E10" i="3"/>
  <c r="E11" i="3"/>
  <c r="C232" i="3" l="1"/>
  <c r="C403" i="3"/>
  <c r="M71" i="2"/>
  <c r="F20" i="2"/>
  <c r="G72" i="2"/>
  <c r="H72" i="2" s="1"/>
  <c r="G94" i="2"/>
  <c r="H94" i="2" s="1"/>
  <c r="J111" i="3"/>
  <c r="C883" i="3"/>
  <c r="F58" i="2"/>
  <c r="C215" i="3"/>
  <c r="E43" i="2"/>
  <c r="G85" i="2"/>
  <c r="H85" i="2" s="1"/>
  <c r="G29" i="2"/>
  <c r="H29" i="2" s="1"/>
  <c r="F96" i="2"/>
  <c r="M54" i="2"/>
  <c r="G89" i="2"/>
  <c r="H89" i="2" s="1"/>
  <c r="C200" i="3"/>
  <c r="M35" i="2"/>
  <c r="C417" i="3"/>
  <c r="C599" i="3"/>
  <c r="F68" i="2"/>
  <c r="F8" i="2"/>
  <c r="C561" i="3"/>
  <c r="M4" i="2"/>
  <c r="G4" i="2" s="1"/>
  <c r="H4" i="2" s="1"/>
  <c r="G99" i="2"/>
  <c r="H99" i="2" s="1"/>
  <c r="C570" i="3"/>
  <c r="C691" i="3"/>
  <c r="C620" i="3"/>
  <c r="E68" i="2"/>
  <c r="C205" i="3"/>
  <c r="C306" i="3"/>
  <c r="C712" i="3"/>
  <c r="E86" i="2"/>
  <c r="C997" i="3"/>
  <c r="C836" i="3"/>
  <c r="C985" i="3"/>
  <c r="C797" i="3"/>
  <c r="C868" i="3"/>
  <c r="E59" i="2"/>
  <c r="C38" i="3"/>
  <c r="C382" i="3"/>
  <c r="M82" i="2"/>
  <c r="C943" i="3"/>
  <c r="C735" i="3"/>
  <c r="C604" i="3"/>
  <c r="M16" i="2"/>
  <c r="C612" i="3"/>
  <c r="C915" i="3"/>
  <c r="C756" i="3"/>
  <c r="E48" i="2"/>
  <c r="C794" i="3"/>
  <c r="C261" i="3"/>
  <c r="C705" i="3"/>
  <c r="C669" i="3"/>
  <c r="F37" i="2"/>
  <c r="E70" i="2"/>
  <c r="C298" i="3"/>
  <c r="C412" i="3"/>
  <c r="C925" i="3"/>
  <c r="C890" i="3"/>
  <c r="M11" i="2"/>
  <c r="F26" i="2"/>
  <c r="C729" i="3"/>
  <c r="C120" i="3"/>
  <c r="M41" i="2"/>
  <c r="C951" i="3"/>
  <c r="C964" i="3"/>
  <c r="C848" i="3"/>
  <c r="C894" i="3"/>
  <c r="C882" i="3"/>
  <c r="C251" i="3"/>
  <c r="E97" i="2"/>
  <c r="C973" i="3"/>
  <c r="G17" i="2"/>
  <c r="H17" i="2" s="1"/>
  <c r="C995" i="3"/>
  <c r="C174" i="3"/>
  <c r="C396" i="3"/>
  <c r="E42" i="2"/>
  <c r="E8" i="2"/>
  <c r="C208" i="3"/>
  <c r="C125" i="3"/>
  <c r="C785" i="3"/>
  <c r="C505" i="3"/>
  <c r="G58" i="2"/>
  <c r="H58" i="2" s="1"/>
  <c r="C540" i="3"/>
  <c r="F12" i="2"/>
  <c r="C20" i="3"/>
  <c r="C939" i="3"/>
  <c r="C956" i="3"/>
  <c r="E36" i="2"/>
  <c r="C755" i="3"/>
  <c r="C522" i="3"/>
  <c r="C723" i="3"/>
  <c r="C885" i="3"/>
  <c r="C159" i="3"/>
  <c r="C989" i="3"/>
  <c r="C243" i="3"/>
  <c r="C164" i="3"/>
  <c r="C98" i="3"/>
  <c r="M63" i="2"/>
  <c r="C60" i="3"/>
  <c r="C71" i="3"/>
  <c r="C183" i="3"/>
  <c r="C416" i="3"/>
  <c r="G13" i="2"/>
  <c r="H13" i="2" s="1"/>
  <c r="G21" i="2"/>
  <c r="H21" i="2" s="1"/>
  <c r="G18" i="2"/>
  <c r="H18" i="2" s="1"/>
  <c r="C980" i="3"/>
  <c r="G92" i="2"/>
  <c r="H92" i="2" s="1"/>
  <c r="C934" i="3"/>
  <c r="C954" i="3"/>
  <c r="C861" i="3"/>
  <c r="C751" i="3"/>
  <c r="C984" i="3"/>
  <c r="C30" i="3"/>
  <c r="C345" i="3"/>
  <c r="C742" i="3"/>
  <c r="C912" i="3"/>
  <c r="E91" i="2"/>
  <c r="C374" i="3"/>
  <c r="E77" i="2"/>
  <c r="C649" i="3"/>
  <c r="C508" i="3"/>
  <c r="C947" i="3"/>
  <c r="C210" i="3"/>
  <c r="C824" i="3"/>
  <c r="G28" i="2"/>
  <c r="H28" i="2" s="1"/>
  <c r="M70" i="2"/>
  <c r="E101" i="2"/>
  <c r="F53" i="2"/>
  <c r="F87" i="2"/>
  <c r="C697" i="3"/>
  <c r="G48" i="2"/>
  <c r="H48" i="2" s="1"/>
  <c r="C648" i="3"/>
  <c r="E40" i="2"/>
  <c r="C163" i="3"/>
  <c r="C289" i="3"/>
  <c r="C731" i="3"/>
  <c r="E51" i="2"/>
  <c r="E72" i="2"/>
  <c r="C379" i="3"/>
  <c r="C433" i="3"/>
  <c r="G46" i="2"/>
  <c r="H46" i="2" s="1"/>
  <c r="C660" i="3"/>
  <c r="F91" i="2"/>
  <c r="C990" i="3"/>
  <c r="G76" i="2"/>
  <c r="H76" i="2" s="1"/>
  <c r="M36" i="2"/>
  <c r="G16" i="2"/>
  <c r="H16" i="2" s="1"/>
  <c r="C533" i="3"/>
  <c r="C881" i="3"/>
  <c r="E24" i="2"/>
  <c r="C858" i="3"/>
  <c r="C927" i="3"/>
  <c r="C462" i="3"/>
  <c r="C263" i="3"/>
  <c r="C689" i="3"/>
  <c r="C779" i="3"/>
  <c r="C854" i="3"/>
  <c r="C453" i="3"/>
  <c r="C909" i="3"/>
  <c r="E64" i="2"/>
  <c r="C999" i="3"/>
  <c r="C600" i="3"/>
  <c r="C155" i="3"/>
  <c r="C139" i="3"/>
  <c r="G15" i="2"/>
  <c r="H15" i="2" s="1"/>
  <c r="F29" i="2"/>
  <c r="C628" i="3"/>
  <c r="G57" i="2"/>
  <c r="H57" i="2" s="1"/>
  <c r="F16" i="2"/>
  <c r="C1000" i="3"/>
  <c r="C810" i="3"/>
  <c r="C918" i="3"/>
  <c r="C977" i="3"/>
  <c r="C206" i="3"/>
  <c r="C550" i="3"/>
  <c r="C684" i="3"/>
  <c r="C991" i="3"/>
  <c r="C829" i="3"/>
  <c r="E47" i="2"/>
  <c r="C880" i="3"/>
  <c r="C795" i="3"/>
  <c r="C138" i="3"/>
  <c r="C557" i="3"/>
  <c r="C442" i="3"/>
  <c r="C426" i="3"/>
  <c r="C211" i="3"/>
  <c r="C738" i="3"/>
  <c r="G95" i="2"/>
  <c r="H95" i="2" s="1"/>
  <c r="C510" i="3"/>
  <c r="G67" i="2"/>
  <c r="H67" i="2" s="1"/>
  <c r="C902" i="3"/>
  <c r="F74" i="2"/>
  <c r="C753" i="3"/>
  <c r="E78" i="2"/>
  <c r="E52" i="2"/>
  <c r="M94" i="2"/>
  <c r="C940" i="3"/>
  <c r="C42" i="3"/>
  <c r="C961" i="3"/>
  <c r="C898" i="3"/>
  <c r="C744" i="3"/>
  <c r="C856" i="3"/>
  <c r="C930" i="3"/>
  <c r="C976" i="3"/>
  <c r="E81" i="2"/>
  <c r="F23" i="2"/>
  <c r="C895" i="3"/>
  <c r="C336" i="3"/>
  <c r="G77" i="2"/>
  <c r="H77" i="2" s="1"/>
  <c r="M31" i="2"/>
  <c r="F25" i="2"/>
  <c r="C772" i="3"/>
  <c r="F60" i="2"/>
  <c r="C905" i="3"/>
  <c r="C636" i="3"/>
  <c r="C946" i="3"/>
  <c r="C448" i="3"/>
  <c r="E79" i="2"/>
  <c r="C29" i="3"/>
  <c r="F9" i="2"/>
  <c r="C184" i="3"/>
  <c r="E7" i="2"/>
  <c r="E16" i="2"/>
  <c r="C130" i="3"/>
  <c r="C637" i="3"/>
  <c r="C921" i="3"/>
  <c r="M65" i="2"/>
  <c r="G45" i="2"/>
  <c r="H45" i="2" s="1"/>
  <c r="M81" i="2"/>
  <c r="M55" i="2"/>
  <c r="C493" i="3"/>
  <c r="M97" i="2"/>
  <c r="C745" i="3"/>
  <c r="C728" i="3"/>
  <c r="C994" i="3"/>
  <c r="C84" i="3"/>
  <c r="C835" i="3"/>
  <c r="C224" i="3"/>
  <c r="C917" i="3"/>
  <c r="E37" i="2"/>
  <c r="C353" i="3"/>
  <c r="C825" i="3"/>
  <c r="C113" i="3"/>
  <c r="C445" i="3"/>
  <c r="C960" i="3"/>
  <c r="C993" i="3"/>
  <c r="C812" i="3"/>
  <c r="C167" i="3"/>
  <c r="G101" i="2"/>
  <c r="H101" i="2" s="1"/>
  <c r="C888" i="3"/>
  <c r="F31" i="2"/>
  <c r="C931" i="3"/>
  <c r="G38" i="2"/>
  <c r="H38" i="2" s="1"/>
  <c r="C763" i="3"/>
  <c r="C869" i="3"/>
  <c r="E20" i="2"/>
  <c r="C652" i="3"/>
  <c r="E22" i="2"/>
  <c r="C218" i="3"/>
  <c r="C355" i="3"/>
  <c r="C783" i="3"/>
  <c r="C586" i="3"/>
  <c r="C681" i="3"/>
  <c r="C75" i="3"/>
  <c r="E58" i="2"/>
  <c r="C739" i="3"/>
  <c r="C713" i="3"/>
  <c r="C299" i="3"/>
  <c r="C31" i="3"/>
  <c r="C582" i="3"/>
  <c r="C67" i="3"/>
  <c r="C449" i="3"/>
  <c r="M76" i="2"/>
  <c r="C271" i="3"/>
  <c r="M59" i="2"/>
  <c r="C373" i="3"/>
  <c r="G68" i="2"/>
  <c r="H68" i="2" s="1"/>
  <c r="C556" i="3"/>
  <c r="C525" i="3"/>
  <c r="C793" i="3"/>
  <c r="E27" i="2"/>
  <c r="C635" i="3"/>
  <c r="C262" i="3"/>
  <c r="C820" i="3"/>
  <c r="E44" i="2"/>
  <c r="C966" i="3"/>
  <c r="C975" i="3"/>
  <c r="C542" i="3"/>
  <c r="C907" i="3"/>
  <c r="C884" i="3"/>
  <c r="C910" i="3"/>
  <c r="C722" i="3"/>
  <c r="C354" i="3"/>
  <c r="F65" i="2"/>
  <c r="C874" i="3"/>
  <c r="F89" i="2"/>
  <c r="C696" i="3"/>
  <c r="M15" i="2"/>
  <c r="C799" i="3"/>
  <c r="C685" i="3"/>
  <c r="C893" i="3"/>
  <c r="F66" i="2"/>
  <c r="C903" i="3"/>
  <c r="C249" i="3"/>
  <c r="C928" i="3"/>
  <c r="C896" i="3"/>
  <c r="C495" i="3"/>
  <c r="C962" i="3"/>
  <c r="C286" i="3"/>
  <c r="E71" i="2"/>
  <c r="C828" i="3"/>
  <c r="C957" i="3"/>
  <c r="C720" i="3"/>
  <c r="C853" i="3"/>
  <c r="G52" i="2"/>
  <c r="H52" i="2" s="1"/>
  <c r="E38" i="2"/>
  <c r="F13" i="2"/>
  <c r="C72" i="3"/>
  <c r="C817" i="3"/>
  <c r="C864" i="3"/>
  <c r="M72" i="2"/>
  <c r="C952" i="3"/>
  <c r="C223" i="3"/>
  <c r="E23" i="2"/>
  <c r="C621" i="3"/>
  <c r="C536" i="3"/>
  <c r="C709" i="3"/>
  <c r="C285" i="3"/>
  <c r="E35" i="2"/>
  <c r="C737" i="3"/>
  <c r="E76" i="2"/>
  <c r="C769" i="3"/>
  <c r="C81" i="3"/>
  <c r="M78" i="2"/>
  <c r="F46" i="2"/>
  <c r="G93" i="2"/>
  <c r="H93" i="2" s="1"/>
  <c r="C392" i="3"/>
  <c r="M24" i="2"/>
  <c r="E75" i="2"/>
  <c r="C983" i="3"/>
  <c r="C965" i="3"/>
  <c r="C945" i="3"/>
  <c r="C821" i="3"/>
  <c r="C124" i="3"/>
  <c r="C733" i="3"/>
  <c r="E32" i="2"/>
  <c r="E25" i="2"/>
  <c r="C764" i="3"/>
  <c r="C87" i="3"/>
  <c r="C982" i="3"/>
  <c r="C37" i="3"/>
  <c r="E9" i="2"/>
  <c r="C214" i="3"/>
  <c r="C59" i="3"/>
  <c r="C171" i="3"/>
  <c r="C596" i="3"/>
  <c r="C701" i="3"/>
  <c r="G74" i="2"/>
  <c r="H74" i="2" s="1"/>
  <c r="C526" i="3"/>
  <c r="C21" i="3"/>
  <c r="C133" i="3"/>
  <c r="C850" i="3"/>
  <c r="C118" i="3"/>
  <c r="C238" i="3"/>
  <c r="C158" i="3"/>
  <c r="C110" i="3"/>
  <c r="C340" i="3"/>
  <c r="C27" i="3"/>
  <c r="E11" i="2"/>
  <c r="C55" i="3"/>
  <c r="C781" i="3"/>
  <c r="C26" i="3"/>
  <c r="C482" i="3"/>
  <c r="C845" i="3"/>
  <c r="C148" i="3"/>
  <c r="C865" i="3"/>
  <c r="C282" i="3"/>
  <c r="C419" i="3"/>
  <c r="C123" i="3"/>
  <c r="C677" i="3"/>
  <c r="C173" i="3"/>
  <c r="C237" i="3"/>
  <c r="C157" i="3"/>
  <c r="C122" i="3"/>
  <c r="C543" i="3"/>
  <c r="C39" i="3"/>
  <c r="C19" i="3"/>
  <c r="C607" i="3"/>
  <c r="C584" i="3"/>
  <c r="C597" i="3"/>
  <c r="C193" i="3"/>
  <c r="C875" i="3"/>
  <c r="C319" i="3"/>
  <c r="C114" i="3"/>
  <c r="C226" i="3"/>
  <c r="C447" i="3"/>
  <c r="E89" i="2"/>
  <c r="C269" i="3"/>
  <c r="C108" i="3"/>
  <c r="C394" i="3"/>
  <c r="C364" i="3"/>
  <c r="C281" i="3"/>
  <c r="C112" i="3"/>
  <c r="C48" i="3"/>
  <c r="C49" i="3"/>
  <c r="C726" i="3"/>
  <c r="C187" i="3"/>
  <c r="C172" i="3"/>
  <c r="C653" i="3"/>
  <c r="C175" i="3"/>
  <c r="C69" i="3"/>
  <c r="C295" i="3"/>
  <c r="C630" i="3"/>
  <c r="C929" i="3"/>
  <c r="C50" i="3"/>
  <c r="C325" i="3"/>
  <c r="C245" i="3"/>
  <c r="C409" i="3"/>
  <c r="C892" i="3"/>
  <c r="C28" i="3"/>
  <c r="C334" i="3"/>
  <c r="C47" i="3"/>
  <c r="C456" i="3"/>
  <c r="C518" i="3"/>
  <c r="C24" i="3"/>
  <c r="C463" i="3"/>
  <c r="C807" i="3"/>
  <c r="C823" i="3"/>
  <c r="C36" i="3"/>
  <c r="C987" i="3"/>
  <c r="C51" i="3"/>
  <c r="C35" i="3"/>
  <c r="C161" i="3"/>
  <c r="E61" i="2"/>
  <c r="C474" i="3"/>
  <c r="C250" i="3"/>
  <c r="C170" i="3"/>
  <c r="C423" i="3"/>
  <c r="C906" i="3"/>
  <c r="C179" i="3"/>
  <c r="C849" i="3"/>
  <c r="C438" i="3"/>
  <c r="C467" i="3"/>
  <c r="C182" i="3"/>
  <c r="C166" i="3"/>
  <c r="C220" i="3"/>
  <c r="C196" i="3"/>
  <c r="C400" i="3"/>
  <c r="C350" i="3"/>
  <c r="C316" i="3"/>
  <c r="C66" i="3"/>
  <c r="C509" i="3"/>
  <c r="C213" i="3"/>
  <c r="C265" i="3"/>
  <c r="C46" i="3"/>
  <c r="C679" i="3"/>
  <c r="C926" i="3"/>
  <c r="C464" i="3"/>
  <c r="C568" i="3"/>
  <c r="C236" i="3"/>
  <c r="C730" i="3"/>
  <c r="C1001" i="3"/>
  <c r="C126" i="3"/>
  <c r="E85" i="2"/>
  <c r="C169" i="3"/>
  <c r="C153" i="3"/>
  <c r="C254" i="3"/>
  <c r="C365" i="3"/>
  <c r="C629" i="3"/>
  <c r="C94" i="3"/>
  <c r="C78" i="3"/>
  <c r="C422" i="3"/>
  <c r="C552" i="3"/>
  <c r="C430" i="3"/>
  <c r="C195" i="3"/>
  <c r="C115" i="3"/>
  <c r="C150" i="3"/>
  <c r="C204" i="3"/>
  <c r="E29" i="2"/>
  <c r="C43" i="3"/>
  <c r="C437" i="3"/>
  <c r="C160" i="3"/>
  <c r="C97" i="3"/>
  <c r="C209" i="3"/>
  <c r="C703" i="3"/>
  <c r="C435" i="3"/>
  <c r="C227" i="3"/>
  <c r="C22" i="3"/>
  <c r="C134" i="3"/>
  <c r="C862" i="3"/>
  <c r="C293" i="3"/>
  <c r="C950" i="3"/>
  <c r="C346" i="3"/>
  <c r="C221" i="3"/>
  <c r="C602" i="3"/>
  <c r="C502" i="3"/>
  <c r="C998" i="3"/>
  <c r="C491" i="3"/>
  <c r="C627" i="3"/>
  <c r="C147" i="3"/>
  <c r="C512" i="3"/>
  <c r="C791" i="3"/>
  <c r="C698" i="3"/>
  <c r="C406" i="3"/>
  <c r="C393" i="3"/>
  <c r="C514" i="3"/>
  <c r="C715" i="3"/>
  <c r="C711" i="3"/>
  <c r="C834" i="3"/>
  <c r="C631" i="3"/>
  <c r="C563" i="3"/>
  <c r="C317" i="3"/>
  <c r="C754" i="3"/>
  <c r="C724" i="3"/>
  <c r="C80" i="3"/>
  <c r="C287" i="3"/>
  <c r="C207" i="3"/>
  <c r="C366" i="3"/>
  <c r="C870" i="3"/>
  <c r="C177" i="3"/>
  <c r="C278" i="3"/>
  <c r="C188" i="3"/>
  <c r="C562" i="3"/>
  <c r="C105" i="3"/>
  <c r="C656" i="3"/>
  <c r="C276" i="3"/>
  <c r="C721" i="3"/>
  <c r="C131" i="3"/>
  <c r="C300" i="3"/>
  <c r="C338" i="3"/>
  <c r="C111" i="3"/>
  <c r="C872" i="3"/>
  <c r="C337" i="3"/>
  <c r="C32" i="3"/>
  <c r="C506" i="3"/>
  <c r="C410" i="3"/>
  <c r="C953" i="3"/>
  <c r="C151" i="3"/>
  <c r="C277" i="3"/>
  <c r="C58" i="3"/>
  <c r="C838" i="3"/>
  <c r="C156" i="3"/>
  <c r="C387" i="3"/>
  <c r="C216" i="3"/>
  <c r="C324" i="3"/>
  <c r="C85" i="3"/>
  <c r="C897" i="3"/>
  <c r="C749" i="3"/>
  <c r="C554" i="3"/>
  <c r="C181" i="3"/>
  <c r="C165" i="3"/>
  <c r="C513" i="3"/>
  <c r="C294" i="3"/>
  <c r="C106" i="3"/>
  <c r="C90" i="3"/>
  <c r="C222" i="3"/>
  <c r="C942" i="3"/>
  <c r="C270" i="3"/>
  <c r="C239" i="3"/>
  <c r="C45" i="3"/>
  <c r="C670" i="3"/>
  <c r="E94" i="2"/>
  <c r="E92" i="2"/>
  <c r="C83" i="3"/>
  <c r="C692" i="3"/>
  <c r="C143" i="3"/>
  <c r="C127" i="3"/>
  <c r="C253" i="3"/>
  <c r="C377" i="3"/>
  <c r="C784" i="3"/>
  <c r="C93" i="3"/>
  <c r="C77" i="3"/>
  <c r="C178" i="3"/>
  <c r="E88" i="2"/>
  <c r="C201" i="3"/>
  <c r="C494" i="3"/>
  <c r="C414" i="3"/>
  <c r="C547" i="3"/>
  <c r="C322" i="3"/>
  <c r="C303" i="3"/>
  <c r="C611" i="3"/>
  <c r="C388" i="3"/>
  <c r="C578" i="3"/>
  <c r="C240" i="3"/>
  <c r="C315" i="3"/>
  <c r="C121" i="3"/>
  <c r="C762" i="3"/>
  <c r="C577" i="3"/>
  <c r="C18" i="3"/>
  <c r="C333" i="3"/>
  <c r="C344" i="3"/>
  <c r="C244" i="3"/>
  <c r="C107" i="3"/>
  <c r="E80" i="2"/>
  <c r="C454" i="3"/>
  <c r="C919" i="3"/>
  <c r="E21" i="2"/>
  <c r="C358" i="3"/>
  <c r="C470" i="3"/>
  <c r="C587" i="3"/>
  <c r="E14" i="2"/>
  <c r="C89" i="3"/>
  <c r="C144" i="3"/>
  <c r="C95" i="3"/>
  <c r="C504" i="3"/>
  <c r="E39" i="2"/>
  <c r="C307" i="3"/>
  <c r="C291" i="3"/>
  <c r="C86" i="3"/>
  <c r="C450" i="3"/>
  <c r="C119" i="3"/>
  <c r="C566" i="3"/>
  <c r="C357" i="3"/>
  <c r="C658" i="3"/>
  <c r="C477" i="3"/>
  <c r="C25" i="3"/>
  <c r="M27" i="2"/>
  <c r="C186" i="3"/>
  <c r="C70" i="3"/>
  <c r="C321" i="3"/>
  <c r="C149" i="3"/>
  <c r="C922" i="3"/>
  <c r="E73" i="2"/>
  <c r="C326" i="3"/>
  <c r="C246" i="3"/>
  <c r="C268" i="3"/>
  <c r="C901" i="3"/>
  <c r="E49" i="2"/>
  <c r="C914" i="3"/>
  <c r="C73" i="3"/>
  <c r="C714" i="3"/>
  <c r="C362" i="3"/>
  <c r="C673" i="3"/>
  <c r="C625" i="3"/>
  <c r="C79" i="3"/>
  <c r="C57" i="3"/>
  <c r="C283" i="3"/>
  <c r="C478" i="3"/>
  <c r="C891" i="3"/>
  <c r="C378" i="3"/>
  <c r="C313" i="3"/>
  <c r="C233" i="3"/>
  <c r="C234" i="3"/>
  <c r="C752" i="3"/>
  <c r="C194" i="3"/>
  <c r="C538" i="3"/>
  <c r="C288" i="3"/>
  <c r="C335" i="3"/>
  <c r="C369" i="3"/>
  <c r="C375" i="3"/>
  <c r="C328" i="3"/>
  <c r="E93" i="2"/>
  <c r="C308" i="3"/>
  <c r="C546" i="3"/>
  <c r="C444" i="3"/>
  <c r="C837" i="3"/>
  <c r="C948" i="3"/>
  <c r="C109" i="3"/>
  <c r="C743" i="3"/>
  <c r="C229" i="3"/>
  <c r="C391" i="3"/>
  <c r="C349" i="3"/>
  <c r="C241" i="3"/>
  <c r="C34" i="3"/>
  <c r="C517" i="3"/>
  <c r="C420" i="3"/>
  <c r="C360" i="3"/>
  <c r="C180" i="3"/>
  <c r="C436" i="3"/>
  <c r="C641" i="3"/>
  <c r="C399" i="3"/>
  <c r="C199" i="3"/>
  <c r="E19" i="2"/>
  <c r="C404" i="3"/>
  <c r="C432" i="3"/>
  <c r="C535" i="3"/>
  <c r="C128" i="3"/>
  <c r="C800" i="3"/>
  <c r="C259" i="3"/>
  <c r="C230" i="3"/>
  <c r="C782" i="3"/>
  <c r="C152" i="3"/>
  <c r="C418" i="3"/>
  <c r="C305" i="3"/>
  <c r="C790" i="3"/>
  <c r="C521" i="3"/>
  <c r="C531" i="3"/>
  <c r="C44" i="3"/>
  <c r="C572" i="3"/>
  <c r="C439" i="3"/>
  <c r="C74" i="3"/>
  <c r="C458" i="3"/>
  <c r="C665" i="3"/>
  <c r="C145" i="3"/>
  <c r="C469" i="3"/>
  <c r="C916" i="3"/>
  <c r="C687" i="3"/>
  <c r="C958" i="3"/>
  <c r="C765" i="3"/>
  <c r="G75" i="2"/>
  <c r="H75" i="2" s="1"/>
  <c r="C428" i="3"/>
  <c r="C472" i="3"/>
  <c r="C609" i="3"/>
  <c r="E100" i="2"/>
  <c r="C330" i="3"/>
  <c r="C590" i="3"/>
  <c r="C290" i="3"/>
  <c r="C638" i="3"/>
  <c r="C413" i="3"/>
  <c r="C302" i="3"/>
  <c r="C135" i="3"/>
  <c r="C331" i="3"/>
  <c r="C667" i="3"/>
  <c r="C815" i="3"/>
  <c r="C372" i="3"/>
  <c r="C690" i="3"/>
  <c r="C507" i="3"/>
  <c r="C498" i="3"/>
  <c r="C351" i="3"/>
  <c r="C407" i="3"/>
  <c r="C198" i="3"/>
  <c r="C274" i="3"/>
  <c r="C766" i="3"/>
  <c r="C380" i="3"/>
  <c r="C459" i="3"/>
  <c r="C814" i="3"/>
  <c r="C986" i="3"/>
  <c r="C499" i="3"/>
  <c r="C40" i="3"/>
  <c r="C273" i="3"/>
  <c r="C441" i="3"/>
  <c r="C816" i="3"/>
  <c r="C256" i="3"/>
  <c r="C564" i="3"/>
  <c r="C908" i="3"/>
  <c r="C571" i="3"/>
  <c r="M37" i="2"/>
  <c r="C551" i="3"/>
  <c r="C421" i="3"/>
  <c r="C140" i="3"/>
  <c r="C759" i="3"/>
  <c r="C257" i="3"/>
  <c r="C405" i="3"/>
  <c r="C674" i="3"/>
  <c r="C311" i="3"/>
  <c r="C486" i="3"/>
  <c r="C693" i="3"/>
  <c r="C626" i="3"/>
  <c r="C798" i="3"/>
  <c r="C974" i="3"/>
  <c r="C682" i="3"/>
  <c r="C717" i="3"/>
  <c r="C342" i="3"/>
  <c r="C386" i="3"/>
  <c r="C750" i="3"/>
  <c r="C457" i="3"/>
  <c r="C162" i="3"/>
  <c r="C64" i="3"/>
  <c r="C451" i="3"/>
  <c r="C575" i="3"/>
  <c r="C702" i="3"/>
  <c r="C789" i="3"/>
  <c r="C267" i="3"/>
  <c r="C640" i="3"/>
  <c r="C867" i="3"/>
  <c r="C573" i="3"/>
  <c r="C913" i="3"/>
  <c r="F73" i="2"/>
  <c r="M61" i="2"/>
  <c r="C500" i="3"/>
  <c r="C466" i="3"/>
  <c r="C889" i="3"/>
  <c r="C102" i="3"/>
  <c r="C168" i="3"/>
  <c r="C520" i="3"/>
  <c r="C468" i="3"/>
  <c r="C639" i="3"/>
  <c r="C664" i="3"/>
  <c r="C304" i="3"/>
  <c r="C651" i="3"/>
  <c r="C53" i="3"/>
  <c r="C429" i="3"/>
  <c r="C716" i="3"/>
  <c r="C846" i="3"/>
  <c r="C292" i="3"/>
  <c r="C601" i="3"/>
  <c r="C622" i="3"/>
  <c r="C252" i="3"/>
  <c r="C736" i="3"/>
  <c r="C619" i="3"/>
  <c r="C258" i="3"/>
  <c r="C92" i="3"/>
  <c r="C408" i="3"/>
  <c r="C503" i="3"/>
  <c r="C443" i="3"/>
  <c r="C101" i="3"/>
  <c r="C775" i="3"/>
  <c r="C686" i="3"/>
  <c r="C634" i="3"/>
  <c r="C352" i="3"/>
  <c r="C757" i="3"/>
  <c r="C574" i="3"/>
  <c r="C971" i="3"/>
  <c r="C857" i="3"/>
  <c r="C935" i="3"/>
  <c r="C981" i="3"/>
  <c r="C537" i="3"/>
  <c r="G97" i="2"/>
  <c r="H97" i="2" s="1"/>
  <c r="E84" i="2"/>
  <c r="G79" i="2"/>
  <c r="H79" i="2" s="1"/>
  <c r="F97" i="2"/>
  <c r="F18" i="2"/>
  <c r="G36" i="2"/>
  <c r="H36" i="2" s="1"/>
  <c r="C565" i="3"/>
  <c r="C235" i="3"/>
  <c r="C623" i="3"/>
  <c r="C370" i="3"/>
  <c r="E63" i="2"/>
  <c r="E53" i="2"/>
  <c r="M32" i="2"/>
  <c r="M19" i="2"/>
  <c r="G56" i="2"/>
  <c r="H56" i="2" s="1"/>
  <c r="F57" i="2"/>
  <c r="C383" i="3"/>
  <c r="C117" i="3"/>
  <c r="C473" i="3"/>
  <c r="C310" i="3"/>
  <c r="C970" i="3"/>
  <c r="C191" i="3"/>
  <c r="E66" i="2"/>
  <c r="C655" i="3"/>
  <c r="C632" i="3"/>
  <c r="C860" i="3"/>
  <c r="C826" i="3"/>
  <c r="C104" i="3"/>
  <c r="E65" i="2"/>
  <c r="C813" i="3"/>
  <c r="C332" i="3"/>
  <c r="C734" i="3"/>
  <c r="C54" i="3"/>
  <c r="C647" i="3"/>
  <c r="C385" i="3"/>
  <c r="C82" i="3"/>
  <c r="C62" i="3"/>
  <c r="C524" i="3"/>
  <c r="C411" i="3"/>
  <c r="C559" i="3"/>
  <c r="C475" i="3"/>
  <c r="C368" i="3"/>
  <c r="C260" i="3"/>
  <c r="C359" i="3"/>
  <c r="C613" i="3"/>
  <c r="C955" i="3"/>
  <c r="M7" i="2"/>
  <c r="C786" i="3"/>
  <c r="C534" i="3"/>
  <c r="C642" i="3"/>
  <c r="C585" i="3"/>
  <c r="C446" i="3"/>
  <c r="C146" i="3"/>
  <c r="C666" i="3"/>
  <c r="C132" i="3"/>
  <c r="C452" i="3"/>
  <c r="C402" i="3"/>
  <c r="C643" i="3"/>
  <c r="C695" i="3"/>
  <c r="C758" i="3"/>
  <c r="C532" i="3"/>
  <c r="C924" i="3"/>
  <c r="C65" i="3"/>
  <c r="C476" i="3"/>
  <c r="C725" i="3"/>
  <c r="C176" i="3"/>
  <c r="C842" i="3"/>
  <c r="E41" i="2"/>
  <c r="C116" i="3"/>
  <c r="C96" i="3"/>
  <c r="C487" i="3"/>
  <c r="C217" i="3"/>
  <c r="C515" i="3"/>
  <c r="C657" i="3"/>
  <c r="C202" i="3"/>
  <c r="C129" i="3"/>
  <c r="C553" i="3"/>
  <c r="C544" i="3"/>
  <c r="C618" i="3"/>
  <c r="C266" i="3"/>
  <c r="C228" i="3"/>
  <c r="C822" i="3"/>
  <c r="C819" i="3"/>
  <c r="C594" i="3"/>
  <c r="C264" i="3"/>
  <c r="C644" i="3"/>
  <c r="C284" i="3"/>
  <c r="C52" i="3"/>
  <c r="C699" i="3"/>
  <c r="C683" i="3"/>
  <c r="C376" i="3"/>
  <c r="C932" i="3"/>
  <c r="C356" i="3"/>
  <c r="C320" i="3"/>
  <c r="C185" i="3"/>
  <c r="C719" i="3"/>
  <c r="C455" i="3"/>
  <c r="C804" i="3"/>
  <c r="C33" i="3"/>
  <c r="C560" i="3"/>
  <c r="C778" i="3"/>
  <c r="C592" i="3"/>
  <c r="C485" i="3"/>
  <c r="C747" i="3"/>
  <c r="C137" i="3"/>
  <c r="C395" i="3"/>
  <c r="C41" i="3"/>
  <c r="C212" i="3"/>
  <c r="C808" i="3"/>
  <c r="C855" i="3"/>
  <c r="C492" i="3"/>
  <c r="C708" i="3"/>
  <c r="C384" i="3"/>
  <c r="E33" i="2"/>
  <c r="C481" i="3"/>
  <c r="G43" i="2"/>
  <c r="H43" i="2" s="1"/>
  <c r="C390" i="3"/>
  <c r="C371" i="3"/>
  <c r="C805" i="3"/>
  <c r="C424" i="3"/>
  <c r="C558" i="3"/>
  <c r="C68" i="3"/>
  <c r="C678" i="3"/>
  <c r="C610" i="3"/>
  <c r="C899" i="3"/>
  <c r="C190" i="3"/>
  <c r="C279" i="3"/>
  <c r="C707" i="3"/>
  <c r="C831" i="3"/>
  <c r="C576" i="3"/>
  <c r="C297" i="3"/>
  <c r="C61" i="3"/>
  <c r="E99" i="2"/>
  <c r="C327" i="3"/>
  <c r="C646" i="3"/>
  <c r="C154" i="3"/>
  <c r="C796" i="3"/>
  <c r="C381" i="3"/>
  <c r="C548" i="3"/>
  <c r="C192" i="3"/>
  <c r="C318" i="3"/>
  <c r="C588" i="3"/>
  <c r="C605" i="3"/>
  <c r="C314" i="3"/>
  <c r="C528" i="3"/>
  <c r="C593" i="3"/>
  <c r="C296" i="3"/>
  <c r="C136" i="3"/>
  <c r="C530" i="3"/>
  <c r="C272" i="3"/>
  <c r="C706" i="3"/>
  <c r="C591" i="3"/>
  <c r="C645" i="3"/>
  <c r="E15" i="2"/>
  <c r="G32" i="2"/>
  <c r="H32" i="2" s="1"/>
  <c r="C680" i="3"/>
  <c r="C398" i="3"/>
  <c r="G66" i="2"/>
  <c r="H66" i="2" s="1"/>
  <c r="F78" i="2"/>
  <c r="M8" i="2"/>
  <c r="G42" i="2"/>
  <c r="H42" i="2" s="1"/>
  <c r="C569" i="3"/>
  <c r="C879" i="3"/>
  <c r="C978" i="3"/>
  <c r="C661" i="3"/>
  <c r="E60" i="2"/>
  <c r="C489" i="3"/>
  <c r="F100" i="2"/>
  <c r="F80" i="2"/>
  <c r="G22" i="2"/>
  <c r="H22" i="2" s="1"/>
  <c r="C740" i="3"/>
  <c r="E98" i="2"/>
  <c r="G60" i="2"/>
  <c r="H60" i="2" s="1"/>
  <c r="M90" i="2"/>
  <c r="C511" i="3"/>
  <c r="C776" i="3"/>
  <c r="C497" i="3"/>
  <c r="F81" i="2"/>
  <c r="F33" i="2"/>
  <c r="G65" i="2"/>
  <c r="H65" i="2" s="1"/>
  <c r="C203" i="3"/>
  <c r="C361" i="3"/>
  <c r="C788" i="3"/>
  <c r="C608" i="3"/>
  <c r="E12" i="2"/>
  <c r="C688" i="3"/>
  <c r="F30" i="2"/>
  <c r="M62" i="2"/>
  <c r="F51" i="2"/>
  <c r="G12" i="2"/>
  <c r="H12" i="2" s="1"/>
  <c r="I12" i="2" s="1"/>
  <c r="M53" i="2"/>
  <c r="C519" i="3"/>
  <c r="E54" i="2"/>
  <c r="E26" i="2"/>
  <c r="C801" i="3"/>
  <c r="C878" i="3"/>
  <c r="G8" i="2"/>
  <c r="H8" i="2" s="1"/>
  <c r="I8" i="2" s="1"/>
  <c r="G91" i="2"/>
  <c r="H91" i="2" s="1"/>
  <c r="I91" i="2" s="1"/>
  <c r="G64" i="2"/>
  <c r="H64" i="2" s="1"/>
  <c r="G50" i="2"/>
  <c r="H50" i="2" s="1"/>
  <c r="F11" i="2"/>
  <c r="C830" i="3"/>
  <c r="C471" i="3"/>
  <c r="C367" i="3"/>
  <c r="C650" i="3"/>
  <c r="C768" i="3"/>
  <c r="C589" i="3"/>
  <c r="M49" i="2"/>
  <c r="F85" i="2"/>
  <c r="F48" i="2"/>
  <c r="I48" i="2" s="1"/>
  <c r="M9" i="2"/>
  <c r="C863" i="3"/>
  <c r="M38" i="2"/>
  <c r="M52" i="2"/>
  <c r="F90" i="2"/>
  <c r="G51" i="2"/>
  <c r="H51" i="2" s="1"/>
  <c r="C887" i="3"/>
  <c r="C434" i="3"/>
  <c r="C871" i="3"/>
  <c r="C614" i="3"/>
  <c r="C777" i="3"/>
  <c r="C911" i="3"/>
  <c r="G7" i="2"/>
  <c r="H7" i="2" s="1"/>
  <c r="G40" i="2"/>
  <c r="H40" i="2" s="1"/>
  <c r="F21" i="2"/>
  <c r="I21" i="2" s="1"/>
  <c r="M86" i="2"/>
  <c r="F49" i="2"/>
  <c r="C549" i="3"/>
  <c r="C979" i="3"/>
  <c r="C988" i="3"/>
  <c r="E67" i="2"/>
  <c r="C944" i="3"/>
  <c r="C886" i="3"/>
  <c r="G24" i="2"/>
  <c r="H24" i="2" s="1"/>
  <c r="G90" i="2"/>
  <c r="H90" i="2" s="1"/>
  <c r="F70" i="2"/>
  <c r="M75" i="2"/>
  <c r="C490" i="3"/>
  <c r="C595" i="3"/>
  <c r="C581" i="3"/>
  <c r="C774" i="3"/>
  <c r="C803" i="3"/>
  <c r="E50" i="2"/>
  <c r="F7" i="2"/>
  <c r="M42" i="2"/>
  <c r="G25" i="2"/>
  <c r="H25" i="2" s="1"/>
  <c r="M66" i="2"/>
  <c r="G27" i="2"/>
  <c r="H27" i="2" s="1"/>
  <c r="C219" i="3"/>
  <c r="C567" i="3"/>
  <c r="C529" i="3"/>
  <c r="C88" i="3"/>
  <c r="E57" i="2"/>
  <c r="E74" i="2"/>
  <c r="F42" i="2"/>
  <c r="M77" i="2"/>
  <c r="M102" i="2"/>
  <c r="C56" i="3"/>
  <c r="G10" i="2"/>
  <c r="H10" i="2" s="1"/>
  <c r="G26" i="2"/>
  <c r="H26" i="2" s="1"/>
  <c r="I26" i="2" s="1"/>
  <c r="C555" i="3"/>
  <c r="C488" i="3"/>
  <c r="C832" i="3"/>
  <c r="F62" i="2"/>
  <c r="G23" i="2"/>
  <c r="H23" i="2" s="1"/>
  <c r="F92" i="2"/>
  <c r="I92" i="2" s="1"/>
  <c r="C103" i="3"/>
  <c r="C248" i="3"/>
  <c r="C996" i="3"/>
  <c r="E10" i="2"/>
  <c r="C841" i="3"/>
  <c r="C617" i="3"/>
  <c r="F27" i="2"/>
  <c r="M95" i="2"/>
  <c r="G11" i="2"/>
  <c r="H11" i="2" s="1"/>
  <c r="F72" i="2"/>
  <c r="I72" i="2" s="1"/>
  <c r="C323" i="3"/>
  <c r="C347" i="3"/>
  <c r="C496" i="3"/>
  <c r="C197" i="3"/>
  <c r="C787" i="3"/>
  <c r="C700" i="3"/>
  <c r="F102" i="2"/>
  <c r="F38" i="2"/>
  <c r="F36" i="2"/>
  <c r="M89" i="2"/>
  <c r="G34" i="2"/>
  <c r="H34" i="2" s="1"/>
  <c r="C967" i="3"/>
  <c r="C76" i="3"/>
  <c r="C401" i="3"/>
  <c r="C663" i="3"/>
  <c r="M68" i="2"/>
  <c r="C840" i="3"/>
  <c r="G78" i="2"/>
  <c r="H78" i="2" s="1"/>
  <c r="G14" i="2"/>
  <c r="H14" i="2" s="1"/>
  <c r="G102" i="2"/>
  <c r="H102" i="2" s="1"/>
  <c r="C431" i="3"/>
  <c r="E82" i="2"/>
  <c r="M44" i="2"/>
  <c r="M73" i="2"/>
  <c r="M14" i="2"/>
  <c r="G35" i="2"/>
  <c r="H35" i="2" s="1"/>
  <c r="C189" i="3"/>
  <c r="C806" i="3"/>
  <c r="C843" i="3"/>
  <c r="C771" i="3"/>
  <c r="C933" i="3"/>
  <c r="C541" i="3"/>
  <c r="M51" i="2"/>
  <c r="M64" i="2"/>
  <c r="M40" i="2"/>
  <c r="M33" i="2"/>
  <c r="C539" i="3"/>
  <c r="C767" i="3"/>
  <c r="C397" i="3"/>
  <c r="C99" i="3"/>
  <c r="E18" i="2"/>
  <c r="C992" i="3"/>
  <c r="C920" i="3"/>
  <c r="F95" i="2"/>
  <c r="I95" i="2" s="1"/>
  <c r="G84" i="2"/>
  <c r="H84" i="2" s="1"/>
  <c r="F47" i="2"/>
  <c r="M25" i="2"/>
  <c r="C242" i="3"/>
  <c r="C527" i="3"/>
  <c r="C616" i="3"/>
  <c r="C746" i="3"/>
  <c r="F24" i="2"/>
  <c r="E6" i="2"/>
  <c r="M69" i="2"/>
  <c r="M5" i="2"/>
  <c r="M93" i="2"/>
  <c r="M47" i="2"/>
  <c r="M10" i="2"/>
  <c r="C427" i="3"/>
  <c r="C859" i="3"/>
  <c r="C847" i="3"/>
  <c r="E102" i="2"/>
  <c r="E96" i="2"/>
  <c r="M56" i="2"/>
  <c r="M91" i="2"/>
  <c r="F32" i="2"/>
  <c r="M84" i="2"/>
  <c r="M99" i="2"/>
  <c r="E46" i="2"/>
  <c r="G71" i="2"/>
  <c r="H71" i="2" s="1"/>
  <c r="C280" i="3"/>
  <c r="M34" i="2"/>
  <c r="C672" i="3"/>
  <c r="F19" i="2"/>
  <c r="F93" i="2"/>
  <c r="F69" i="2"/>
  <c r="E4" i="2"/>
  <c r="G62" i="2"/>
  <c r="H62" i="2" s="1"/>
  <c r="C923" i="3"/>
  <c r="F101" i="2"/>
  <c r="M48" i="2"/>
  <c r="G73" i="2"/>
  <c r="H73" i="2" s="1"/>
  <c r="G49" i="2"/>
  <c r="H49" i="2" s="1"/>
  <c r="I49" i="2" s="1"/>
  <c r="C23" i="3"/>
  <c r="C440" i="3"/>
  <c r="C852" i="3"/>
  <c r="M45" i="2"/>
  <c r="F59" i="2"/>
  <c r="F63" i="2"/>
  <c r="C480" i="3"/>
  <c r="C839" i="3"/>
  <c r="C516" i="3"/>
  <c r="C606" i="3"/>
  <c r="C668" i="3"/>
  <c r="C851" i="3"/>
  <c r="E13" i="2"/>
  <c r="M18" i="2"/>
  <c r="F54" i="2"/>
  <c r="M74" i="2"/>
  <c r="G61" i="2"/>
  <c r="H61" i="2" s="1"/>
  <c r="C579" i="3"/>
  <c r="C675" i="3"/>
  <c r="C963" i="3"/>
  <c r="C479" i="3"/>
  <c r="C968" i="3"/>
  <c r="E56" i="2"/>
  <c r="M92" i="2"/>
  <c r="M83" i="2"/>
  <c r="G30" i="2"/>
  <c r="H30" i="2" s="1"/>
  <c r="F14" i="2"/>
  <c r="F52" i="2"/>
  <c r="C329" i="3"/>
  <c r="E31" i="2"/>
  <c r="C873" i="3"/>
  <c r="C811" i="3"/>
  <c r="C937" i="3"/>
  <c r="C339" i="3"/>
  <c r="M46" i="2"/>
  <c r="F82" i="2"/>
  <c r="F44" i="2"/>
  <c r="C866" i="3"/>
  <c r="F56" i="2"/>
  <c r="M23" i="2"/>
  <c r="M96" i="2"/>
  <c r="G37" i="2"/>
  <c r="H37" i="2" s="1"/>
  <c r="F83" i="2"/>
  <c r="C91" i="3"/>
  <c r="E62" i="2"/>
  <c r="E5" i="2"/>
  <c r="C844" i="3"/>
  <c r="E45" i="2"/>
  <c r="G81" i="2"/>
  <c r="H81" i="2" s="1"/>
  <c r="G70" i="2"/>
  <c r="H70" i="2" s="1"/>
  <c r="G6" i="2"/>
  <c r="H6" i="2" s="1"/>
  <c r="G39" i="2"/>
  <c r="H39" i="2" s="1"/>
  <c r="F88" i="2"/>
  <c r="C389" i="3"/>
  <c r="C247" i="3"/>
  <c r="C312" i="3"/>
  <c r="C662" i="3"/>
  <c r="C676" i="3"/>
  <c r="E30" i="2"/>
  <c r="C718" i="3"/>
  <c r="G9" i="2"/>
  <c r="H9" i="2" s="1"/>
  <c r="I9" i="2" s="1"/>
  <c r="M21" i="2"/>
  <c r="F71" i="2"/>
  <c r="I71" i="2" s="1"/>
  <c r="F86" i="2"/>
  <c r="C301" i="3"/>
  <c r="C461" i="3"/>
  <c r="E83" i="2"/>
  <c r="C900" i="3"/>
  <c r="C941" i="3"/>
  <c r="C727" i="3"/>
  <c r="M88" i="2"/>
  <c r="M43" i="2"/>
  <c r="G80" i="2"/>
  <c r="H80" i="2" s="1"/>
  <c r="M6" i="2"/>
  <c r="C460" i="3"/>
  <c r="C603" i="3"/>
  <c r="C363" i="3"/>
  <c r="C225" i="3"/>
  <c r="C760" i="3"/>
  <c r="E87" i="2"/>
  <c r="G82" i="2"/>
  <c r="H82" i="2" s="1"/>
  <c r="G53" i="2"/>
  <c r="H53" i="2" s="1"/>
  <c r="I53" i="2" s="1"/>
  <c r="C100" i="3"/>
  <c r="F43" i="2"/>
  <c r="G63" i="2"/>
  <c r="H63" i="2" s="1"/>
  <c r="C465" i="3"/>
  <c r="C827" i="3"/>
  <c r="G20" i="2"/>
  <c r="H20" i="2" s="1"/>
  <c r="M26" i="2"/>
  <c r="M50" i="2"/>
  <c r="G19" i="2"/>
  <c r="H19" i="2" s="1"/>
  <c r="C936" i="3"/>
  <c r="C710" i="3"/>
  <c r="E17" i="2"/>
  <c r="C659" i="3"/>
  <c r="C809" i="3"/>
  <c r="C580" i="3"/>
  <c r="C876" i="3"/>
  <c r="M80" i="2"/>
  <c r="F17" i="2"/>
  <c r="I17" i="2" s="1"/>
  <c r="F28" i="2"/>
  <c r="G98" i="2"/>
  <c r="H98" i="2" s="1"/>
  <c r="C63" i="3"/>
  <c r="C523" i="3"/>
  <c r="C624" i="3"/>
  <c r="C348" i="3"/>
  <c r="C633" i="3"/>
  <c r="C545" i="3"/>
  <c r="F99" i="2"/>
  <c r="I99" i="2" s="1"/>
  <c r="F35" i="2"/>
  <c r="F40" i="2"/>
  <c r="G59" i="2"/>
  <c r="H59" i="2" s="1"/>
  <c r="C231" i="3"/>
  <c r="C694" i="3"/>
  <c r="C309" i="3"/>
  <c r="C904" i="3"/>
  <c r="C938" i="3"/>
  <c r="E28" i="2"/>
  <c r="G31" i="2"/>
  <c r="H31" i="2" s="1"/>
  <c r="G69" i="2"/>
  <c r="H69" i="2" s="1"/>
  <c r="G5" i="2"/>
  <c r="H5" i="2" s="1"/>
  <c r="F45" i="2"/>
  <c r="I45" i="2" s="1"/>
  <c r="F67" i="2"/>
  <c r="F84" i="2"/>
  <c r="G33" i="2"/>
  <c r="H33" i="2" s="1"/>
  <c r="M13" i="2"/>
  <c r="M60" i="2"/>
  <c r="C802" i="3"/>
  <c r="C583" i="3"/>
  <c r="C343" i="3"/>
  <c r="C615" i="3"/>
  <c r="E55" i="2"/>
  <c r="C792" i="3"/>
  <c r="F50" i="2"/>
  <c r="M85" i="2"/>
  <c r="M79" i="2"/>
  <c r="F10" i="2"/>
  <c r="G100" i="2"/>
  <c r="H100" i="2" s="1"/>
  <c r="C969" i="3"/>
  <c r="C415" i="3"/>
  <c r="C780" i="3"/>
  <c r="C654" i="3"/>
  <c r="F94" i="2"/>
  <c r="I94" i="2" s="1"/>
  <c r="E90" i="2"/>
  <c r="M67" i="2"/>
  <c r="F64" i="2"/>
  <c r="F77" i="2"/>
  <c r="F34" i="2"/>
  <c r="I34" i="2" s="1"/>
  <c r="C255" i="3"/>
  <c r="C341" i="3"/>
  <c r="C141" i="3"/>
  <c r="E34" i="2"/>
  <c r="C833" i="3"/>
  <c r="C949" i="3"/>
  <c r="G55" i="2"/>
  <c r="H55" i="2" s="1"/>
  <c r="F61" i="2"/>
  <c r="G87" i="2"/>
  <c r="H87" i="2" s="1"/>
  <c r="M17" i="2"/>
  <c r="M100" i="2"/>
  <c r="C142" i="3"/>
  <c r="C425" i="3"/>
  <c r="C773" i="3"/>
  <c r="C671" i="3"/>
  <c r="E69" i="2"/>
  <c r="C761" i="3"/>
  <c r="F79" i="2"/>
  <c r="F15" i="2"/>
  <c r="M87" i="2"/>
  <c r="C501" i="3"/>
  <c r="M39" i="2"/>
  <c r="C877" i="3"/>
  <c r="F41" i="2"/>
  <c r="F55" i="2"/>
  <c r="M98" i="2"/>
  <c r="C704" i="3"/>
  <c r="C598" i="3"/>
  <c r="F5" i="2"/>
  <c r="I5" i="2" s="1"/>
  <c r="C732" i="3"/>
  <c r="M30" i="2"/>
  <c r="C818" i="3"/>
  <c r="M12" i="2"/>
  <c r="C484" i="3"/>
  <c r="C959" i="3"/>
  <c r="G41" i="2"/>
  <c r="H41" i="2" s="1"/>
  <c r="F6" i="2"/>
  <c r="C770" i="3"/>
  <c r="G47" i="2"/>
  <c r="H47" i="2" s="1"/>
  <c r="F39" i="2"/>
  <c r="G44" i="2"/>
  <c r="H44" i="2" s="1"/>
  <c r="C741" i="3"/>
  <c r="C972" i="3"/>
  <c r="M101" i="2"/>
  <c r="M22" i="2"/>
  <c r="F76" i="2"/>
  <c r="G96" i="2"/>
  <c r="H96" i="2" s="1"/>
  <c r="C748" i="3"/>
  <c r="G88" i="2"/>
  <c r="H88" i="2" s="1"/>
  <c r="C275" i="3"/>
  <c r="C483" i="3"/>
  <c r="F4" i="2"/>
  <c r="M29" i="2"/>
  <c r="G83" i="2"/>
  <c r="H83" i="2" s="1"/>
  <c r="M20" i="2"/>
  <c r="F98" i="2"/>
  <c r="M3" i="2"/>
  <c r="G3" i="2" s="1"/>
  <c r="H3" i="2" s="1"/>
  <c r="M57" i="2"/>
  <c r="M28" i="2"/>
  <c r="G54" i="2"/>
  <c r="H54" i="2" s="1"/>
  <c r="F75" i="2"/>
  <c r="G86" i="2"/>
  <c r="H86" i="2" s="1"/>
  <c r="F22" i="2"/>
  <c r="M58" i="2"/>
  <c r="D8" i="2"/>
  <c r="D89" i="2"/>
  <c r="D23" i="2"/>
  <c r="D15" i="2"/>
  <c r="D88" i="2"/>
  <c r="D48" i="2"/>
  <c r="D87" i="2"/>
  <c r="D81" i="2"/>
  <c r="D37" i="2"/>
  <c r="D13" i="2"/>
  <c r="D79" i="2"/>
  <c r="D46" i="2"/>
  <c r="D54" i="2"/>
  <c r="D101" i="2"/>
  <c r="D11" i="2"/>
  <c r="D52" i="2"/>
  <c r="D3" i="2"/>
  <c r="D24" i="2"/>
  <c r="D60" i="2"/>
  <c r="D77" i="2"/>
  <c r="D72" i="2"/>
  <c r="D66" i="2"/>
  <c r="D25" i="2"/>
  <c r="D75" i="2"/>
  <c r="D42" i="2"/>
  <c r="D17" i="2"/>
  <c r="D67" i="2"/>
  <c r="D12" i="2"/>
  <c r="D27" i="2"/>
  <c r="D29" i="2"/>
  <c r="D93" i="2"/>
  <c r="D58" i="2"/>
  <c r="D31" i="2"/>
  <c r="D95" i="2"/>
  <c r="D68" i="2"/>
  <c r="D33" i="2"/>
  <c r="D97" i="2"/>
  <c r="D62" i="2"/>
  <c r="D19" i="2"/>
  <c r="D83" i="2"/>
  <c r="D53" i="2"/>
  <c r="D82" i="2"/>
  <c r="D76" i="2"/>
  <c r="D6" i="2"/>
  <c r="D64" i="2"/>
  <c r="D40" i="2"/>
  <c r="D5" i="2"/>
  <c r="D69" i="2"/>
  <c r="D34" i="2"/>
  <c r="D98" i="2"/>
  <c r="D55" i="2"/>
  <c r="D28" i="2"/>
  <c r="D92" i="2"/>
  <c r="D57" i="2"/>
  <c r="D22" i="2"/>
  <c r="D86" i="2"/>
  <c r="D43" i="2"/>
  <c r="D16" i="2"/>
  <c r="D80" i="2"/>
  <c r="D45" i="2"/>
  <c r="D10" i="2"/>
  <c r="D74" i="2"/>
  <c r="D47" i="2"/>
  <c r="D20" i="2"/>
  <c r="D84" i="2"/>
  <c r="D49" i="2"/>
  <c r="D14" i="2"/>
  <c r="D78" i="2"/>
  <c r="D35" i="2"/>
  <c r="D99" i="2"/>
  <c r="D18" i="2"/>
  <c r="D39" i="2"/>
  <c r="D41" i="2"/>
  <c r="D70" i="2"/>
  <c r="D91" i="2"/>
  <c r="D56" i="2"/>
  <c r="D21" i="2"/>
  <c r="D85" i="2"/>
  <c r="D50" i="2"/>
  <c r="D7" i="2"/>
  <c r="D71" i="2"/>
  <c r="D44" i="2"/>
  <c r="D9" i="2"/>
  <c r="D73" i="2"/>
  <c r="D38" i="2"/>
  <c r="D102" i="2"/>
  <c r="D59" i="2"/>
  <c r="D32" i="2"/>
  <c r="D96" i="2"/>
  <c r="D61" i="2"/>
  <c r="D26" i="2"/>
  <c r="D90" i="2"/>
  <c r="D63" i="2"/>
  <c r="D36" i="2"/>
  <c r="D100" i="2"/>
  <c r="D65" i="2"/>
  <c r="D30" i="2"/>
  <c r="D94" i="2"/>
  <c r="D51" i="2"/>
  <c r="D4" i="2"/>
  <c r="J125" i="3"/>
  <c r="J996" i="3"/>
  <c r="J163" i="3"/>
  <c r="J446" i="3"/>
  <c r="J33" i="3"/>
  <c r="J753" i="3"/>
  <c r="J540" i="3"/>
  <c r="J413" i="3"/>
  <c r="J957" i="3"/>
  <c r="J79" i="3"/>
  <c r="J308" i="3"/>
  <c r="J547" i="3"/>
  <c r="J623" i="3"/>
  <c r="J431" i="3"/>
  <c r="J286" i="3"/>
  <c r="J141" i="3"/>
  <c r="J9" i="3"/>
  <c r="C9" i="3" s="1"/>
  <c r="J356" i="3"/>
  <c r="J381" i="3"/>
  <c r="J50" i="3"/>
  <c r="J112" i="3"/>
  <c r="J441" i="3"/>
  <c r="J724" i="3"/>
  <c r="J187" i="3"/>
  <c r="J890" i="3"/>
  <c r="J264" i="3"/>
  <c r="J743" i="3"/>
  <c r="J172" i="3"/>
  <c r="J405" i="3"/>
  <c r="J503" i="3"/>
  <c r="J436" i="3"/>
  <c r="J10" i="3"/>
  <c r="C10" i="3" s="1"/>
  <c r="J569" i="3"/>
  <c r="J230" i="3"/>
  <c r="J204" i="3"/>
  <c r="J281" i="3"/>
  <c r="J247" i="3"/>
  <c r="J213" i="3"/>
  <c r="J614" i="3"/>
  <c r="J238" i="3"/>
  <c r="J186" i="3"/>
  <c r="J653" i="3"/>
  <c r="J344" i="3"/>
  <c r="J389" i="3"/>
  <c r="J386" i="3"/>
  <c r="J699" i="3"/>
  <c r="J265" i="3"/>
  <c r="J802" i="3"/>
  <c r="J663" i="3"/>
  <c r="J731" i="3"/>
  <c r="J550" i="3"/>
  <c r="J303" i="3"/>
  <c r="J48" i="3"/>
  <c r="J183" i="3"/>
  <c r="J40" i="3"/>
  <c r="J520" i="3"/>
  <c r="J780" i="3"/>
  <c r="J791" i="3"/>
  <c r="J946" i="3"/>
  <c r="J167" i="3"/>
  <c r="J470" i="3"/>
  <c r="J493" i="3"/>
  <c r="J974" i="3"/>
  <c r="J430" i="3"/>
  <c r="J773" i="3"/>
  <c r="J434" i="3"/>
  <c r="J777" i="3"/>
  <c r="J371" i="3"/>
  <c r="J400" i="3"/>
  <c r="J309" i="3"/>
  <c r="J262" i="3"/>
  <c r="J279" i="3"/>
  <c r="J388" i="3"/>
  <c r="J313" i="3"/>
  <c r="J702" i="3"/>
  <c r="J359" i="3"/>
  <c r="J939" i="3"/>
  <c r="J928" i="3"/>
  <c r="J585" i="3"/>
  <c r="J255" i="3"/>
  <c r="J256" i="3"/>
  <c r="J177" i="3"/>
  <c r="J194" i="3"/>
  <c r="J307" i="3"/>
  <c r="J769" i="3"/>
  <c r="J426" i="3"/>
  <c r="J667" i="3"/>
  <c r="J659" i="3"/>
  <c r="J652" i="3"/>
  <c r="J298" i="3"/>
  <c r="J299" i="3"/>
  <c r="J316" i="3"/>
  <c r="J237" i="3"/>
  <c r="J35" i="3"/>
  <c r="J29" i="3"/>
  <c r="J416" i="3"/>
  <c r="J718" i="3"/>
  <c r="J577" i="3"/>
  <c r="J920" i="3"/>
  <c r="J581" i="3"/>
  <c r="J924" i="3"/>
  <c r="J935" i="3"/>
  <c r="J563" i="3"/>
  <c r="J556" i="3"/>
  <c r="J202" i="3"/>
  <c r="J203" i="3"/>
  <c r="J156" i="3"/>
  <c r="J77" i="3"/>
  <c r="J190" i="3"/>
  <c r="J894" i="3"/>
  <c r="J551" i="3"/>
  <c r="J544" i="3"/>
  <c r="J781" i="3"/>
  <c r="J438" i="3"/>
  <c r="J132" i="3"/>
  <c r="J37" i="3"/>
  <c r="J54" i="3"/>
  <c r="J71" i="3"/>
  <c r="J184" i="3"/>
  <c r="J105" i="3"/>
  <c r="J618" i="3"/>
  <c r="J859" i="3"/>
  <c r="J848" i="3"/>
  <c r="J505" i="3"/>
  <c r="J175" i="3"/>
  <c r="J176" i="3"/>
  <c r="J97" i="3"/>
  <c r="J114" i="3"/>
  <c r="J227" i="3"/>
  <c r="J64" i="3"/>
  <c r="J407" i="3"/>
  <c r="J893" i="3"/>
  <c r="J633" i="3"/>
  <c r="J47" i="3"/>
  <c r="J166" i="3"/>
  <c r="J242" i="3"/>
  <c r="J99" i="3"/>
  <c r="J354" i="3"/>
  <c r="J697" i="3"/>
  <c r="J150" i="3"/>
  <c r="J896" i="3"/>
  <c r="J327" i="3"/>
  <c r="J975" i="3"/>
  <c r="J347" i="3"/>
  <c r="J690" i="3"/>
  <c r="J351" i="3"/>
  <c r="J694" i="3"/>
  <c r="J691" i="3"/>
  <c r="J454" i="3"/>
  <c r="J148" i="3"/>
  <c r="J53" i="3"/>
  <c r="J321" i="3"/>
  <c r="J23" i="3"/>
  <c r="J136" i="3"/>
  <c r="J57" i="3"/>
  <c r="J785" i="3"/>
  <c r="J442" i="3"/>
  <c r="J683" i="3"/>
  <c r="J672" i="3"/>
  <c r="J329" i="3"/>
  <c r="J314" i="3"/>
  <c r="J315" i="3"/>
  <c r="J328" i="3"/>
  <c r="J253" i="3"/>
  <c r="J51" i="3"/>
  <c r="J852" i="3"/>
  <c r="J509" i="3"/>
  <c r="J746" i="3"/>
  <c r="J403" i="3"/>
  <c r="J432" i="3"/>
  <c r="J42" i="3"/>
  <c r="J43" i="3"/>
  <c r="J60" i="3"/>
  <c r="J484" i="3"/>
  <c r="J94" i="3"/>
  <c r="J108" i="3"/>
  <c r="J387" i="3"/>
  <c r="J621" i="3"/>
  <c r="J719" i="3"/>
  <c r="J494" i="3"/>
  <c r="J837" i="3"/>
  <c r="J498" i="3"/>
  <c r="J841" i="3"/>
  <c r="J994" i="3"/>
  <c r="J646" i="3"/>
  <c r="J336" i="3"/>
  <c r="J245" i="3"/>
  <c r="J198" i="3"/>
  <c r="J215" i="3"/>
  <c r="J323" i="3"/>
  <c r="J249" i="3"/>
  <c r="J977" i="3"/>
  <c r="J634" i="3"/>
  <c r="J875" i="3"/>
  <c r="J864" i="3"/>
  <c r="J521" i="3"/>
  <c r="J191" i="3"/>
  <c r="J192" i="3"/>
  <c r="J113" i="3"/>
  <c r="J130" i="3"/>
  <c r="J243" i="3"/>
  <c r="J705" i="3"/>
  <c r="J362" i="3"/>
  <c r="J938" i="3"/>
  <c r="J595" i="3"/>
  <c r="J588" i="3"/>
  <c r="J234" i="3"/>
  <c r="J235" i="3"/>
  <c r="J252" i="3"/>
  <c r="J173" i="3"/>
  <c r="J312" i="3"/>
  <c r="J656" i="3"/>
  <c r="J976" i="3"/>
  <c r="J377" i="3"/>
  <c r="J149" i="3"/>
  <c r="J225" i="3"/>
  <c r="J301" i="3"/>
  <c r="J217" i="3"/>
  <c r="J610" i="3"/>
  <c r="J953" i="3"/>
  <c r="J201" i="3"/>
  <c r="J69" i="3"/>
  <c r="J730" i="3"/>
  <c r="J836" i="3"/>
  <c r="J596" i="3"/>
  <c r="J603" i="3"/>
  <c r="J600" i="3"/>
  <c r="J607" i="3"/>
  <c r="J950" i="3"/>
  <c r="J835" i="3"/>
  <c r="J537" i="3"/>
  <c r="J207" i="3"/>
  <c r="J208" i="3"/>
  <c r="J65" i="3"/>
  <c r="J82" i="3"/>
  <c r="J195" i="3"/>
  <c r="J879" i="3"/>
  <c r="J868" i="3"/>
  <c r="J525" i="3"/>
  <c r="J762" i="3"/>
  <c r="J419" i="3"/>
  <c r="J448" i="3"/>
  <c r="J58" i="3"/>
  <c r="J59" i="3"/>
  <c r="J76" i="3"/>
  <c r="J500" i="3"/>
  <c r="J110" i="3"/>
  <c r="J599" i="3"/>
  <c r="J592" i="3"/>
  <c r="J829" i="3"/>
  <c r="J486" i="3"/>
  <c r="J180" i="3"/>
  <c r="J85" i="3"/>
  <c r="J102" i="3"/>
  <c r="J119" i="3"/>
  <c r="J232" i="3"/>
  <c r="J153" i="3"/>
  <c r="J27" i="3"/>
  <c r="J685" i="3"/>
  <c r="J455" i="3"/>
  <c r="J411" i="3"/>
  <c r="J754" i="3"/>
  <c r="J415" i="3"/>
  <c r="J758" i="3"/>
  <c r="J947" i="3"/>
  <c r="J390" i="3"/>
  <c r="J84" i="3"/>
  <c r="J396" i="3"/>
  <c r="J257" i="3"/>
  <c r="J274" i="3"/>
  <c r="J72" i="3"/>
  <c r="J721" i="3"/>
  <c r="J378" i="3"/>
  <c r="J954" i="3"/>
  <c r="J611" i="3"/>
  <c r="J604" i="3"/>
  <c r="J250" i="3"/>
  <c r="J251" i="3"/>
  <c r="J268" i="3"/>
  <c r="J189" i="3"/>
  <c r="J302" i="3"/>
  <c r="J788" i="3"/>
  <c r="J445" i="3"/>
  <c r="J682" i="3"/>
  <c r="J339" i="3"/>
  <c r="J244" i="3"/>
  <c r="J949" i="3"/>
  <c r="J280" i="3"/>
  <c r="J513" i="3"/>
  <c r="J871" i="3"/>
  <c r="J266" i="3"/>
  <c r="J254" i="3"/>
  <c r="J845" i="3"/>
  <c r="J118" i="3"/>
  <c r="J343" i="3"/>
  <c r="J239" i="3"/>
  <c r="J291" i="3"/>
  <c r="J964" i="3"/>
  <c r="J668" i="3"/>
  <c r="J473" i="3"/>
  <c r="J18" i="3"/>
  <c r="J461" i="3"/>
  <c r="J293" i="3"/>
  <c r="J46" i="3"/>
  <c r="J422" i="3"/>
  <c r="J21" i="3"/>
  <c r="J55" i="3"/>
  <c r="J30" i="3"/>
  <c r="J883" i="3"/>
  <c r="J206" i="3"/>
  <c r="J93" i="3"/>
  <c r="J90" i="3"/>
  <c r="J906" i="3"/>
  <c r="J673" i="3"/>
  <c r="J337" i="3"/>
  <c r="J680" i="3"/>
  <c r="J341" i="3"/>
  <c r="J684" i="3"/>
  <c r="J695" i="3"/>
  <c r="J619" i="3"/>
  <c r="J793" i="3"/>
  <c r="J290" i="3"/>
  <c r="J361" i="3"/>
  <c r="J624" i="3"/>
  <c r="J814" i="3"/>
  <c r="J657" i="3"/>
  <c r="J1000" i="3"/>
  <c r="J661" i="3"/>
  <c r="J665" i="3"/>
  <c r="J872" i="3"/>
  <c r="J214" i="3"/>
  <c r="J816" i="3"/>
  <c r="J586" i="3"/>
  <c r="J911" i="3"/>
  <c r="J638" i="3"/>
  <c r="J981" i="3"/>
  <c r="J642" i="3"/>
  <c r="J985" i="3"/>
  <c r="J834" i="3"/>
  <c r="J133" i="3"/>
  <c r="J778" i="3"/>
  <c r="J993" i="3"/>
  <c r="J363" i="3"/>
  <c r="J710" i="3"/>
  <c r="J285" i="3"/>
  <c r="J636" i="3"/>
  <c r="J576" i="3"/>
  <c r="J798" i="3"/>
  <c r="J641" i="3"/>
  <c r="J984" i="3"/>
  <c r="J645" i="3"/>
  <c r="J988" i="3"/>
  <c r="J999" i="3"/>
  <c r="J499" i="3"/>
  <c r="J476" i="3"/>
  <c r="J138" i="3"/>
  <c r="J139" i="3"/>
  <c r="J92" i="3"/>
  <c r="J233" i="3"/>
  <c r="J304" i="3"/>
  <c r="J527" i="3"/>
  <c r="J164" i="3"/>
  <c r="J856" i="3"/>
  <c r="J931" i="3"/>
  <c r="J267" i="3"/>
  <c r="J958" i="3"/>
  <c r="J502" i="3"/>
  <c r="J135" i="3"/>
  <c r="J923" i="3"/>
  <c r="J240" i="3"/>
  <c r="J142" i="3"/>
  <c r="J660" i="3"/>
  <c r="J679" i="3"/>
  <c r="J143" i="3"/>
  <c r="J131" i="3"/>
  <c r="J698" i="3"/>
  <c r="J310" i="3"/>
  <c r="J535" i="3"/>
  <c r="J368" i="3"/>
  <c r="J294" i="3"/>
  <c r="J420" i="3"/>
  <c r="J898" i="3"/>
  <c r="J771" i="3"/>
  <c r="J147" i="3"/>
  <c r="J34" i="3"/>
  <c r="J480" i="3"/>
  <c r="J488" i="3"/>
  <c r="J734" i="3"/>
  <c r="J593" i="3"/>
  <c r="J936" i="3"/>
  <c r="J597" i="3"/>
  <c r="J940" i="3"/>
  <c r="J951" i="3"/>
  <c r="J884" i="3"/>
  <c r="J706" i="3"/>
  <c r="J887" i="3"/>
  <c r="J273" i="3"/>
  <c r="J688" i="3"/>
  <c r="J458" i="3"/>
  <c r="J831" i="3"/>
  <c r="J574" i="3"/>
  <c r="J917" i="3"/>
  <c r="J578" i="3"/>
  <c r="J921" i="3"/>
  <c r="J979" i="3"/>
  <c r="J963" i="3"/>
  <c r="J450" i="3"/>
  <c r="J288" i="3"/>
  <c r="J989" i="3"/>
  <c r="J756" i="3"/>
  <c r="J548" i="3"/>
  <c r="J555" i="3"/>
  <c r="J552" i="3"/>
  <c r="J559" i="3"/>
  <c r="J902" i="3"/>
  <c r="J228" i="3"/>
  <c r="J955" i="3"/>
  <c r="J990" i="3"/>
  <c r="J789" i="3"/>
  <c r="J360" i="3"/>
  <c r="J643" i="3"/>
  <c r="J410" i="3"/>
  <c r="J799" i="3"/>
  <c r="J558" i="3"/>
  <c r="J987" i="3"/>
  <c r="J376" i="3"/>
  <c r="J870" i="3"/>
  <c r="J907" i="3"/>
  <c r="J517" i="3"/>
  <c r="J627" i="3"/>
  <c r="J220" i="3"/>
  <c r="J615" i="3"/>
  <c r="J196" i="3"/>
  <c r="J248" i="3"/>
  <c r="J912" i="3"/>
  <c r="J161" i="3"/>
  <c r="J26" i="3"/>
  <c r="J664" i="3"/>
  <c r="J144" i="3"/>
  <c r="J815" i="3"/>
  <c r="J355" i="3"/>
  <c r="J12" i="3"/>
  <c r="C12" i="3" s="1"/>
  <c r="J528" i="3"/>
  <c r="J116" i="3"/>
  <c r="J38" i="3"/>
  <c r="J168" i="3"/>
  <c r="J819" i="3"/>
  <c r="J88" i="3"/>
  <c r="J17" i="3"/>
  <c r="C17" i="3" s="1"/>
  <c r="J451" i="3"/>
  <c r="J330" i="3"/>
  <c r="J735" i="3"/>
  <c r="J510" i="3"/>
  <c r="J853" i="3"/>
  <c r="J514" i="3"/>
  <c r="J857" i="3"/>
  <c r="J723" i="3"/>
  <c r="J612" i="3"/>
  <c r="J616" i="3"/>
  <c r="J32" i="3"/>
  <c r="J861" i="3"/>
  <c r="J631" i="3"/>
  <c r="J460" i="3"/>
  <c r="J491" i="3"/>
  <c r="J472" i="3"/>
  <c r="J495" i="3"/>
  <c r="J838" i="3"/>
  <c r="J876" i="3"/>
  <c r="J287" i="3"/>
  <c r="J827" i="3"/>
  <c r="J897" i="3"/>
  <c r="J465" i="3"/>
  <c r="J808" i="3"/>
  <c r="J469" i="3"/>
  <c r="J812" i="3"/>
  <c r="J823" i="3"/>
  <c r="J739" i="3"/>
  <c r="J534" i="3"/>
  <c r="J541" i="3"/>
  <c r="J991" i="3"/>
  <c r="J533" i="3"/>
  <c r="J995" i="3"/>
  <c r="J283" i="3"/>
  <c r="J813" i="3"/>
  <c r="J583" i="3"/>
  <c r="J428" i="3"/>
  <c r="J475" i="3"/>
  <c r="J440" i="3"/>
  <c r="J479" i="3"/>
  <c r="J822" i="3"/>
  <c r="J326" i="3"/>
  <c r="J20" i="3"/>
  <c r="J332" i="3"/>
  <c r="J193" i="3"/>
  <c r="J210" i="3"/>
  <c r="J222" i="3"/>
  <c r="J109" i="3"/>
  <c r="J188" i="3"/>
  <c r="J171" i="3"/>
  <c r="J170" i="3"/>
  <c r="J524" i="3"/>
  <c r="J531" i="3"/>
  <c r="J874" i="3"/>
  <c r="J637" i="3"/>
  <c r="J980" i="3"/>
  <c r="J179" i="3"/>
  <c r="J66" i="3"/>
  <c r="J49" i="3"/>
  <c r="J128" i="3"/>
  <c r="J127" i="3"/>
  <c r="J457" i="3"/>
  <c r="J800" i="3"/>
  <c r="J811" i="3"/>
  <c r="J570" i="3"/>
  <c r="J913" i="3"/>
  <c r="J185" i="3"/>
  <c r="J13" i="3"/>
  <c r="C13" i="3" s="1"/>
  <c r="J134" i="3"/>
  <c r="J276" i="3"/>
  <c r="J899" i="3"/>
  <c r="J905" i="3"/>
  <c r="J901" i="3"/>
  <c r="J986" i="3"/>
  <c r="J529" i="3"/>
  <c r="J725" i="3"/>
  <c r="J617" i="3"/>
  <c r="J818" i="3"/>
  <c r="J744" i="3"/>
  <c r="J31" i="3"/>
  <c r="J770" i="3"/>
  <c r="J733" i="3"/>
  <c r="J978" i="3"/>
  <c r="J311" i="3"/>
  <c r="J384" i="3"/>
  <c r="J325" i="3"/>
  <c r="J169" i="3"/>
  <c r="J620" i="3"/>
  <c r="J296" i="3"/>
  <c r="J795" i="3"/>
  <c r="J41" i="3"/>
  <c r="J120" i="3"/>
  <c r="J322" i="3"/>
  <c r="J305" i="3"/>
  <c r="J380" i="3"/>
  <c r="J68" i="3"/>
  <c r="J374" i="3"/>
  <c r="J717" i="3"/>
  <c r="J456" i="3"/>
  <c r="J487" i="3"/>
  <c r="J830" i="3"/>
  <c r="J126" i="3"/>
  <c r="J269" i="3"/>
  <c r="J80" i="3"/>
  <c r="J409" i="3"/>
  <c r="J732" i="3"/>
  <c r="J728" i="3"/>
  <c r="J282" i="3"/>
  <c r="J375" i="3"/>
  <c r="J382" i="3"/>
  <c r="J231" i="3"/>
  <c r="J759" i="3"/>
  <c r="J401" i="3"/>
  <c r="J755" i="3"/>
  <c r="J427" i="3"/>
  <c r="J91" i="3"/>
  <c r="J962" i="3"/>
  <c r="J277" i="3"/>
  <c r="J804" i="3"/>
  <c r="J858" i="3"/>
  <c r="J101" i="3"/>
  <c r="J860" i="3"/>
  <c r="J720" i="3"/>
  <c r="J784" i="3"/>
  <c r="J554" i="3"/>
  <c r="J25" i="3"/>
  <c r="J104" i="3"/>
  <c r="J306" i="3"/>
  <c r="J289" i="3"/>
  <c r="J364" i="3"/>
  <c r="J52" i="3"/>
  <c r="J358" i="3"/>
  <c r="J701" i="3"/>
  <c r="J424" i="3"/>
  <c r="J471" i="3"/>
  <c r="J297" i="3"/>
  <c r="J372" i="3"/>
  <c r="J263" i="3"/>
  <c r="J246" i="3"/>
  <c r="J229" i="3"/>
  <c r="J324" i="3"/>
  <c r="J630" i="3"/>
  <c r="J973" i="3"/>
  <c r="J397" i="3"/>
  <c r="J740" i="3"/>
  <c r="J751" i="3"/>
  <c r="J67" i="3"/>
  <c r="J151" i="3"/>
  <c r="J181" i="3"/>
  <c r="J582" i="3"/>
  <c r="J915" i="3"/>
  <c r="J562" i="3"/>
  <c r="J385" i="3"/>
  <c r="J83" i="3"/>
  <c r="J944" i="3"/>
  <c r="J729" i="3"/>
  <c r="J910" i="3"/>
  <c r="J966" i="3"/>
  <c r="J748" i="3"/>
  <c r="J801" i="3"/>
  <c r="J367" i="3"/>
  <c r="J774" i="3"/>
  <c r="J340" i="3"/>
  <c r="J914" i="3"/>
  <c r="J765" i="3"/>
  <c r="J408" i="3"/>
  <c r="J178" i="3"/>
  <c r="J608" i="3"/>
  <c r="J961" i="3"/>
  <c r="J747" i="3"/>
  <c r="J11" i="3"/>
  <c r="C11" i="3" s="1"/>
  <c r="J4" i="3"/>
  <c r="C4" i="3" s="1"/>
  <c r="J437" i="3"/>
  <c r="J158" i="3"/>
  <c r="J45" i="3"/>
  <c r="J124" i="3"/>
  <c r="J107" i="3"/>
  <c r="J106" i="3"/>
  <c r="J496" i="3"/>
  <c r="J467" i="3"/>
  <c r="J810" i="3"/>
  <c r="J490" i="3"/>
  <c r="J56" i="3"/>
  <c r="J3" i="3"/>
  <c r="C3" i="3" s="1"/>
  <c r="J5" i="3"/>
  <c r="C5" i="3" s="1"/>
  <c r="J8" i="3"/>
  <c r="C8" i="3" s="1"/>
  <c r="J7" i="3"/>
  <c r="C7" i="3" s="1"/>
  <c r="J6" i="3"/>
  <c r="C6" i="3" s="1"/>
  <c r="J212" i="3"/>
  <c r="J573" i="3"/>
  <c r="J833" i="3"/>
  <c r="J392" i="3"/>
  <c r="J174" i="3"/>
  <c r="J317" i="3"/>
  <c r="J63" i="3"/>
  <c r="J626" i="3"/>
  <c r="J916" i="3"/>
  <c r="J115" i="3"/>
  <c r="J140" i="3"/>
  <c r="J444" i="3"/>
  <c r="J61" i="3"/>
  <c r="J123" i="3"/>
  <c r="J736" i="3"/>
  <c r="J393" i="3"/>
  <c r="J589" i="3"/>
  <c r="J895" i="3"/>
  <c r="J122" i="3"/>
  <c r="J483" i="3"/>
  <c r="J506" i="3"/>
  <c r="J826" i="3"/>
  <c r="J87" i="3"/>
  <c r="J849" i="3"/>
  <c r="J518" i="3"/>
  <c r="J538" i="3"/>
  <c r="J200" i="3"/>
  <c r="J969" i="3"/>
  <c r="J70" i="3"/>
  <c r="J965" i="3"/>
  <c r="J768" i="3"/>
  <c r="J121" i="3"/>
  <c r="J117" i="3"/>
  <c r="J622" i="3"/>
  <c r="J209" i="3"/>
  <c r="J258" i="3"/>
  <c r="J241" i="3"/>
  <c r="J320" i="3"/>
  <c r="J319" i="3"/>
  <c r="J649" i="3"/>
  <c r="J992" i="3"/>
  <c r="J423" i="3"/>
  <c r="J766" i="3"/>
  <c r="J62" i="3"/>
  <c r="J452" i="3"/>
  <c r="J28" i="3"/>
  <c r="J75" i="3"/>
  <c r="J74" i="3"/>
  <c r="J464" i="3"/>
  <c r="J435" i="3"/>
  <c r="J713" i="3"/>
  <c r="J370" i="3"/>
  <c r="J709" i="3"/>
  <c r="J366" i="3"/>
  <c r="J878" i="3"/>
  <c r="J365" i="3"/>
  <c r="J553" i="3"/>
  <c r="J226" i="3"/>
  <c r="J983" i="3"/>
  <c r="J972" i="3"/>
  <c r="J629" i="3"/>
  <c r="J199" i="3"/>
  <c r="J182" i="3"/>
  <c r="J165" i="3"/>
  <c r="J260" i="3"/>
  <c r="J566" i="3"/>
  <c r="J909" i="3"/>
  <c r="J333" i="3"/>
  <c r="J676" i="3"/>
  <c r="J687" i="3"/>
  <c r="J318" i="3"/>
  <c r="J205" i="3"/>
  <c r="J284" i="3"/>
  <c r="J16" i="3"/>
  <c r="C16" i="3" s="1"/>
  <c r="J15" i="3"/>
  <c r="C15" i="3" s="1"/>
  <c r="J345" i="3"/>
  <c r="J675" i="3"/>
  <c r="J807" i="3"/>
  <c r="J796" i="3"/>
  <c r="J453" i="3"/>
  <c r="J792" i="3"/>
  <c r="J449" i="3"/>
  <c r="J881" i="3"/>
  <c r="J779" i="3"/>
  <c r="J223" i="3"/>
  <c r="J24" i="3"/>
  <c r="J727" i="3"/>
  <c r="J716" i="3"/>
  <c r="J373" i="3"/>
  <c r="J932" i="3"/>
  <c r="J943" i="3"/>
  <c r="J259" i="3"/>
  <c r="J146" i="3"/>
  <c r="J129" i="3"/>
  <c r="J272" i="3"/>
  <c r="J271" i="3"/>
  <c r="J601" i="3"/>
  <c r="J886" i="3"/>
  <c r="J543" i="3"/>
  <c r="J536" i="3"/>
  <c r="J539" i="3"/>
  <c r="J532" i="3"/>
  <c r="J708" i="3"/>
  <c r="J941" i="3"/>
  <c r="J224" i="3"/>
  <c r="J806" i="3"/>
  <c r="J463" i="3"/>
  <c r="J930" i="3"/>
  <c r="J919" i="3"/>
  <c r="J998" i="3"/>
  <c r="J742" i="3"/>
  <c r="J825" i="3"/>
  <c r="J908" i="3"/>
  <c r="J655" i="3"/>
  <c r="J399" i="3"/>
  <c r="J482" i="3"/>
  <c r="J565" i="3"/>
  <c r="J648" i="3"/>
  <c r="J738" i="3"/>
  <c r="J821" i="3"/>
  <c r="J904" i="3"/>
  <c r="J651" i="3"/>
  <c r="J395" i="3"/>
  <c r="J478" i="3"/>
  <c r="J561" i="3"/>
  <c r="J644" i="3"/>
  <c r="J867" i="3"/>
  <c r="J707" i="3"/>
  <c r="J855" i="3"/>
  <c r="J934" i="3"/>
  <c r="J678" i="3"/>
  <c r="J761" i="3"/>
  <c r="J844" i="3"/>
  <c r="J591" i="3"/>
  <c r="J335" i="3"/>
  <c r="J418" i="3"/>
  <c r="J501" i="3"/>
  <c r="J584" i="3"/>
  <c r="J674" i="3"/>
  <c r="J757" i="3"/>
  <c r="J840" i="3"/>
  <c r="J587" i="3"/>
  <c r="J331" i="3"/>
  <c r="J414" i="3"/>
  <c r="J497" i="3"/>
  <c r="J580" i="3"/>
  <c r="J693" i="3"/>
  <c r="J776" i="3"/>
  <c r="J523" i="3"/>
  <c r="J606" i="3"/>
  <c r="J350" i="3"/>
  <c r="J433" i="3"/>
  <c r="J516" i="3"/>
  <c r="J863" i="3"/>
  <c r="J862" i="3"/>
  <c r="J865" i="3"/>
  <c r="J692" i="3"/>
  <c r="J522" i="3"/>
  <c r="J349" i="3"/>
  <c r="J763" i="3"/>
  <c r="J925" i="3"/>
  <c r="J752" i="3"/>
  <c r="J489" i="3"/>
  <c r="J159" i="3"/>
  <c r="J160" i="3"/>
  <c r="J300" i="3"/>
  <c r="J221" i="3"/>
  <c r="J19" i="3"/>
  <c r="J885" i="3"/>
  <c r="J968" i="3"/>
  <c r="J712" i="3"/>
  <c r="J459" i="3"/>
  <c r="J542" i="3"/>
  <c r="J625" i="3"/>
  <c r="J369" i="3"/>
  <c r="J783" i="3"/>
  <c r="J782" i="3"/>
  <c r="J737" i="3"/>
  <c r="J567" i="3"/>
  <c r="J394" i="3"/>
  <c r="J560" i="3"/>
  <c r="J970" i="3"/>
  <c r="J797" i="3"/>
  <c r="J579" i="3"/>
  <c r="J572" i="3"/>
  <c r="J218" i="3"/>
  <c r="J219" i="3"/>
  <c r="J44" i="3"/>
  <c r="J468" i="3"/>
  <c r="J78" i="3"/>
  <c r="J686" i="3"/>
  <c r="J439" i="3"/>
  <c r="J669" i="3"/>
  <c r="J352" i="3"/>
  <c r="J86" i="3"/>
  <c r="J216" i="3"/>
  <c r="J803" i="3"/>
  <c r="J787" i="3"/>
  <c r="J967" i="3"/>
  <c r="J711" i="3"/>
  <c r="J790" i="3"/>
  <c r="J873" i="3"/>
  <c r="J956" i="3"/>
  <c r="J700" i="3"/>
  <c r="J447" i="3"/>
  <c r="J530" i="3"/>
  <c r="J613" i="3"/>
  <c r="J357" i="3"/>
  <c r="J786" i="3"/>
  <c r="J869" i="3"/>
  <c r="J952" i="3"/>
  <c r="J696" i="3"/>
  <c r="J443" i="3"/>
  <c r="J526" i="3"/>
  <c r="J609" i="3"/>
  <c r="J353" i="3"/>
  <c r="J767" i="3"/>
  <c r="J750" i="3"/>
  <c r="J689" i="3"/>
  <c r="J519" i="3"/>
  <c r="J346" i="3"/>
  <c r="J512" i="3"/>
  <c r="J922" i="3"/>
  <c r="J515" i="3"/>
  <c r="J154" i="3"/>
  <c r="J236" i="3"/>
  <c r="J270" i="3"/>
  <c r="J959" i="3"/>
  <c r="J945" i="3"/>
  <c r="J650" i="3"/>
  <c r="J891" i="3"/>
  <c r="J880" i="3"/>
  <c r="J100" i="3"/>
  <c r="J145" i="3"/>
  <c r="J275" i="3"/>
  <c r="J882" i="3"/>
  <c r="J866" i="3"/>
  <c r="J903" i="3"/>
  <c r="J982" i="3"/>
  <c r="J726" i="3"/>
  <c r="J809" i="3"/>
  <c r="J892" i="3"/>
  <c r="J639" i="3"/>
  <c r="J383" i="3"/>
  <c r="J466" i="3"/>
  <c r="J549" i="3"/>
  <c r="J632" i="3"/>
  <c r="J722" i="3"/>
  <c r="J805" i="3"/>
  <c r="J888" i="3"/>
  <c r="J635" i="3"/>
  <c r="J379" i="3"/>
  <c r="J462" i="3"/>
  <c r="J545" i="3"/>
  <c r="J628" i="3"/>
  <c r="J671" i="3"/>
  <c r="J670" i="3"/>
  <c r="J900" i="3"/>
  <c r="J391" i="3"/>
  <c r="J557" i="3"/>
  <c r="J971" i="3"/>
  <c r="J794" i="3"/>
  <c r="J960" i="3"/>
  <c r="J598" i="3"/>
  <c r="J292" i="3"/>
  <c r="J197" i="3"/>
  <c r="J278" i="3"/>
  <c r="J295" i="3"/>
  <c r="J404" i="3"/>
  <c r="J14" i="3"/>
  <c r="C14" i="3" s="1"/>
  <c r="J703" i="3"/>
  <c r="J948" i="3"/>
  <c r="J605" i="3"/>
  <c r="J842" i="3"/>
  <c r="J662" i="3"/>
  <c r="J261" i="3"/>
  <c r="J103" i="3"/>
  <c r="J137" i="3"/>
  <c r="J850" i="3"/>
  <c r="J839" i="3"/>
  <c r="J918" i="3"/>
  <c r="J1001" i="3"/>
  <c r="J745" i="3"/>
  <c r="J828" i="3"/>
  <c r="J575" i="3"/>
  <c r="J658" i="3"/>
  <c r="J402" i="3"/>
  <c r="J485" i="3"/>
  <c r="J568" i="3"/>
  <c r="J997" i="3"/>
  <c r="J741" i="3"/>
  <c r="J824" i="3"/>
  <c r="J571" i="3"/>
  <c r="J654" i="3"/>
  <c r="J398" i="3"/>
  <c r="J481" i="3"/>
  <c r="J564" i="3"/>
  <c r="J927" i="3"/>
  <c r="J926" i="3"/>
  <c r="J929" i="3"/>
  <c r="J772" i="3"/>
  <c r="J602" i="3"/>
  <c r="J429" i="3"/>
  <c r="J843" i="3"/>
  <c r="J666" i="3"/>
  <c r="J832" i="3"/>
  <c r="J342" i="3"/>
  <c r="J36" i="3"/>
  <c r="J348" i="3"/>
  <c r="J22" i="3"/>
  <c r="J39" i="3"/>
  <c r="J152" i="3"/>
  <c r="J73" i="3"/>
  <c r="J942" i="3"/>
  <c r="J820" i="3"/>
  <c r="J477" i="3"/>
  <c r="J714" i="3"/>
  <c r="J406" i="3"/>
  <c r="J412" i="3"/>
  <c r="J162" i="3"/>
  <c r="J775" i="3"/>
  <c r="J854" i="3"/>
  <c r="J937" i="3"/>
  <c r="J681" i="3"/>
  <c r="J764" i="3"/>
  <c r="J511" i="3"/>
  <c r="J594" i="3"/>
  <c r="J338" i="3"/>
  <c r="J421" i="3"/>
  <c r="J504" i="3"/>
  <c r="J933" i="3"/>
  <c r="J677" i="3"/>
  <c r="J760" i="3"/>
  <c r="J507" i="3"/>
  <c r="J590" i="3"/>
  <c r="J334" i="3"/>
  <c r="J417" i="3"/>
  <c r="J492" i="3"/>
  <c r="J847" i="3"/>
  <c r="J846" i="3"/>
  <c r="J817" i="3"/>
  <c r="J647" i="3"/>
  <c r="J474" i="3"/>
  <c r="J640" i="3"/>
  <c r="J715" i="3"/>
  <c r="J877" i="3"/>
  <c r="J704" i="3"/>
  <c r="J425" i="3"/>
  <c r="J95" i="3"/>
  <c r="J96" i="3"/>
  <c r="J81" i="3"/>
  <c r="J98" i="3"/>
  <c r="J211" i="3"/>
  <c r="J749" i="3"/>
  <c r="J508" i="3"/>
  <c r="J155" i="3"/>
  <c r="J157" i="3"/>
  <c r="J851" i="3"/>
  <c r="J889" i="3"/>
  <c r="J546" i="3"/>
  <c r="J89" i="3"/>
  <c r="I37" i="2" l="1"/>
  <c r="I60" i="2"/>
  <c r="I18" i="2"/>
  <c r="I52" i="2"/>
  <c r="I31" i="2"/>
  <c r="I57" i="2"/>
  <c r="I67" i="2"/>
  <c r="I66" i="2"/>
  <c r="I23" i="2"/>
  <c r="I85" i="2"/>
  <c r="I98" i="2"/>
  <c r="I83" i="2"/>
  <c r="I4" i="2"/>
  <c r="I68" i="2"/>
  <c r="F3" i="2"/>
  <c r="I3" i="2" s="1"/>
  <c r="E3" i="2"/>
  <c r="D22" i="1" s="1"/>
  <c r="I25" i="2"/>
  <c r="I93" i="2"/>
  <c r="I65" i="2"/>
  <c r="I13" i="2"/>
  <c r="I46" i="2"/>
  <c r="I87" i="2"/>
  <c r="I28" i="2"/>
  <c r="I76" i="2"/>
  <c r="I15" i="2"/>
  <c r="I33" i="2"/>
  <c r="I56" i="2"/>
  <c r="I79" i="2"/>
  <c r="I64" i="2"/>
  <c r="I100" i="2"/>
  <c r="I50" i="2"/>
  <c r="I30" i="2"/>
  <c r="I11" i="2"/>
  <c r="I16" i="2"/>
  <c r="I78" i="2"/>
  <c r="I39" i="2"/>
  <c r="I59" i="2"/>
  <c r="I14" i="2"/>
  <c r="I43" i="2"/>
  <c r="I75" i="2"/>
  <c r="I77" i="2"/>
  <c r="I40" i="2"/>
  <c r="I73" i="2"/>
  <c r="I62" i="2"/>
  <c r="I19" i="2"/>
  <c r="I24" i="2"/>
  <c r="I88" i="2"/>
  <c r="I44" i="2"/>
  <c r="I6" i="2"/>
  <c r="I35" i="2"/>
  <c r="I63" i="2"/>
  <c r="I84" i="2"/>
  <c r="I36" i="2"/>
  <c r="I27" i="2"/>
  <c r="I51" i="2"/>
  <c r="I80" i="2"/>
  <c r="I61" i="2"/>
  <c r="I69" i="2"/>
  <c r="I22" i="2"/>
  <c r="I55" i="2"/>
  <c r="I101" i="2"/>
  <c r="I38" i="2"/>
  <c r="I97" i="2"/>
  <c r="I47" i="2"/>
  <c r="I41" i="2"/>
  <c r="I82" i="2"/>
  <c r="I102" i="2"/>
  <c r="I42" i="2"/>
  <c r="I20" i="2"/>
  <c r="I10" i="2"/>
  <c r="I7" i="2"/>
  <c r="I70" i="2"/>
  <c r="I74" i="2"/>
  <c r="I96" i="2"/>
  <c r="I86" i="2"/>
  <c r="I90" i="2"/>
  <c r="I29" i="2"/>
  <c r="I58" i="2"/>
  <c r="I54" i="2"/>
  <c r="I32" i="2"/>
  <c r="I81" i="2"/>
  <c r="I89" i="2"/>
  <c r="D14" i="1"/>
  <c r="C23" i="1"/>
  <c r="D24" i="1"/>
  <c r="C24" i="1"/>
  <c r="D23" i="1"/>
  <c r="C22" i="1" l="1"/>
  <c r="C26" i="1" s="1"/>
  <c r="C21" i="1"/>
  <c r="C25" i="1" s="1"/>
  <c r="D21" i="1"/>
  <c r="D25" i="1" s="1"/>
  <c r="D26" i="1"/>
  <c r="F16" i="1"/>
  <c r="F17" i="1" s="1"/>
  <c r="C14" i="12" s="1"/>
  <c r="F14" i="1"/>
  <c r="D16" i="1"/>
  <c r="D17" i="1" s="1"/>
  <c r="D30" i="1" l="1"/>
  <c r="D31" i="1" s="1"/>
  <c r="D32" i="1"/>
  <c r="D33" i="1" s="1"/>
  <c r="D16" i="12" s="1"/>
  <c r="C30" i="1"/>
  <c r="C31" i="1" s="1"/>
  <c r="C32" i="1"/>
  <c r="C17" i="12" s="1"/>
  <c r="E17" i="1"/>
  <c r="C16" i="12" l="1"/>
  <c r="C33" i="1"/>
  <c r="D1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Noak Westerberg</author>
  </authors>
  <commentList>
    <comment ref="C32" authorId="0" shapeId="0" xr:uid="{FDF27800-F617-4F13-8985-FB0579AE51E5}">
      <text>
        <r>
          <rPr>
            <b/>
            <sz val="9"/>
            <color indexed="81"/>
            <rFont val="Tahoma"/>
            <charset val="1"/>
          </rPr>
          <t>Noak Westerberg:</t>
        </r>
        <r>
          <rPr>
            <sz val="9"/>
            <color indexed="81"/>
            <rFont val="Tahoma"/>
            <charset val="1"/>
          </rPr>
          <t xml:space="preserve">
I den här balansen ingår eventuella överlåtelser eller förvärv av utsläppsreduktion.</t>
        </r>
      </text>
    </comment>
    <comment ref="D32" authorId="0" shapeId="0" xr:uid="{CF28B3CC-66F0-46E6-BC2B-A01F8808BEA3}">
      <text>
        <r>
          <rPr>
            <b/>
            <sz val="9"/>
            <color indexed="81"/>
            <rFont val="Tahoma"/>
            <charset val="1"/>
          </rPr>
          <t>Noak Westerberg:</t>
        </r>
        <r>
          <rPr>
            <sz val="9"/>
            <color indexed="81"/>
            <rFont val="Tahoma"/>
            <charset val="1"/>
          </rPr>
          <t xml:space="preserve">
I den här balansen ingår eventuella överlåtelser eller förvärv av utsläppsreduktion.</t>
        </r>
      </text>
    </comment>
  </commentList>
</comments>
</file>

<file path=xl/sharedStrings.xml><?xml version="1.0" encoding="utf-8"?>
<sst xmlns="http://schemas.openxmlformats.org/spreadsheetml/2006/main" count="2878" uniqueCount="1521">
  <si>
    <t>ID</t>
  </si>
  <si>
    <t>Mängd</t>
  </si>
  <si>
    <t>Fossilkomponent</t>
  </si>
  <si>
    <t>Värmevärde</t>
  </si>
  <si>
    <t>kg</t>
  </si>
  <si>
    <t xml:space="preserve">Afghanistan </t>
  </si>
  <si>
    <t xml:space="preserve">AF </t>
  </si>
  <si>
    <t xml:space="preserve">Albanien </t>
  </si>
  <si>
    <t xml:space="preserve">AL </t>
  </si>
  <si>
    <t xml:space="preserve">Algeriet </t>
  </si>
  <si>
    <t xml:space="preserve">DZ </t>
  </si>
  <si>
    <t xml:space="preserve">Amerikanska Jungfruöarna </t>
  </si>
  <si>
    <t xml:space="preserve">VI </t>
  </si>
  <si>
    <t xml:space="preserve">Amerikanska Samoa </t>
  </si>
  <si>
    <t xml:space="preserve">AS </t>
  </si>
  <si>
    <t>Andorra</t>
  </si>
  <si>
    <t xml:space="preserve">AD </t>
  </si>
  <si>
    <t>Angola</t>
  </si>
  <si>
    <t xml:space="preserve">AO </t>
  </si>
  <si>
    <t>Anguilla</t>
  </si>
  <si>
    <t xml:space="preserve">AI </t>
  </si>
  <si>
    <t>Antarktis</t>
  </si>
  <si>
    <t xml:space="preserve">AQ </t>
  </si>
  <si>
    <t xml:space="preserve">Antigua och Barbuda </t>
  </si>
  <si>
    <t xml:space="preserve">AG </t>
  </si>
  <si>
    <t>Argentina</t>
  </si>
  <si>
    <t xml:space="preserve">AR </t>
  </si>
  <si>
    <t>Armenien</t>
  </si>
  <si>
    <t xml:space="preserve">AM </t>
  </si>
  <si>
    <t>Aruba</t>
  </si>
  <si>
    <t xml:space="preserve">AW </t>
  </si>
  <si>
    <t>Australien</t>
  </si>
  <si>
    <t xml:space="preserve">AU </t>
  </si>
  <si>
    <t>Azerbajdzjan</t>
  </si>
  <si>
    <t xml:space="preserve">AZ </t>
  </si>
  <si>
    <t>Bahamas</t>
  </si>
  <si>
    <t xml:space="preserve">BS </t>
  </si>
  <si>
    <t>Bahrain</t>
  </si>
  <si>
    <t xml:space="preserve">BH </t>
  </si>
  <si>
    <t>Bangladesh</t>
  </si>
  <si>
    <t xml:space="preserve">BD </t>
  </si>
  <si>
    <t>Barbados</t>
  </si>
  <si>
    <t xml:space="preserve">BB </t>
  </si>
  <si>
    <t>Belgien</t>
  </si>
  <si>
    <t xml:space="preserve">BE </t>
  </si>
  <si>
    <t>Belize</t>
  </si>
  <si>
    <t xml:space="preserve">BZ </t>
  </si>
  <si>
    <t>Benin</t>
  </si>
  <si>
    <t xml:space="preserve">BJ </t>
  </si>
  <si>
    <t>Bermuda</t>
  </si>
  <si>
    <t xml:space="preserve">BM </t>
  </si>
  <si>
    <t>Bhutan</t>
  </si>
  <si>
    <t xml:space="preserve">BT </t>
  </si>
  <si>
    <t>Bolivia</t>
  </si>
  <si>
    <t xml:space="preserve">BO </t>
  </si>
  <si>
    <t xml:space="preserve">Bosnien och Hercegovina </t>
  </si>
  <si>
    <t xml:space="preserve">BA </t>
  </si>
  <si>
    <t>Botswana</t>
  </si>
  <si>
    <t xml:space="preserve">BW </t>
  </si>
  <si>
    <t>Bouvetön</t>
  </si>
  <si>
    <t xml:space="preserve">BV </t>
  </si>
  <si>
    <t>Brasilien</t>
  </si>
  <si>
    <t xml:space="preserve">BR </t>
  </si>
  <si>
    <t>Brittiska Jungfruöarna</t>
  </si>
  <si>
    <t xml:space="preserve">VG </t>
  </si>
  <si>
    <t>Brittiska territoriet i Indiska oceanen</t>
  </si>
  <si>
    <t xml:space="preserve">IO </t>
  </si>
  <si>
    <t>Brunei</t>
  </si>
  <si>
    <t xml:space="preserve">BN </t>
  </si>
  <si>
    <t>Bulgarien</t>
  </si>
  <si>
    <t xml:space="preserve">BG </t>
  </si>
  <si>
    <t>BurkinaFaso</t>
  </si>
  <si>
    <t xml:space="preserve">BF </t>
  </si>
  <si>
    <t>Burundi</t>
  </si>
  <si>
    <t xml:space="preserve">BI </t>
  </si>
  <si>
    <t>Caymanöarna</t>
  </si>
  <si>
    <t xml:space="preserve">KY </t>
  </si>
  <si>
    <t xml:space="preserve">Centralafrikanska republiken </t>
  </si>
  <si>
    <t xml:space="preserve">CF </t>
  </si>
  <si>
    <t>Ceuta</t>
  </si>
  <si>
    <t xml:space="preserve">XC </t>
  </si>
  <si>
    <t>Chile</t>
  </si>
  <si>
    <t xml:space="preserve">CL </t>
  </si>
  <si>
    <t>Colombia</t>
  </si>
  <si>
    <t xml:space="preserve">CO </t>
  </si>
  <si>
    <t>Cooköarna</t>
  </si>
  <si>
    <t xml:space="preserve">CK </t>
  </si>
  <si>
    <t>CostaRica</t>
  </si>
  <si>
    <t xml:space="preserve">CR </t>
  </si>
  <si>
    <t>Cypern</t>
  </si>
  <si>
    <t xml:space="preserve">CY </t>
  </si>
  <si>
    <t>Danmark</t>
  </si>
  <si>
    <t xml:space="preserve">DK </t>
  </si>
  <si>
    <t>De franska territorierna i södra Indiska oceanen (Terres australes françaises)</t>
  </si>
  <si>
    <t xml:space="preserve">TF </t>
  </si>
  <si>
    <t>Demokratiska republiken Kongo</t>
  </si>
  <si>
    <t xml:space="preserve">CD </t>
  </si>
  <si>
    <t>Det ockuperade palestinska territoriet</t>
  </si>
  <si>
    <t xml:space="preserve">PS </t>
  </si>
  <si>
    <t>Djibouti</t>
  </si>
  <si>
    <t xml:space="preserve">DJ </t>
  </si>
  <si>
    <t>Dominica</t>
  </si>
  <si>
    <t xml:space="preserve">DM </t>
  </si>
  <si>
    <t>Dominikanska republiken</t>
  </si>
  <si>
    <t xml:space="preserve">DO </t>
  </si>
  <si>
    <t>Ecuador</t>
  </si>
  <si>
    <t xml:space="preserve">EC </t>
  </si>
  <si>
    <t>Egypten</t>
  </si>
  <si>
    <t xml:space="preserve">EG </t>
  </si>
  <si>
    <t>Ekvatorialguinea</t>
  </si>
  <si>
    <t xml:space="preserve">GQ </t>
  </si>
  <si>
    <t>Elfenbenskusten</t>
  </si>
  <si>
    <t xml:space="preserve">CI </t>
  </si>
  <si>
    <t>ElSalvador</t>
  </si>
  <si>
    <t xml:space="preserve">SV </t>
  </si>
  <si>
    <t>Eritrea</t>
  </si>
  <si>
    <t xml:space="preserve">ER </t>
  </si>
  <si>
    <t>Estland</t>
  </si>
  <si>
    <t xml:space="preserve">EE </t>
  </si>
  <si>
    <t>Etiopien</t>
  </si>
  <si>
    <t xml:space="preserve">ET </t>
  </si>
  <si>
    <t xml:space="preserve">Falklandsöarna (Islas Malvinas) </t>
  </si>
  <si>
    <t xml:space="preserve">FK </t>
  </si>
  <si>
    <t>Fiji</t>
  </si>
  <si>
    <t xml:space="preserve">FJ </t>
  </si>
  <si>
    <t>Filippinerna</t>
  </si>
  <si>
    <t xml:space="preserve">PH </t>
  </si>
  <si>
    <t>Finland</t>
  </si>
  <si>
    <t xml:space="preserve">FI </t>
  </si>
  <si>
    <t>Frankrike</t>
  </si>
  <si>
    <t xml:space="preserve">FR </t>
  </si>
  <si>
    <t xml:space="preserve">Franska Polynesien </t>
  </si>
  <si>
    <t xml:space="preserve">PF </t>
  </si>
  <si>
    <t>Färöarna</t>
  </si>
  <si>
    <t xml:space="preserve">FO </t>
  </si>
  <si>
    <t xml:space="preserve">Förenade Arabemiraten </t>
  </si>
  <si>
    <t xml:space="preserve">AE </t>
  </si>
  <si>
    <t>Förenade kungariket</t>
  </si>
  <si>
    <t xml:space="preserve">GB </t>
  </si>
  <si>
    <t>Förenta staterna</t>
  </si>
  <si>
    <t xml:space="preserve">US </t>
  </si>
  <si>
    <t xml:space="preserve">Förenta staternas mindre öar i Oceanien och Västindien </t>
  </si>
  <si>
    <t xml:space="preserve">UM </t>
  </si>
  <si>
    <t>Gabon</t>
  </si>
  <si>
    <t xml:space="preserve">GA </t>
  </si>
  <si>
    <t>Gambia</t>
  </si>
  <si>
    <t xml:space="preserve">GM </t>
  </si>
  <si>
    <t>Georgien</t>
  </si>
  <si>
    <t xml:space="preserve">GE </t>
  </si>
  <si>
    <t>Ghana</t>
  </si>
  <si>
    <t xml:space="preserve">GH </t>
  </si>
  <si>
    <t>Gibraltar</t>
  </si>
  <si>
    <t xml:space="preserve">GI </t>
  </si>
  <si>
    <t>Grekland</t>
  </si>
  <si>
    <t xml:space="preserve">GR </t>
  </si>
  <si>
    <t>Grenada</t>
  </si>
  <si>
    <t xml:space="preserve">GD </t>
  </si>
  <si>
    <t>Grönland</t>
  </si>
  <si>
    <t xml:space="preserve">GL </t>
  </si>
  <si>
    <t>Guam</t>
  </si>
  <si>
    <t xml:space="preserve">GU </t>
  </si>
  <si>
    <t>Guatemala</t>
  </si>
  <si>
    <t xml:space="preserve">GT </t>
  </si>
  <si>
    <t>Guinea</t>
  </si>
  <si>
    <t xml:space="preserve">GN </t>
  </si>
  <si>
    <t>Guinea-Bissau</t>
  </si>
  <si>
    <t xml:space="preserve">GW </t>
  </si>
  <si>
    <t>Guyana</t>
  </si>
  <si>
    <t xml:space="preserve">GY </t>
  </si>
  <si>
    <t>Haiti</t>
  </si>
  <si>
    <t xml:space="preserve">HT </t>
  </si>
  <si>
    <t xml:space="preserve">Heard- och McDonaldöarna </t>
  </si>
  <si>
    <t xml:space="preserve">HM </t>
  </si>
  <si>
    <t xml:space="preserve">Heliga stolen (Vatikanstaten) </t>
  </si>
  <si>
    <t xml:space="preserve">VA </t>
  </si>
  <si>
    <t>Honduras</t>
  </si>
  <si>
    <t xml:space="preserve">HN </t>
  </si>
  <si>
    <t>Hongkong</t>
  </si>
  <si>
    <t xml:space="preserve">HK </t>
  </si>
  <si>
    <t>Indien</t>
  </si>
  <si>
    <t xml:space="preserve">IN </t>
  </si>
  <si>
    <t>Indonesien</t>
  </si>
  <si>
    <t xml:space="preserve">ID </t>
  </si>
  <si>
    <t>Irak</t>
  </si>
  <si>
    <t xml:space="preserve">IQ </t>
  </si>
  <si>
    <t>Iran</t>
  </si>
  <si>
    <t xml:space="preserve">IR </t>
  </si>
  <si>
    <t>Irland</t>
  </si>
  <si>
    <t xml:space="preserve">IE </t>
  </si>
  <si>
    <t>Island</t>
  </si>
  <si>
    <t xml:space="preserve">IS </t>
  </si>
  <si>
    <t>Israel</t>
  </si>
  <si>
    <t xml:space="preserve">IL </t>
  </si>
  <si>
    <t>Italien</t>
  </si>
  <si>
    <t xml:space="preserve">IT </t>
  </si>
  <si>
    <t>Jamaica</t>
  </si>
  <si>
    <t xml:space="preserve">JM </t>
  </si>
  <si>
    <t>Japan</t>
  </si>
  <si>
    <t xml:space="preserve">JP </t>
  </si>
  <si>
    <t>Jemen</t>
  </si>
  <si>
    <t xml:space="preserve">YE </t>
  </si>
  <si>
    <t>Jordanien</t>
  </si>
  <si>
    <t xml:space="preserve">JO </t>
  </si>
  <si>
    <t>Julön</t>
  </si>
  <si>
    <t xml:space="preserve">CX </t>
  </si>
  <si>
    <t>Kambodja</t>
  </si>
  <si>
    <t xml:space="preserve">KH </t>
  </si>
  <si>
    <t>Kamerun</t>
  </si>
  <si>
    <t xml:space="preserve">CM </t>
  </si>
  <si>
    <t>Kanada</t>
  </si>
  <si>
    <t xml:space="preserve">CA </t>
  </si>
  <si>
    <t>KapVerde</t>
  </si>
  <si>
    <t xml:space="preserve">CV </t>
  </si>
  <si>
    <t>Kazakstan</t>
  </si>
  <si>
    <t xml:space="preserve">KZ </t>
  </si>
  <si>
    <t>Kenya</t>
  </si>
  <si>
    <t xml:space="preserve">KE </t>
  </si>
  <si>
    <t>Kina</t>
  </si>
  <si>
    <t xml:space="preserve">CN </t>
  </si>
  <si>
    <t>Kirgizistan</t>
  </si>
  <si>
    <t xml:space="preserve">KG </t>
  </si>
  <si>
    <t>Kiribati</t>
  </si>
  <si>
    <t xml:space="preserve">KI </t>
  </si>
  <si>
    <t xml:space="preserve">Kokosöarna (eller Keelingöarna) </t>
  </si>
  <si>
    <t xml:space="preserve">CC </t>
  </si>
  <si>
    <t>Komorerna</t>
  </si>
  <si>
    <t xml:space="preserve">KM </t>
  </si>
  <si>
    <t>Kongo</t>
  </si>
  <si>
    <t xml:space="preserve">CG </t>
  </si>
  <si>
    <t>Kosovo</t>
  </si>
  <si>
    <t xml:space="preserve">XK </t>
  </si>
  <si>
    <t>Kroatien</t>
  </si>
  <si>
    <t xml:space="preserve">HR </t>
  </si>
  <si>
    <t>Kuba</t>
  </si>
  <si>
    <t xml:space="preserve">CU </t>
  </si>
  <si>
    <t>Kuwait</t>
  </si>
  <si>
    <t xml:space="preserve">KW </t>
  </si>
  <si>
    <t>Laos</t>
  </si>
  <si>
    <t xml:space="preserve">LA </t>
  </si>
  <si>
    <t>Lesotho</t>
  </si>
  <si>
    <t xml:space="preserve">LS </t>
  </si>
  <si>
    <t>Lettland</t>
  </si>
  <si>
    <t xml:space="preserve">LV </t>
  </si>
  <si>
    <t>Libanon</t>
  </si>
  <si>
    <t xml:space="preserve">LB </t>
  </si>
  <si>
    <t>Liberia</t>
  </si>
  <si>
    <t xml:space="preserve">LR </t>
  </si>
  <si>
    <t>Libyen</t>
  </si>
  <si>
    <t xml:space="preserve">LY </t>
  </si>
  <si>
    <t>Liechtenstein</t>
  </si>
  <si>
    <t xml:space="preserve">LI </t>
  </si>
  <si>
    <t>Litauen</t>
  </si>
  <si>
    <t xml:space="preserve">LT </t>
  </si>
  <si>
    <t>Luxemburg</t>
  </si>
  <si>
    <t xml:space="preserve">LU </t>
  </si>
  <si>
    <t>Macao</t>
  </si>
  <si>
    <t xml:space="preserve">MO </t>
  </si>
  <si>
    <t>Madagaskar</t>
  </si>
  <si>
    <t xml:space="preserve">MG </t>
  </si>
  <si>
    <t>Makedonien (F.d. jugoslaviska republiken)</t>
  </si>
  <si>
    <t xml:space="preserve">MK [1] </t>
  </si>
  <si>
    <t>Malawi</t>
  </si>
  <si>
    <t xml:space="preserve">MW </t>
  </si>
  <si>
    <t>Malaysia</t>
  </si>
  <si>
    <t xml:space="preserve">MY </t>
  </si>
  <si>
    <t>Maldiverna</t>
  </si>
  <si>
    <t xml:space="preserve">MV </t>
  </si>
  <si>
    <t>Mali</t>
  </si>
  <si>
    <t xml:space="preserve">ML </t>
  </si>
  <si>
    <t>Malta</t>
  </si>
  <si>
    <t xml:space="preserve">MT </t>
  </si>
  <si>
    <t>Marocko</t>
  </si>
  <si>
    <t xml:space="preserve">MA </t>
  </si>
  <si>
    <t>Marshallöarna</t>
  </si>
  <si>
    <t xml:space="preserve">MH </t>
  </si>
  <si>
    <t>Mauretanien</t>
  </si>
  <si>
    <t xml:space="preserve">MR </t>
  </si>
  <si>
    <t>Mauritius</t>
  </si>
  <si>
    <t xml:space="preserve">MU </t>
  </si>
  <si>
    <t>Mayotte</t>
  </si>
  <si>
    <t xml:space="preserve">YT </t>
  </si>
  <si>
    <t>Melilla</t>
  </si>
  <si>
    <t xml:space="preserve">XL </t>
  </si>
  <si>
    <t>Mexiko</t>
  </si>
  <si>
    <t xml:space="preserve">MX </t>
  </si>
  <si>
    <t>Mikronesien</t>
  </si>
  <si>
    <t xml:space="preserve">FM </t>
  </si>
  <si>
    <t>Moçambique</t>
  </si>
  <si>
    <t xml:space="preserve">MZ </t>
  </si>
  <si>
    <t>Moldavien</t>
  </si>
  <si>
    <t xml:space="preserve">MD </t>
  </si>
  <si>
    <t>Mongoliet</t>
  </si>
  <si>
    <t xml:space="preserve">MN </t>
  </si>
  <si>
    <t>Montenegro</t>
  </si>
  <si>
    <t xml:space="preserve">ME </t>
  </si>
  <si>
    <t>Montserrat</t>
  </si>
  <si>
    <t xml:space="preserve">MS </t>
  </si>
  <si>
    <t>Myanmar</t>
  </si>
  <si>
    <t xml:space="preserve">MM </t>
  </si>
  <si>
    <t>Namibia</t>
  </si>
  <si>
    <t xml:space="preserve">NA </t>
  </si>
  <si>
    <t>Nauru</t>
  </si>
  <si>
    <t xml:space="preserve">NR </t>
  </si>
  <si>
    <t>Nederländerna</t>
  </si>
  <si>
    <t xml:space="preserve">NL </t>
  </si>
  <si>
    <t xml:space="preserve">Nederländska Antillerna </t>
  </si>
  <si>
    <t xml:space="preserve">AN </t>
  </si>
  <si>
    <t>Nepal</t>
  </si>
  <si>
    <t xml:space="preserve">NP </t>
  </si>
  <si>
    <t>Nicaragua</t>
  </si>
  <si>
    <t xml:space="preserve">NI </t>
  </si>
  <si>
    <t>Niger</t>
  </si>
  <si>
    <t xml:space="preserve">NE </t>
  </si>
  <si>
    <t>Nigeria</t>
  </si>
  <si>
    <t xml:space="preserve">NG </t>
  </si>
  <si>
    <t>Niue</t>
  </si>
  <si>
    <t xml:space="preserve">NU </t>
  </si>
  <si>
    <t>Nordkorea</t>
  </si>
  <si>
    <t xml:space="preserve">KP </t>
  </si>
  <si>
    <t>Nordmarianerna</t>
  </si>
  <si>
    <t xml:space="preserve">MP </t>
  </si>
  <si>
    <t>Norfolkön</t>
  </si>
  <si>
    <t xml:space="preserve">NF </t>
  </si>
  <si>
    <t>Norge</t>
  </si>
  <si>
    <t xml:space="preserve">NO </t>
  </si>
  <si>
    <t>NyaKaledonien</t>
  </si>
  <si>
    <t xml:space="preserve">NC </t>
  </si>
  <si>
    <t>NyaZeeland</t>
  </si>
  <si>
    <t xml:space="preserve">NZ </t>
  </si>
  <si>
    <t>Oman</t>
  </si>
  <si>
    <t xml:space="preserve">OM </t>
  </si>
  <si>
    <t>Pakistan</t>
  </si>
  <si>
    <t xml:space="preserve">PK </t>
  </si>
  <si>
    <t>Palau</t>
  </si>
  <si>
    <t xml:space="preserve">PW </t>
  </si>
  <si>
    <t>Panama</t>
  </si>
  <si>
    <t xml:space="preserve">PA </t>
  </si>
  <si>
    <t xml:space="preserve">Papua Nya Guinea </t>
  </si>
  <si>
    <t xml:space="preserve">PG </t>
  </si>
  <si>
    <t>Paraguay</t>
  </si>
  <si>
    <t xml:space="preserve">PY </t>
  </si>
  <si>
    <t>Peru</t>
  </si>
  <si>
    <t xml:space="preserve">PE </t>
  </si>
  <si>
    <t>Pitcairn</t>
  </si>
  <si>
    <t xml:space="preserve">PN </t>
  </si>
  <si>
    <t>Polen</t>
  </si>
  <si>
    <t xml:space="preserve">PL </t>
  </si>
  <si>
    <t>Portugal</t>
  </si>
  <si>
    <t xml:space="preserve">PT </t>
  </si>
  <si>
    <t>Qatar</t>
  </si>
  <si>
    <t xml:space="preserve">QA </t>
  </si>
  <si>
    <t>Rumänien</t>
  </si>
  <si>
    <t xml:space="preserve">RO </t>
  </si>
  <si>
    <t>Rwanda</t>
  </si>
  <si>
    <t xml:space="preserve">RW </t>
  </si>
  <si>
    <t>Ryska federationen</t>
  </si>
  <si>
    <t xml:space="preserve">RU </t>
  </si>
  <si>
    <t xml:space="preserve">S:t Helena </t>
  </si>
  <si>
    <t xml:space="preserve">SH </t>
  </si>
  <si>
    <t xml:space="preserve">S:t Pierre och Miquelon </t>
  </si>
  <si>
    <t xml:space="preserve">PM </t>
  </si>
  <si>
    <t xml:space="preserve">Saint Kitts och Nevis </t>
  </si>
  <si>
    <t xml:space="preserve">KN </t>
  </si>
  <si>
    <t xml:space="preserve">Saint Lucia </t>
  </si>
  <si>
    <t xml:space="preserve">LC </t>
  </si>
  <si>
    <t xml:space="preserve">Saint Vincent och Grenadinerna </t>
  </si>
  <si>
    <t xml:space="preserve">VC </t>
  </si>
  <si>
    <t>Salomonöarna</t>
  </si>
  <si>
    <t xml:space="preserve">SB </t>
  </si>
  <si>
    <t>Samoa</t>
  </si>
  <si>
    <t xml:space="preserve">WS </t>
  </si>
  <si>
    <t xml:space="preserve">San Marino </t>
  </si>
  <si>
    <t xml:space="preserve">SM </t>
  </si>
  <si>
    <t xml:space="preserve">São Tomé och Príncipe </t>
  </si>
  <si>
    <t xml:space="preserve">ST </t>
  </si>
  <si>
    <t>Saudiarabien</t>
  </si>
  <si>
    <t xml:space="preserve">SA </t>
  </si>
  <si>
    <t>Schweiz</t>
  </si>
  <si>
    <t xml:space="preserve">CH </t>
  </si>
  <si>
    <t>Senegal</t>
  </si>
  <si>
    <t xml:space="preserve">SN </t>
  </si>
  <si>
    <t>Serbien</t>
  </si>
  <si>
    <t xml:space="preserve">XS </t>
  </si>
  <si>
    <t>Seychellerna</t>
  </si>
  <si>
    <t xml:space="preserve">SC </t>
  </si>
  <si>
    <t xml:space="preserve">Sierra Leone </t>
  </si>
  <si>
    <t xml:space="preserve">SL </t>
  </si>
  <si>
    <t>Singapore</t>
  </si>
  <si>
    <t xml:space="preserve">SG </t>
  </si>
  <si>
    <t>Slovakien</t>
  </si>
  <si>
    <t xml:space="preserve">SK </t>
  </si>
  <si>
    <t>Slovenien</t>
  </si>
  <si>
    <t xml:space="preserve">SI </t>
  </si>
  <si>
    <t>Somalia</t>
  </si>
  <si>
    <t xml:space="preserve">SO </t>
  </si>
  <si>
    <t>Spanien</t>
  </si>
  <si>
    <t xml:space="preserve">ES </t>
  </si>
  <si>
    <t xml:space="preserve">Sri Lanka </t>
  </si>
  <si>
    <t xml:space="preserve">LK </t>
  </si>
  <si>
    <t>Sudan</t>
  </si>
  <si>
    <t xml:space="preserve">SD </t>
  </si>
  <si>
    <t>Surinam</t>
  </si>
  <si>
    <t xml:space="preserve">SR </t>
  </si>
  <si>
    <t>Swaziland</t>
  </si>
  <si>
    <t xml:space="preserve">SZ </t>
  </si>
  <si>
    <t>Sverige</t>
  </si>
  <si>
    <t xml:space="preserve">SE </t>
  </si>
  <si>
    <t>Sydafrika</t>
  </si>
  <si>
    <t xml:space="preserve">ZA </t>
  </si>
  <si>
    <t xml:space="preserve">Sydgeorgien och Sydsandwichöarna </t>
  </si>
  <si>
    <t xml:space="preserve">GS </t>
  </si>
  <si>
    <t>Sydkorea</t>
  </si>
  <si>
    <t xml:space="preserve">KR </t>
  </si>
  <si>
    <t>Syrien</t>
  </si>
  <si>
    <t xml:space="preserve">SY </t>
  </si>
  <si>
    <t>Tadzjikistan</t>
  </si>
  <si>
    <t xml:space="preserve">TJ </t>
  </si>
  <si>
    <t>Taiwan</t>
  </si>
  <si>
    <t xml:space="preserve">TW </t>
  </si>
  <si>
    <t>Tanzania</t>
  </si>
  <si>
    <t xml:space="preserve">TZ </t>
  </si>
  <si>
    <t>Tchad</t>
  </si>
  <si>
    <t xml:space="preserve">TD </t>
  </si>
  <si>
    <t>Thailand</t>
  </si>
  <si>
    <t xml:space="preserve">TH </t>
  </si>
  <si>
    <t>Timor-Leste</t>
  </si>
  <si>
    <t xml:space="preserve">TL </t>
  </si>
  <si>
    <t>Tjeckien</t>
  </si>
  <si>
    <t xml:space="preserve">CZ </t>
  </si>
  <si>
    <t>Togo</t>
  </si>
  <si>
    <t xml:space="preserve">TG </t>
  </si>
  <si>
    <t>Tokelau</t>
  </si>
  <si>
    <t xml:space="preserve">TK </t>
  </si>
  <si>
    <t>Tonga</t>
  </si>
  <si>
    <t xml:space="preserve">TO </t>
  </si>
  <si>
    <t xml:space="preserve">Trinidad och Tobago </t>
  </si>
  <si>
    <t xml:space="preserve">TT </t>
  </si>
  <si>
    <t>Tunisien</t>
  </si>
  <si>
    <t xml:space="preserve">TN </t>
  </si>
  <si>
    <t>Turkiet</t>
  </si>
  <si>
    <t xml:space="preserve">TR </t>
  </si>
  <si>
    <t>Turkmenistan</t>
  </si>
  <si>
    <t xml:space="preserve">TM </t>
  </si>
  <si>
    <t xml:space="preserve">Turks- och Caicosöarna </t>
  </si>
  <si>
    <t xml:space="preserve">TC </t>
  </si>
  <si>
    <t>Tuvalu</t>
  </si>
  <si>
    <t xml:space="preserve">TV </t>
  </si>
  <si>
    <t>Tyskland</t>
  </si>
  <si>
    <t xml:space="preserve">DE </t>
  </si>
  <si>
    <t>Uganda</t>
  </si>
  <si>
    <t xml:space="preserve">UG </t>
  </si>
  <si>
    <t>Ukraina</t>
  </si>
  <si>
    <t xml:space="preserve">UA </t>
  </si>
  <si>
    <t>Ungern</t>
  </si>
  <si>
    <t xml:space="preserve">HU </t>
  </si>
  <si>
    <t>Uruguay</t>
  </si>
  <si>
    <t xml:space="preserve">UY </t>
  </si>
  <si>
    <t>Uzbekistan</t>
  </si>
  <si>
    <t xml:space="preserve">UZ </t>
  </si>
  <si>
    <t xml:space="preserve">Wallis och Futuna </t>
  </si>
  <si>
    <t xml:space="preserve">WF </t>
  </si>
  <si>
    <t>Vanuatu</t>
  </si>
  <si>
    <t xml:space="preserve">VU </t>
  </si>
  <si>
    <t>Venezuela</t>
  </si>
  <si>
    <t xml:space="preserve">VE </t>
  </si>
  <si>
    <t>Vietnam</t>
  </si>
  <si>
    <t xml:space="preserve">VN </t>
  </si>
  <si>
    <t>Vitryssland</t>
  </si>
  <si>
    <t xml:space="preserve">BY </t>
  </si>
  <si>
    <t>Zambia</t>
  </si>
  <si>
    <t xml:space="preserve">ZM </t>
  </si>
  <si>
    <t>Zimbabwe</t>
  </si>
  <si>
    <t xml:space="preserve">ZW </t>
  </si>
  <si>
    <t>Österrike</t>
  </si>
  <si>
    <t xml:space="preserve">AT </t>
  </si>
  <si>
    <t>Land</t>
  </si>
  <si>
    <t>Kod</t>
  </si>
  <si>
    <t>Korrekt</t>
  </si>
  <si>
    <t>England</t>
  </si>
  <si>
    <t>Ryssland</t>
  </si>
  <si>
    <t>Storbritannien</t>
  </si>
  <si>
    <t>GB</t>
  </si>
  <si>
    <t>USA</t>
  </si>
  <si>
    <t>US</t>
  </si>
  <si>
    <t>EU</t>
  </si>
  <si>
    <t>Icke EU</t>
  </si>
  <si>
    <t>non-EU</t>
  </si>
  <si>
    <r>
      <t>Utsläpp [g CO</t>
    </r>
    <r>
      <rPr>
        <vertAlign val="subscript"/>
        <sz val="11"/>
        <color theme="0"/>
        <rFont val="Calibri"/>
        <family val="2"/>
        <scheme val="minor"/>
      </rPr>
      <t>2eq</t>
    </r>
    <r>
      <rPr>
        <sz val="11"/>
        <color theme="0"/>
        <rFont val="Calibri"/>
        <family val="2"/>
        <scheme val="minor"/>
      </rPr>
      <t>/MJ]</t>
    </r>
  </si>
  <si>
    <t>Energimängd [MJ]</t>
  </si>
  <si>
    <r>
      <t>Utsläpp [ton CO</t>
    </r>
    <r>
      <rPr>
        <vertAlign val="subscript"/>
        <sz val="11"/>
        <color theme="0"/>
        <rFont val="Calibri"/>
        <family val="2"/>
        <scheme val="minor"/>
      </rPr>
      <t>2eq</t>
    </r>
    <r>
      <rPr>
        <sz val="11"/>
        <color theme="0"/>
        <rFont val="Calibri"/>
        <family val="2"/>
        <scheme val="minor"/>
      </rPr>
      <t>]</t>
    </r>
  </si>
  <si>
    <t>Råvara</t>
  </si>
  <si>
    <t>Biogas i flytande form</t>
  </si>
  <si>
    <t>Bioolja</t>
  </si>
  <si>
    <t>Butanol</t>
  </si>
  <si>
    <t>DME</t>
  </si>
  <si>
    <t>Etanol</t>
  </si>
  <si>
    <t>ETBE</t>
  </si>
  <si>
    <t>FAME</t>
  </si>
  <si>
    <t>HVO</t>
  </si>
  <si>
    <t>Metanol</t>
  </si>
  <si>
    <t>MTBE</t>
  </si>
  <si>
    <t>TAEE</t>
  </si>
  <si>
    <t>Gödsel-flytande</t>
  </si>
  <si>
    <t>Gödsel-fast</t>
  </si>
  <si>
    <t>Organiskt-avfall</t>
  </si>
  <si>
    <t>Virkesavfall-DME</t>
  </si>
  <si>
    <t>Skog-DME</t>
  </si>
  <si>
    <t>Majs-EU</t>
  </si>
  <si>
    <t>Skog</t>
  </si>
  <si>
    <t>Sockerbetor</t>
  </si>
  <si>
    <t>Sockerrör</t>
  </si>
  <si>
    <t>Vetehalm</t>
  </si>
  <si>
    <t>Vete-process-brunkol</t>
  </si>
  <si>
    <t>Vete-process-halm</t>
  </si>
  <si>
    <t>Vete-process-naturgas</t>
  </si>
  <si>
    <t>Vete-process-naturgas-KVV</t>
  </si>
  <si>
    <t>Vete-process-okänd</t>
  </si>
  <si>
    <t>Virkesavfall</t>
  </si>
  <si>
    <t>Raps</t>
  </si>
  <si>
    <t>Solros</t>
  </si>
  <si>
    <t>Soja</t>
  </si>
  <si>
    <t>Palmolja-process-okänd</t>
  </si>
  <si>
    <t>Palmolja-process-avsk-metan</t>
  </si>
  <si>
    <t>Avfallsolja</t>
  </si>
  <si>
    <t>Virkesavfall-FT</t>
  </si>
  <si>
    <t>Skog-FT</t>
  </si>
  <si>
    <t>Raps-HVO</t>
  </si>
  <si>
    <t>Solros-HVO</t>
  </si>
  <si>
    <t>Palmolja-HVO-process-okänd</t>
  </si>
  <si>
    <t>Palmolja-HVO-process-avsk-metan</t>
  </si>
  <si>
    <t>Virkesavfall-metanol</t>
  </si>
  <si>
    <t>Skog-metanol</t>
  </si>
  <si>
    <t>FTdiesel</t>
  </si>
  <si>
    <t>MJ/l</t>
  </si>
  <si>
    <t>MJ/Nm3</t>
  </si>
  <si>
    <t>MJ/kg</t>
  </si>
  <si>
    <t>Avfall från slakteri</t>
  </si>
  <si>
    <t>Blast från sockerbeta och potatis</t>
  </si>
  <si>
    <t>Drav</t>
  </si>
  <si>
    <t>FFA (Free Fatty Acid)</t>
  </si>
  <si>
    <t>Havre</t>
  </si>
  <si>
    <t>Korn</t>
  </si>
  <si>
    <t>Majs</t>
  </si>
  <si>
    <t>MFA (Mixed Fatty Acid)</t>
  </si>
  <si>
    <t>Palmolja</t>
  </si>
  <si>
    <t>Rester från spannmålshantering</t>
  </si>
  <si>
    <t>Råg</t>
  </si>
  <si>
    <t>Rågvete</t>
  </si>
  <si>
    <t>Råtallolja</t>
  </si>
  <si>
    <t>Slam från kommunalt avloppsreningsverk och enskilda avlopp</t>
  </si>
  <si>
    <t>Slam från papper-, massa- och cellulosaindustri</t>
  </si>
  <si>
    <t>Tallbeckolja</t>
  </si>
  <si>
    <t>Vallgröda</t>
  </si>
  <si>
    <t>Vete</t>
  </si>
  <si>
    <t>Organisationsnummer</t>
  </si>
  <si>
    <t>Normal</t>
  </si>
  <si>
    <t>Raps-ren-olja</t>
  </si>
  <si>
    <t>Process</t>
  </si>
  <si>
    <t>Typiskt</t>
  </si>
  <si>
    <t>Normal g/MJ</t>
  </si>
  <si>
    <t>Typiskt g/MJ</t>
  </si>
  <si>
    <t>Certifieringssystem</t>
  </si>
  <si>
    <t>2BSvs</t>
  </si>
  <si>
    <t>Bonsucro EU</t>
  </si>
  <si>
    <t>ISCC EU</t>
  </si>
  <si>
    <t>RSB EU RED</t>
  </si>
  <si>
    <t>RTRS EU RED</t>
  </si>
  <si>
    <t>Ensus</t>
  </si>
  <si>
    <t>RED Tractor</t>
  </si>
  <si>
    <t>SQC</t>
  </si>
  <si>
    <t>Red Cert</t>
  </si>
  <si>
    <t>NTA 8080</t>
  </si>
  <si>
    <t>RSPO RED</t>
  </si>
  <si>
    <t>Biograce tool</t>
  </si>
  <si>
    <t>HVO R. Diesel Scheme</t>
  </si>
  <si>
    <t>Gafta Trade Assurance</t>
  </si>
  <si>
    <t>KZR INIG System</t>
  </si>
  <si>
    <t>Trade Assurance Combinable Crops</t>
  </si>
  <si>
    <t>Universal Feed Assurance Scheme</t>
  </si>
  <si>
    <t>Löpnummer</t>
  </si>
  <si>
    <t>Energimängd MJ</t>
  </si>
  <si>
    <t>Utsläpp ton</t>
  </si>
  <si>
    <t>Transport</t>
  </si>
  <si>
    <t>Övrig fossil tillsats</t>
  </si>
  <si>
    <t>Drivmedel</t>
  </si>
  <si>
    <t>Bensin MK1</t>
  </si>
  <si>
    <t>Alkylatbensin MK1</t>
  </si>
  <si>
    <t>Bensin MK2</t>
  </si>
  <si>
    <t>Diesel MK1</t>
  </si>
  <si>
    <t>Diesel MK2</t>
  </si>
  <si>
    <t>Diesel MK3</t>
  </si>
  <si>
    <t>LNG/LBG</t>
  </si>
  <si>
    <t>Fordonsgas</t>
  </si>
  <si>
    <t>El (kWh)</t>
  </si>
  <si>
    <t>kWh</t>
  </si>
  <si>
    <t>Rapporteringsår</t>
  </si>
  <si>
    <t>Företag som sysselsätter färre än 250 personer och vars årsomsättning inte överstiger 50 miljoner euro eller vars balansomslutning inte överstiger 43 miljoner euro per år.</t>
  </si>
  <si>
    <t>FuelID</t>
  </si>
  <si>
    <t>Enheter</t>
  </si>
  <si>
    <t>N/A</t>
  </si>
  <si>
    <t>Feedstock trade name</t>
  </si>
  <si>
    <t>Country</t>
  </si>
  <si>
    <t>API</t>
  </si>
  <si>
    <t>Sulphur (wt %)</t>
  </si>
  <si>
    <t>Abu Dhabi</t>
  </si>
  <si>
    <t>Al Bunduq</t>
  </si>
  <si>
    <t>Mubarraz</t>
  </si>
  <si>
    <t>Murban</t>
  </si>
  <si>
    <t>Zakum (Lower Zakum/Abu Dhabi Marine)</t>
  </si>
  <si>
    <t>Umm Shaif (Abu Dhabi Marine)</t>
  </si>
  <si>
    <t>Arzanah</t>
  </si>
  <si>
    <t>Abu Al Bu Khoosh</t>
  </si>
  <si>
    <t>Murban Bottoms</t>
  </si>
  <si>
    <t>Top Murban</t>
  </si>
  <si>
    <t>NA</t>
  </si>
  <si>
    <t>Upper Zakum</t>
  </si>
  <si>
    <t>Algeria</t>
  </si>
  <si>
    <t>Arzew</t>
  </si>
  <si>
    <t>Hassi Messaoud</t>
  </si>
  <si>
    <t>Zarzaitine</t>
  </si>
  <si>
    <t>Algerian</t>
  </si>
  <si>
    <t>Skikda</t>
  </si>
  <si>
    <t>Saharan Blend</t>
  </si>
  <si>
    <t>Hassi Ramal</t>
  </si>
  <si>
    <t>Algerian Condensate</t>
  </si>
  <si>
    <t>Algerian Mix</t>
  </si>
  <si>
    <t>Algerian Condensate (Arzew)</t>
  </si>
  <si>
    <t>Algerian Condensate (Bejaia)</t>
  </si>
  <si>
    <t>Top Algerian</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</si>
  <si>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</si>
  <si>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</si>
  <si>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</si>
  <si>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</si>
  <si>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</si>
  <si>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</si>
  <si>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</si>
  <si>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</si>
  <si>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</si>
  <si>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</si>
  <si>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</si>
  <si>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</si>
  <si>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</si>
  <si>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</si>
  <si>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</si>
  <si>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</si>
  <si>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</si>
  <si>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</si>
  <si>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</si>
  <si>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</si>
  <si>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</si>
  <si>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Tierra del Fuego</t>
  </si>
  <si>
    <t>Santa Cruz</t>
  </si>
  <si>
    <t>Escalante</t>
  </si>
  <si>
    <t>Canadon Seco</t>
  </si>
  <si>
    <t>Hidra</t>
  </si>
  <si>
    <t>Medanito</t>
  </si>
  <si>
    <t>Armenia</t>
  </si>
  <si>
    <t>Armenian Miscellaneous</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</si>
  <si>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</si>
  <si>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</si>
  <si>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</si>
  <si>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</si>
  <si>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</si>
  <si>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</si>
  <si>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</si>
  <si>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</si>
  <si>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</si>
  <si>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</si>
  <si>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</si>
  <si>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</si>
  <si>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</si>
  <si>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</si>
  <si>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</si>
  <si>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</si>
  <si>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</si>
  <si>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</si>
  <si>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Gippsland (Bass Strait)</t>
  </si>
  <si>
    <t>Azerbaijan</t>
  </si>
  <si>
    <t>Azeri Light</t>
  </si>
  <si>
    <t>Bahrain Miscellaneous</t>
  </si>
  <si>
    <t>Belarus</t>
  </si>
  <si>
    <t>Belarus Miscellaneous</t>
  </si>
  <si>
    <t>Seme</t>
  </si>
  <si>
    <t>Benin Miscellaneous</t>
  </si>
  <si>
    <t>Belize Light Crude</t>
  </si>
  <si>
    <t>Belize Miscellaneous</t>
  </si>
  <si>
    <t>Bolivian Condensate</t>
  </si>
  <si>
    <t>Brazil</t>
  </si>
  <si>
    <t>Garoupa</t>
  </si>
  <si>
    <t>Sergipano</t>
  </si>
  <si>
    <t>Campos Basin</t>
  </si>
  <si>
    <t>Urucu (Upper Amazon)</t>
  </si>
  <si>
    <t>Marlim</t>
  </si>
  <si>
    <t>Brazil Polvo</t>
  </si>
  <si>
    <t>Roncador</t>
  </si>
  <si>
    <t>Roncador Heavy</t>
  </si>
  <si>
    <t>Albacora East</t>
  </si>
  <si>
    <t>Seria Light</t>
  </si>
  <si>
    <t>Champion</t>
  </si>
  <si>
    <t>Champion Condensate</t>
  </si>
  <si>
    <t>Brunei LS Blend</t>
  </si>
  <si>
    <t>Brunei Condensate</t>
  </si>
  <si>
    <t>Champion Export</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</si>
  <si>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</si>
  <si>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</si>
  <si>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</si>
  <si>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</si>
  <si>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</si>
  <si>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</si>
  <si>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</si>
  <si>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</si>
  <si>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</si>
  <si>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</si>
  <si>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</si>
  <si>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</si>
  <si>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</si>
  <si>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</si>
  <si>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</si>
  <si>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</si>
  <si>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</si>
  <si>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</si>
  <si>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</si>
  <si>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</si>
  <si>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</si>
  <si>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</si>
  <si>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</si>
  <si>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</si>
  <si>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</si>
  <si>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</si>
  <si>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</si>
  <si>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</si>
  <si>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</si>
  <si>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</si>
  <si>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</si>
  <si>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</si>
  <si>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</si>
  <si>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</si>
  <si>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</si>
  <si>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</si>
  <si>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</si>
  <si>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</si>
  <si>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</si>
  <si>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</si>
  <si>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</si>
  <si>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</si>
  <si>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</si>
  <si>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</si>
  <si>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</si>
  <si>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</si>
  <si>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</si>
  <si>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</si>
  <si>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</si>
  <si>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</si>
  <si>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</si>
  <si>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</si>
  <si>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</si>
  <si>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</si>
  <si>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</si>
  <si>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</si>
  <si>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</si>
  <si>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</si>
  <si>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</si>
  <si>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</si>
  <si>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</si>
  <si>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</si>
  <si>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</si>
  <si>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</si>
  <si>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</si>
  <si>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</si>
  <si>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</si>
  <si>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</si>
  <si>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</si>
  <si>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</si>
  <si>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 (SH)</t>
  </si>
  <si>
    <t>Suncor Synthetic A (OSA)</t>
  </si>
  <si>
    <t>Suncor Synthetic H (OSH)</t>
  </si>
  <si>
    <t>Peace Sour</t>
  </si>
  <si>
    <t>Western Canadian Resid</t>
  </si>
  <si>
    <t>Christina Dilbit Blend</t>
  </si>
  <si>
    <t>Christina Lake Dilbit</t>
  </si>
  <si>
    <t>Chad</t>
  </si>
  <si>
    <t>Doba Blend (Early Production)</t>
  </si>
  <si>
    <t>Doba Blend (Later Production)</t>
  </si>
  <si>
    <t>Chile Miscellaneous</t>
  </si>
  <si>
    <t>China</t>
  </si>
  <si>
    <t>Taching (Daqing)</t>
  </si>
  <si>
    <t>Shengli</t>
  </si>
  <si>
    <t>Beibu</t>
  </si>
  <si>
    <t>Chengbei</t>
  </si>
  <si>
    <t>Lufeng</t>
  </si>
  <si>
    <t>Xijiang</t>
  </si>
  <si>
    <t>Wei Zhou</t>
  </si>
  <si>
    <t>Liu Hua</t>
  </si>
  <si>
    <t>Boz Hong</t>
  </si>
  <si>
    <t>Peng Lai</t>
  </si>
  <si>
    <t>Xi Xiang</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</si>
  <si>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</si>
  <si>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</si>
  <si>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</si>
  <si>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</si>
  <si>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</si>
  <si>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</si>
  <si>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</si>
  <si>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</si>
  <si>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</si>
  <si>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</si>
  <si>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</si>
  <si>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</si>
  <si>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</si>
  <si>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</si>
  <si>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</si>
  <si>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</si>
  <si>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Congo (Brazzaville)</t>
  </si>
  <si>
    <t>Emeraude</t>
  </si>
  <si>
    <t>Djeno Blend</t>
  </si>
  <si>
    <t>Viodo Marina-1</t>
  </si>
  <si>
    <t>Nkossa</t>
  </si>
  <si>
    <t>Congo (Kinshasa)</t>
  </si>
  <si>
    <t>Muanda</t>
  </si>
  <si>
    <t>Congo/Zaire</t>
  </si>
  <si>
    <t>Coco</t>
  </si>
  <si>
    <t>Côte d'Ivoire</t>
  </si>
  <si>
    <t>Espoir</t>
  </si>
  <si>
    <t>Lion Cote</t>
  </si>
  <si>
    <t>Denmark</t>
  </si>
  <si>
    <t>Dan</t>
  </si>
  <si>
    <t>Gorm</t>
  </si>
  <si>
    <t>Danish North Sea</t>
  </si>
  <si>
    <t>Dubai</t>
  </si>
  <si>
    <t>Dubai (Fateh)</t>
  </si>
  <si>
    <t>Margham Light</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</si>
  <si>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</si>
  <si>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</si>
  <si>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</si>
  <si>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</si>
  <si>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</si>
  <si>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</si>
  <si>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</si>
  <si>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</si>
  <si>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</si>
  <si>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</si>
  <si>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</si>
  <si>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</si>
  <si>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</si>
  <si>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</si>
  <si>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</si>
  <si>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</si>
  <si>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</si>
  <si>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</si>
  <si>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</si>
  <si>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Equatorial Guinea</t>
  </si>
  <si>
    <t>Zafiro</t>
  </si>
  <si>
    <t>Alba Condensate</t>
  </si>
  <si>
    <t>Ceiba</t>
  </si>
  <si>
    <t>Gamba</t>
  </si>
  <si>
    <t>Lucina Marine</t>
  </si>
  <si>
    <t>Oguendjo</t>
  </si>
  <si>
    <t>Rabi-Kouanga</t>
  </si>
  <si>
    <t>T'Catamba</t>
  </si>
  <si>
    <t>Rabi</t>
  </si>
  <si>
    <t>Rabi Blend</t>
  </si>
  <si>
    <t>Rabi Light</t>
  </si>
  <si>
    <t>Etame Marin</t>
  </si>
  <si>
    <t>Olende</t>
  </si>
  <si>
    <t>Gabonian Miscellaneous</t>
  </si>
  <si>
    <t>Georgia</t>
  </si>
  <si>
    <t>Georgian Miscellaneous</t>
  </si>
  <si>
    <t>Bonsu</t>
  </si>
  <si>
    <t>Salt Pond</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</si>
  <si>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</si>
  <si>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</si>
  <si>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</si>
  <si>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</si>
  <si>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</si>
  <si>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</si>
  <si>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</si>
  <si>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</si>
  <si>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</si>
  <si>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</si>
  <si>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</si>
  <si>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</si>
  <si>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</si>
  <si>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</si>
  <si>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</si>
  <si>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</si>
  <si>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</si>
  <si>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</si>
  <si>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</si>
  <si>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</si>
  <si>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</si>
  <si>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</si>
  <si>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</si>
  <si>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</si>
  <si>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</si>
  <si>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</si>
  <si>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</si>
  <si>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</si>
  <si>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</si>
  <si>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</si>
  <si>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</si>
  <si>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</si>
  <si>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</si>
  <si>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</si>
  <si>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</si>
  <si>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</si>
  <si>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</si>
  <si>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</si>
  <si>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</si>
  <si>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</si>
  <si>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</si>
  <si>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</si>
  <si>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</si>
  <si>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</si>
  <si>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</si>
  <si>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</si>
  <si>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</si>
  <si>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</si>
  <si>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</si>
  <si>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</si>
  <si>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</si>
  <si>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</si>
  <si>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</si>
  <si>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</si>
  <si>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</si>
  <si>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</si>
  <si>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</si>
  <si>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</si>
  <si>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</si>
  <si>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</si>
  <si>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</si>
  <si>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</si>
  <si>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</si>
  <si>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</si>
  <si>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</si>
  <si>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</si>
  <si>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</si>
  <si>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</si>
  <si>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</si>
  <si>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</si>
  <si>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</si>
  <si>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</si>
  <si>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</si>
  <si>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</si>
  <si>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</si>
  <si>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</si>
  <si>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</si>
  <si>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</si>
  <si>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</si>
  <si>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</si>
  <si>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</si>
  <si>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</si>
  <si>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</si>
  <si>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</si>
  <si>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</si>
  <si>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</si>
  <si>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</si>
  <si>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</si>
  <si>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Mina al Ahmadi (Kuwait Export)</t>
  </si>
  <si>
    <t>Magwa (Lower Jurassic)</t>
  </si>
  <si>
    <t>Burgan (Wafra)</t>
  </si>
  <si>
    <t>Libya</t>
  </si>
  <si>
    <t>Bu Attifel</t>
  </si>
  <si>
    <t>Amna (high pour)</t>
  </si>
  <si>
    <t>Brega</t>
  </si>
  <si>
    <t>Sirtica</t>
  </si>
  <si>
    <t>Zueitina</t>
  </si>
  <si>
    <t>Bunker Hunt</t>
  </si>
  <si>
    <t>El Hofra</t>
  </si>
  <si>
    <t>Dahra</t>
  </si>
  <si>
    <t>Sarir</t>
  </si>
  <si>
    <t>Zueitina Condensate</t>
  </si>
  <si>
    <t>El Sharara</t>
  </si>
  <si>
    <t>Miri Light</t>
  </si>
  <si>
    <t>Tembungo</t>
  </si>
  <si>
    <t>Labuan Blend</t>
  </si>
  <si>
    <t>Tapis</t>
  </si>
  <si>
    <t>Bintulu</t>
  </si>
  <si>
    <t>Bekok</t>
  </si>
  <si>
    <t>Pulai</t>
  </si>
  <si>
    <t>Dulang</t>
  </si>
  <si>
    <t>Mauritania</t>
  </si>
  <si>
    <t>Chinguetti</t>
  </si>
  <si>
    <t>Mexico</t>
  </si>
  <si>
    <t>Isthmus</t>
  </si>
  <si>
    <t>Maya</t>
  </si>
  <si>
    <t>Olmeca</t>
  </si>
  <si>
    <t>Altamira</t>
  </si>
  <si>
    <t>Topped Isthmus</t>
  </si>
  <si>
    <t>Netherlands</t>
  </si>
  <si>
    <t>Alba</t>
  </si>
  <si>
    <t>Neutral Zone</t>
  </si>
  <si>
    <t>Eocene (Wafra)</t>
  </si>
  <si>
    <t>Hout</t>
  </si>
  <si>
    <t>Khafji</t>
  </si>
  <si>
    <t>Neutral Zone Mix</t>
  </si>
  <si>
    <t>Khafji Blend</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</si>
  <si>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</si>
  <si>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</si>
  <si>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</si>
  <si>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</si>
  <si>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</si>
  <si>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</si>
  <si>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</si>
  <si>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</si>
  <si>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</si>
  <si>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</si>
  <si>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</si>
  <si>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</si>
  <si>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</si>
  <si>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</si>
  <si>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</si>
  <si>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</si>
  <si>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</si>
  <si>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</si>
  <si>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</si>
  <si>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</si>
  <si>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</si>
  <si>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</si>
  <si>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</si>
  <si>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Norway</t>
  </si>
  <si>
    <t>Ekofisk</t>
  </si>
  <si>
    <t>Tor</t>
  </si>
  <si>
    <t>Statfjord</t>
  </si>
  <si>
    <t>Heidrun</t>
  </si>
  <si>
    <t>Norwegian Forties</t>
  </si>
  <si>
    <t>Gullfaks</t>
  </si>
  <si>
    <t>Oseberg</t>
  </si>
  <si>
    <t>Norne</t>
  </si>
  <si>
    <t>Troll</t>
  </si>
  <si>
    <t>Draugen</t>
  </si>
  <si>
    <t>Sleipner Condensate</t>
  </si>
  <si>
    <t>Oman Export</t>
  </si>
  <si>
    <t>Papua New Guinea</t>
  </si>
  <si>
    <t>Kutubu</t>
  </si>
  <si>
    <t>Loreto</t>
  </si>
  <si>
    <t>Talara</t>
  </si>
  <si>
    <t>High Cold Test</t>
  </si>
  <si>
    <t>Bayovar</t>
  </si>
  <si>
    <t>Low Cold Test</t>
  </si>
  <si>
    <t>Carmen Central-5</t>
  </si>
  <si>
    <t>Shiviyacu-23</t>
  </si>
  <si>
    <t>Mayna</t>
  </si>
  <si>
    <t>Philippines</t>
  </si>
  <si>
    <t>Nido</t>
  </si>
  <si>
    <t>Philippines Miscellaneous</t>
  </si>
  <si>
    <t>Dukhan</t>
  </si>
  <si>
    <t>Qatar Marine</t>
  </si>
  <si>
    <t>Qatar Land</t>
  </si>
  <si>
    <t>Ras Al Khaimah</t>
  </si>
  <si>
    <t>Rak Condensate</t>
  </si>
  <si>
    <t>Ras Al Khaimah Miscellaneous</t>
  </si>
  <si>
    <t>Russia</t>
  </si>
  <si>
    <t>Urals</t>
  </si>
  <si>
    <t>Russian Export Blend</t>
  </si>
  <si>
    <t>M100</t>
  </si>
  <si>
    <t>M100 Heavy</t>
  </si>
  <si>
    <t>Siberian Light</t>
  </si>
  <si>
    <t>E4 (Gravenshon)</t>
  </si>
  <si>
    <t>E4 Heavy</t>
  </si>
  <si>
    <t>Purovsky Condensate</t>
  </si>
  <si>
    <t>Sokol</t>
  </si>
  <si>
    <t>Saudi Arabia</t>
  </si>
  <si>
    <t>Light (Pers. Gulf)</t>
  </si>
  <si>
    <t>Heavy (Pers. Gulf) (Safaniya)</t>
  </si>
  <si>
    <t>Medium (Pers. Gulf) (Khursaniyah)</t>
  </si>
  <si>
    <t>Extra Light (Pers. Gulf) (Berri)</t>
  </si>
  <si>
    <t>Light (Yanbu)</t>
  </si>
  <si>
    <t>Heavy (Yanbu)</t>
  </si>
  <si>
    <t>Medium (Yanbu)</t>
  </si>
  <si>
    <t>Berri (Yanbu)</t>
  </si>
  <si>
    <t>Medium (Zuluf/Marjan)</t>
  </si>
  <si>
    <t>Sharjah</t>
  </si>
  <si>
    <t>Mubarek Sharjah</t>
  </si>
  <si>
    <t>Sharjah Condensate</t>
  </si>
  <si>
    <t>Rantau</t>
  </si>
  <si>
    <t>Spain</t>
  </si>
  <si>
    <t>Amposta Marina North</t>
  </si>
  <si>
    <t>Casablanca</t>
  </si>
  <si>
    <t>El Dorado</t>
  </si>
  <si>
    <t>Syria</t>
  </si>
  <si>
    <t>Syrian Straight</t>
  </si>
  <si>
    <t>Thayyem</t>
  </si>
  <si>
    <t>Omar Blend</t>
  </si>
  <si>
    <t>Omar</t>
  </si>
  <si>
    <t>Syrian Light</t>
  </si>
  <si>
    <t>Souedie</t>
  </si>
  <si>
    <t>Erawan Condensate</t>
  </si>
  <si>
    <t>Sirikit</t>
  </si>
  <si>
    <t>Nang Nuan</t>
  </si>
  <si>
    <t>Bualuang</t>
  </si>
  <si>
    <t>Benchamas</t>
  </si>
  <si>
    <t>Trinidad and Tobago</t>
  </si>
  <si>
    <t>Galeota Mix</t>
  </si>
  <si>
    <t>Trintopec</t>
  </si>
  <si>
    <t>Land/Trinmar</t>
  </si>
  <si>
    <t>Calypso Miscellaneous</t>
  </si>
  <si>
    <t>Tunisia</t>
  </si>
  <si>
    <t>Ashtart</t>
  </si>
  <si>
    <t>El Borma</t>
  </si>
  <si>
    <t>Ezzaouia-2</t>
  </si>
  <si>
    <t>Turkey</t>
  </si>
  <si>
    <t>Turkish Miscellaneous</t>
  </si>
  <si>
    <t>Ukraine</t>
  </si>
  <si>
    <t>Ukraine Miscellaneous</t>
  </si>
  <si>
    <t>United Kingdom</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</si>
  <si>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</si>
  <si>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</si>
  <si>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</si>
  <si>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</si>
  <si>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</si>
  <si>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</si>
  <si>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</si>
  <si>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</si>
  <si>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</si>
  <si>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</si>
  <si>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</si>
  <si>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</si>
  <si>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</si>
  <si>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</si>
  <si>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</si>
  <si>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</si>
  <si>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</si>
  <si>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</si>
  <si>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</si>
  <si>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</si>
  <si>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</si>
  <si>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</si>
  <si>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</si>
  <si>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</si>
  <si>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</si>
  <si>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</si>
  <si>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</si>
  <si>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</si>
  <si>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</si>
  <si>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</si>
  <si>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Foinhaven</t>
  </si>
  <si>
    <t>Schiehallion</t>
  </si>
  <si>
    <t>Captain</t>
  </si>
  <si>
    <t>Harding</t>
  </si>
  <si>
    <t>US Alaska</t>
  </si>
  <si>
    <t>ANS</t>
  </si>
  <si>
    <t>US Colorado</t>
  </si>
  <si>
    <t>Niobrara</t>
  </si>
  <si>
    <t>US New Mexico</t>
  </si>
  <si>
    <t>Four Corners</t>
  </si>
  <si>
    <t>US North Dakota</t>
  </si>
  <si>
    <t>Bakken</t>
  </si>
  <si>
    <t>North Dakota Sweet</t>
  </si>
  <si>
    <t>US Texas</t>
  </si>
  <si>
    <t>WTI</t>
  </si>
  <si>
    <t>Eagle Ford</t>
  </si>
  <si>
    <t>US Utah</t>
  </si>
  <si>
    <t>Covenant</t>
  </si>
  <si>
    <t>US Federal OCS</t>
  </si>
  <si>
    <t>Beta</t>
  </si>
  <si>
    <t>Carpinteria</t>
  </si>
  <si>
    <t>Dos Cuadras</t>
  </si>
  <si>
    <t>Hondo</t>
  </si>
  <si>
    <t>Hueneme</t>
  </si>
  <si>
    <t>Pescado</t>
  </si>
  <si>
    <t>Point Arguello</t>
  </si>
  <si>
    <t>Point Pedernales</t>
  </si>
  <si>
    <t>Sacate</t>
  </si>
  <si>
    <t>Santa Clara</t>
  </si>
  <si>
    <t>Sockeye</t>
  </si>
  <si>
    <t>Uzbekistan Miscellaneous</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</si>
  <si>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</si>
  <si>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</si>
  <si>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</si>
  <si>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</si>
  <si>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</si>
  <si>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</si>
  <si>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</si>
  <si>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</si>
  <si>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</si>
  <si>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</si>
  <si>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</si>
  <si>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</si>
  <si>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</si>
  <si>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</si>
  <si>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</si>
  <si>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</si>
  <si>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</si>
  <si>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</si>
  <si>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</si>
  <si>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</si>
  <si>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</si>
  <si>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</si>
  <si>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</si>
  <si>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</si>
  <si>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</si>
  <si>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</si>
  <si>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</si>
  <si>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</si>
  <si>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</si>
  <si>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</si>
  <si>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</si>
  <si>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</si>
  <si>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</si>
  <si>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</si>
  <si>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</si>
  <si>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</si>
  <si>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</si>
  <si>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</si>
  <si>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</si>
  <si>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</si>
  <si>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</si>
  <si>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</si>
  <si>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</si>
  <si>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</si>
  <si>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</si>
  <si>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</si>
  <si>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</si>
  <si>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</si>
  <si>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</si>
  <si>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</si>
  <si>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</si>
  <si>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</si>
  <si>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</si>
  <si>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</si>
  <si>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</si>
  <si>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</si>
  <si>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</si>
  <si>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</si>
  <si>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</si>
  <si>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</si>
  <si>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</si>
  <si>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</si>
  <si>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</si>
  <si>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</si>
  <si>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</si>
  <si>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</si>
  <si>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</si>
  <si>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</si>
  <si>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</si>
  <si>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</si>
  <si>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</si>
  <si>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</si>
  <si>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</si>
  <si>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</si>
  <si>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</si>
  <si>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</si>
  <si>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</si>
  <si>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</si>
  <si>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</si>
  <si>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</si>
  <si>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</si>
  <si>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</si>
  <si>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</si>
  <si>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</si>
  <si>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</si>
  <si>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Bach Ho (White Tiger)</t>
  </si>
  <si>
    <t>Dai Hung (Big Bear)</t>
  </si>
  <si>
    <t>Rang Dong</t>
  </si>
  <si>
    <t>Ruby</t>
  </si>
  <si>
    <t>Su Tu Den (Black Lion)</t>
  </si>
  <si>
    <t>Yemen</t>
  </si>
  <si>
    <t>North Yemeni Blend</t>
  </si>
  <si>
    <t>Alif</t>
  </si>
  <si>
    <t>Maarib Lt.</t>
  </si>
  <si>
    <t>Masila Blend</t>
  </si>
  <si>
    <t>30-31</t>
  </si>
  <si>
    <t>Shabwa Blend</t>
  </si>
  <si>
    <t>Any</t>
  </si>
  <si>
    <t>Oil shale</t>
  </si>
  <si>
    <t>Shale oil</t>
  </si>
  <si>
    <t>Natural Gas: piped from source</t>
  </si>
  <si>
    <t>Natural Gas: from LNG</t>
  </si>
  <si>
    <t>Shale gas: piped from source</t>
  </si>
  <si>
    <t>Coal</t>
  </si>
  <si>
    <t>ILUC-faktor</t>
  </si>
  <si>
    <t>ILUC-factor</t>
  </si>
  <si>
    <t>Förklaring till listan med drivmedel</t>
  </si>
  <si>
    <t>Organisationsnamn:</t>
  </si>
  <si>
    <t>Organisationsnummer:</t>
  </si>
  <si>
    <t>Litet eller medelstort företag:</t>
  </si>
  <si>
    <t>Råoljeimportör:</t>
  </si>
  <si>
    <t>Rapporteringsår:</t>
  </si>
  <si>
    <t>Total energimängd [GWh]</t>
  </si>
  <si>
    <t>Enhet</t>
  </si>
  <si>
    <t>Utsläppsminskning [%]</t>
  </si>
  <si>
    <t>Användningsområde</t>
  </si>
  <si>
    <t>Inköpsland</t>
  </si>
  <si>
    <t>Energimängd [GWh]</t>
  </si>
  <si>
    <r>
      <t>Genomsnittligt utsläpp [g CO</t>
    </r>
    <r>
      <rPr>
        <b/>
        <vertAlign val="subscript"/>
        <sz val="11"/>
        <color theme="0"/>
        <rFont val="Calibri"/>
        <family val="2"/>
        <scheme val="minor"/>
      </rPr>
      <t>2eq</t>
    </r>
    <r>
      <rPr>
        <b/>
        <sz val="11"/>
        <color theme="0"/>
        <rFont val="Calibri"/>
        <family val="2"/>
        <scheme val="minor"/>
      </rPr>
      <t>/MJ]</t>
    </r>
  </si>
  <si>
    <t>Hållbar mängd</t>
  </si>
  <si>
    <t>Effektivt värmevärde</t>
  </si>
  <si>
    <t>Råvarans ursprungsland</t>
  </si>
  <si>
    <t>Restprodukt eller avfall</t>
  </si>
  <si>
    <t>Cellulosa-innehåll</t>
  </si>
  <si>
    <t>Produktionskedja</t>
  </si>
  <si>
    <r>
      <t>VHG-bonus e</t>
    </r>
    <r>
      <rPr>
        <vertAlign val="subscript"/>
        <sz val="11"/>
        <color theme="0"/>
        <rFont val="Calibri"/>
        <family val="2"/>
        <scheme val="minor"/>
      </rPr>
      <t>b</t>
    </r>
  </si>
  <si>
    <r>
      <t>VHG-bonus e</t>
    </r>
    <r>
      <rPr>
        <vertAlign val="subscript"/>
        <sz val="11"/>
        <color theme="0"/>
        <rFont val="Calibri"/>
        <family val="2"/>
        <scheme val="minor"/>
      </rPr>
      <t>sca</t>
    </r>
  </si>
  <si>
    <t>Certifiering utöver RED</t>
  </si>
  <si>
    <t>Kommentar</t>
  </si>
  <si>
    <t>Fossilkomponenter</t>
  </si>
  <si>
    <t>Biokomponenter</t>
  </si>
  <si>
    <t>Andel förnybart [% energi]</t>
  </si>
  <si>
    <t>Differens</t>
  </si>
  <si>
    <t>Råoljans ursprungsland</t>
  </si>
  <si>
    <t>Övrig kvalitet</t>
  </si>
  <si>
    <t>anges om ingen av ovan specifikationer är uppfyllda</t>
  </si>
  <si>
    <t xml:space="preserve">fossilkomponenter och biokomponenter inte </t>
  </si>
  <si>
    <t>Visar om summan av rapporterade</t>
  </si>
  <si>
    <t>överensstämmer med rapporterad mängd drivmedel.</t>
  </si>
  <si>
    <t>Fossil komponent</t>
  </si>
  <si>
    <t>Bränslekategori</t>
  </si>
  <si>
    <r>
      <t>Totalt utsläpp [ton CO</t>
    </r>
    <r>
      <rPr>
        <b/>
        <vertAlign val="subscript"/>
        <sz val="11"/>
        <color theme="0"/>
        <rFont val="Calibri"/>
        <family val="2"/>
        <scheme val="minor"/>
      </rPr>
      <t>2</t>
    </r>
    <r>
      <rPr>
        <b/>
        <sz val="11"/>
        <color theme="0"/>
        <rFont val="Calibri"/>
        <family val="2"/>
        <scheme val="minor"/>
      </rPr>
      <t>eq]</t>
    </r>
  </si>
  <si>
    <r>
      <t>m</t>
    </r>
    <r>
      <rPr>
        <vertAlign val="superscript"/>
        <sz val="11"/>
        <color theme="1"/>
        <rFont val="Calibri"/>
        <family val="2"/>
        <scheme val="minor"/>
      </rPr>
      <t>3</t>
    </r>
  </si>
  <si>
    <r>
      <t>Nm</t>
    </r>
    <r>
      <rPr>
        <vertAlign val="superscript"/>
        <sz val="11"/>
        <color theme="1"/>
        <rFont val="Calibri"/>
        <family val="2"/>
        <scheme val="minor"/>
      </rPr>
      <t>3</t>
    </r>
  </si>
  <si>
    <t>Om uppströms utsläppsminskningar har redovisats ska certifikat för detta bifogas rapporteringen och listas här</t>
  </si>
  <si>
    <t>Biobensin</t>
  </si>
  <si>
    <t>Börja här</t>
  </si>
  <si>
    <t>Hållbarhetslagen</t>
  </si>
  <si>
    <t>Drivmedelslagen</t>
  </si>
  <si>
    <t>Sammanfattningar</t>
  </si>
  <si>
    <t>Beräknas automatiskt utifrån vad som anges i övriga flikar och behöver inte fyllas i manuellt.</t>
  </si>
  <si>
    <t>Notera att den fossila motsvarigheten från bränslekvalitetsdirektivet (2009/30/EG) används, värdet kan därför bli negativt.</t>
  </si>
  <si>
    <t>Tips: Markera cellerna för att få en instruktion om hur du ska fylla i dem!</t>
  </si>
  <si>
    <t>E85</t>
  </si>
  <si>
    <t>ED95</t>
  </si>
  <si>
    <t>Råmetanol</t>
  </si>
  <si>
    <t>Bensin MK1 (95/98 oktan)</t>
  </si>
  <si>
    <t>Bensin MK2 (95/98 oktan)</t>
  </si>
  <si>
    <t>Bensin, konventionell råolja</t>
  </si>
  <si>
    <t>Bensin, naturligt bitumen</t>
  </si>
  <si>
    <t>Bensin, oljeskiffer</t>
  </si>
  <si>
    <t>Diesel, konventionell råolja</t>
  </si>
  <si>
    <t>Diesel, oljeskiffer</t>
  </si>
  <si>
    <t>Vätgas</t>
  </si>
  <si>
    <t>Alger</t>
  </si>
  <si>
    <t>Använd matolja</t>
  </si>
  <si>
    <t>Animaliska fetter kategori 1-2</t>
  </si>
  <si>
    <t>PFAD (Palm Fatty Acid Distillate)</t>
  </si>
  <si>
    <t>Betmassa från sockerproduktion</t>
  </si>
  <si>
    <t>Press- och jäsningsrester från vinframställning</t>
  </si>
  <si>
    <t>Blandat kommunalt avfall</t>
  </si>
  <si>
    <t>Rester från djurfodertillverkning</t>
  </si>
  <si>
    <t>Bagass</t>
  </si>
  <si>
    <t>Värmeproduktion</t>
  </si>
  <si>
    <t>Kraftvärmeproduktion</t>
  </si>
  <si>
    <t>Fossil motsvarighet</t>
  </si>
  <si>
    <t>Elproduktion</t>
  </si>
  <si>
    <r>
      <t>Växthusgasutsläpp g CO</t>
    </r>
    <r>
      <rPr>
        <vertAlign val="subscript"/>
        <sz val="11"/>
        <color theme="0"/>
        <rFont val="Calibri"/>
        <family val="2"/>
        <scheme val="minor"/>
      </rPr>
      <t>2</t>
    </r>
    <r>
      <rPr>
        <sz val="11"/>
        <color theme="0"/>
        <rFont val="Calibri"/>
        <family val="2"/>
        <scheme val="minor"/>
      </rPr>
      <t>e/MJ</t>
    </r>
  </si>
  <si>
    <t>Drivmedelskategori</t>
  </si>
  <si>
    <t>Biogas i gasform</t>
  </si>
  <si>
    <t>Nej</t>
  </si>
  <si>
    <t>Teknisk majsolja</t>
  </si>
  <si>
    <t>Animaliska fetter övrigt</t>
  </si>
  <si>
    <t>Finns råvaran i bilaga 9?</t>
  </si>
  <si>
    <t>Ja, del A</t>
  </si>
  <si>
    <t>Ja, del B</t>
  </si>
  <si>
    <t>Nötskal</t>
  </si>
  <si>
    <t>Agnar</t>
  </si>
  <si>
    <t>Sågspån</t>
  </si>
  <si>
    <t>GROT (grenar och toppar)</t>
  </si>
  <si>
    <t>Brunlut</t>
  </si>
  <si>
    <t>Svartlut</t>
  </si>
  <si>
    <t>Råvarugrupp</t>
  </si>
  <si>
    <t>Oljegrödor</t>
  </si>
  <si>
    <t>Socker</t>
  </si>
  <si>
    <t>Stärkelserika grödor</t>
  </si>
  <si>
    <t>Utsläppsfaktor
g CO2e/kWh</t>
  </si>
  <si>
    <t>Summa av komponenter</t>
  </si>
  <si>
    <t>Övrigt</t>
  </si>
  <si>
    <t>Komprimerad naturgas, EU:s energimix</t>
  </si>
  <si>
    <t>Flytande naturgas, EU:s energimix</t>
  </si>
  <si>
    <t>Komprimerad naturgas, Sabatier-reaktion av väte genom elektrolys med icke-biologisk förnybar energi</t>
  </si>
  <si>
    <t>Vätgas, naturgas genom ångreformering</t>
  </si>
  <si>
    <t>Vätgas, elektrolys helt driven av förnybar icke biologisk energi</t>
  </si>
  <si>
    <t>Vätgas, kol</t>
  </si>
  <si>
    <t>Bensin, plastavfall som utvinns av fossila råvaror</t>
  </si>
  <si>
    <t>Normalvärde</t>
  </si>
  <si>
    <t>Bensin, kondenserad naturgas</t>
  </si>
  <si>
    <t>Bensin, syntetisk olja som utvinns ur kol</t>
  </si>
  <si>
    <t>Diesel, kondenserad naturgas</t>
  </si>
  <si>
    <t>Diesel, syntetisk olja som utvinns ur kol</t>
  </si>
  <si>
    <t>Diesel, naturlig bitumen</t>
  </si>
  <si>
    <t>Diesel, plastavfall som utvinns av fossila råvaror</t>
  </si>
  <si>
    <t>Vätgas, med koldioxidinfång och lagring av processutsläpp</t>
  </si>
  <si>
    <t>Syntetisk diesel MK1</t>
  </si>
  <si>
    <t>LPG, alla fossila källor</t>
  </si>
  <si>
    <t>Better Biomass</t>
  </si>
  <si>
    <t>Flytgödsel</t>
  </si>
  <si>
    <t>Fast stallgödsel</t>
  </si>
  <si>
    <t>Höns/kycklingsgödsel</t>
  </si>
  <si>
    <t>Halm (torkad)</t>
  </si>
  <si>
    <t>Helsäd-vete</t>
  </si>
  <si>
    <t>Drank från etanoltillverkning</t>
  </si>
  <si>
    <t>Avfall från slakteri - Låg TS</t>
  </si>
  <si>
    <t>Avfall från slakteri - Hög TS</t>
  </si>
  <si>
    <t>Källsorterat matavfall från hushåll och verksamheter (fast form)</t>
  </si>
  <si>
    <t>Källsorterat matavfall (kvarnat och sprätt) - Låg TS</t>
  </si>
  <si>
    <t>Källsorterat matavfall (kvarnat och sprätt) - Hög TS</t>
  </si>
  <si>
    <t>Vårvete</t>
  </si>
  <si>
    <t>Höstvete</t>
  </si>
  <si>
    <t>Råglycerin</t>
  </si>
  <si>
    <t>växthusgasutsläpp från el beräknas med en elmix som avser svensk användarprofil</t>
  </si>
  <si>
    <t>Viktat normalvärde</t>
  </si>
  <si>
    <t>Värmevärde MJ/l</t>
  </si>
  <si>
    <t>Värmevärde MJ/kg</t>
  </si>
  <si>
    <t>Fett från hushåll, restauranger och storkök</t>
  </si>
  <si>
    <t>Fettavskiljareslam från restauranger och storkök</t>
  </si>
  <si>
    <t>Flytande avfall från livsmedelsindustri - Låg TS</t>
  </si>
  <si>
    <t>Flytande avfall från livsmedelsindustri - Hög TS</t>
  </si>
  <si>
    <t>Flytande avfall från handel - Låg TS</t>
  </si>
  <si>
    <t>Flytande avfall från handel - Hög TS</t>
  </si>
  <si>
    <t>Reduktionsplikt</t>
  </si>
  <si>
    <t>Bilaga IX</t>
  </si>
  <si>
    <t>Ej reduktionsplikt</t>
  </si>
  <si>
    <t>Överlåtelse/förvärv</t>
  </si>
  <si>
    <t>Datum</t>
  </si>
  <si>
    <t>Organisation</t>
  </si>
  <si>
    <t>Biobränslen</t>
  </si>
  <si>
    <t>Fossila drivmedel</t>
  </si>
  <si>
    <t>Biodrivmedel</t>
  </si>
  <si>
    <t>Enenrgimängd [GWh]</t>
  </si>
  <si>
    <t>Utsläppsminskning drivmedel [%]</t>
  </si>
  <si>
    <t>Org.nummer</t>
  </si>
  <si>
    <t>Reduktionsplikt  [g CO2eq/MJ]</t>
  </si>
  <si>
    <t>Reduktionsplikt utsläppsfaktor</t>
  </si>
  <si>
    <t>Reduktionsplikt [MJ/l]</t>
  </si>
  <si>
    <t>Utsläpp reduktionsplikt [g CO2e]</t>
  </si>
  <si>
    <t>Reduktionsplikt [MJ]</t>
  </si>
  <si>
    <t>Inköpsland/
produktionsland</t>
  </si>
  <si>
    <t>Diesel</t>
  </si>
  <si>
    <t>Reduktionspliktslagen</t>
  </si>
  <si>
    <t>Bensin</t>
  </si>
  <si>
    <t>Reduktionsplikt kategori</t>
  </si>
  <si>
    <t>Utsläppsbalans [kg +/-]</t>
  </si>
  <si>
    <t>Reduktionspliktsavgift</t>
  </si>
  <si>
    <t>Balans</t>
  </si>
  <si>
    <t>Utsläpp fossil (ton)</t>
  </si>
  <si>
    <t>Utsläpp bio (ton)</t>
  </si>
  <si>
    <t>Energimängd bio (GWh)</t>
  </si>
  <si>
    <t>Energimängd total (GWh)</t>
  </si>
  <si>
    <t>Utsläpp total (ton)</t>
  </si>
  <si>
    <t>Reduktionsplikt (%)</t>
  </si>
  <si>
    <t>Reduktionsbalans (kg)</t>
  </si>
  <si>
    <t>Reduktionspliktsavgift (kr)</t>
  </si>
  <si>
    <r>
      <t>Fossil motsvarighet (g CO</t>
    </r>
    <r>
      <rPr>
        <b/>
        <vertAlign val="subscript"/>
        <sz val="11"/>
        <color theme="0"/>
        <rFont val="Calibri"/>
        <family val="2"/>
        <scheme val="minor"/>
      </rPr>
      <t>2</t>
    </r>
    <r>
      <rPr>
        <b/>
        <sz val="11"/>
        <color theme="0"/>
        <rFont val="Calibri"/>
        <family val="2"/>
        <scheme val="minor"/>
      </rPr>
      <t>eq/MJ)</t>
    </r>
  </si>
  <si>
    <r>
      <t>Reduktionsplikt (g CO</t>
    </r>
    <r>
      <rPr>
        <b/>
        <vertAlign val="subscript"/>
        <sz val="11"/>
        <color theme="0"/>
        <rFont val="Calibri"/>
        <family val="2"/>
        <scheme val="minor"/>
      </rPr>
      <t>2</t>
    </r>
    <r>
      <rPr>
        <b/>
        <sz val="11"/>
        <color theme="0"/>
        <rFont val="Calibri"/>
        <family val="2"/>
        <scheme val="minor"/>
      </rPr>
      <t>eq/MJ)</t>
    </r>
  </si>
  <si>
    <r>
      <t>Resultat (g CO</t>
    </r>
    <r>
      <rPr>
        <b/>
        <vertAlign val="subscript"/>
        <sz val="11"/>
        <color theme="0"/>
        <rFont val="Calibri"/>
        <family val="2"/>
        <scheme val="minor"/>
      </rPr>
      <t>2</t>
    </r>
    <r>
      <rPr>
        <b/>
        <sz val="11"/>
        <color theme="0"/>
        <rFont val="Calibri"/>
        <family val="2"/>
        <scheme val="minor"/>
      </rPr>
      <t>eq/MJ)</t>
    </r>
  </si>
  <si>
    <t>År</t>
  </si>
  <si>
    <t>Avgift bensin</t>
  </si>
  <si>
    <t>Avgift diesel</t>
  </si>
  <si>
    <t>Energimängd fossil (GWh)</t>
  </si>
  <si>
    <t>specifikation enligt DML el SS 15 54 61:2017</t>
  </si>
  <si>
    <t>specifikation enligt DML el SS 15 54 35:2016</t>
  </si>
  <si>
    <t>specifikation enligt DML el EN 15293:2018</t>
  </si>
  <si>
    <t>specifikation enligt DML el EN 590:2013</t>
  </si>
  <si>
    <t>specifikation enligt DML el EN 14214:2012+A1:2014</t>
  </si>
  <si>
    <t>specifikation enligt DML el EN 228:2012+A1:2017</t>
  </si>
  <si>
    <t>specifikation enligt DML el EN 15940:2016+A1:2018</t>
  </si>
  <si>
    <t>specifikation enligt DML SS 15 54 37:2015</t>
  </si>
  <si>
    <t>specifikation enligt EN 589:2008+A1:2012</t>
  </si>
  <si>
    <t>LPG</t>
  </si>
  <si>
    <t>specifikation enligt EN 16723-2:2017</t>
  </si>
  <si>
    <t>Naphta</t>
  </si>
  <si>
    <t>Reduktionsplikt värmevärde MJ/l</t>
  </si>
  <si>
    <t>LHV MJ/l</t>
  </si>
  <si>
    <t>LHV MJ/kg</t>
  </si>
  <si>
    <r>
      <t>Volym (m</t>
    </r>
    <r>
      <rPr>
        <b/>
        <vertAlign val="superscript"/>
        <sz val="11"/>
        <color theme="0"/>
        <rFont val="Calibri"/>
        <family val="2"/>
        <scheme val="minor"/>
      </rPr>
      <t>3</t>
    </r>
    <r>
      <rPr>
        <b/>
        <sz val="11"/>
        <color theme="0"/>
        <rFont val="Calibri"/>
        <family val="2"/>
        <scheme val="minor"/>
      </rPr>
      <t>)</t>
    </r>
  </si>
  <si>
    <t>Mängd (kg)</t>
  </si>
  <si>
    <r>
      <t>Volym (Nm</t>
    </r>
    <r>
      <rPr>
        <b/>
        <vertAlign val="superscript"/>
        <sz val="11"/>
        <color theme="0"/>
        <rFont val="Calibri"/>
        <family val="2"/>
        <scheme val="minor"/>
      </rPr>
      <t>3</t>
    </r>
    <r>
      <rPr>
        <b/>
        <sz val="11"/>
        <color theme="0"/>
        <rFont val="Calibri"/>
        <family val="2"/>
        <scheme val="minor"/>
      </rPr>
      <t>)</t>
    </r>
  </si>
  <si>
    <t>Koldioxidekvivalenter
[kg]</t>
  </si>
  <si>
    <t>Bilaga 9</t>
  </si>
  <si>
    <t>Del A</t>
  </si>
  <si>
    <t>a)</t>
  </si>
  <si>
    <t>b)</t>
  </si>
  <si>
    <t>c)</t>
  </si>
  <si>
    <t>d)</t>
  </si>
  <si>
    <t>e)</t>
  </si>
  <si>
    <t>f)</t>
  </si>
  <si>
    <t>g)</t>
  </si>
  <si>
    <t>h)</t>
  </si>
  <si>
    <t>i)</t>
  </si>
  <si>
    <t>j)</t>
  </si>
  <si>
    <t>k)</t>
  </si>
  <si>
    <t>l)</t>
  </si>
  <si>
    <t>m)</t>
  </si>
  <si>
    <t>n)</t>
  </si>
  <si>
    <t>o)</t>
  </si>
  <si>
    <t>p)</t>
  </si>
  <si>
    <t>q)</t>
  </si>
  <si>
    <t>r)</t>
  </si>
  <si>
    <t>s)</t>
  </si>
  <si>
    <t>t)</t>
  </si>
  <si>
    <t>Del B</t>
  </si>
  <si>
    <t>Råvaror vars bidrag till det mål som avses i första stycket i artikel 3.4 Förnybartdirektivet ska anses vara två gånger så stort som deras energiinnehåll</t>
  </si>
  <si>
    <t>Råvaror och bränslen vars bidrag till det mål som avses i artikel 3.4 första stycket Förnybartdirektivet ska anses vara två gånger så stort som deras energiinnehåll</t>
  </si>
  <si>
    <t>Alger, om de odlas på land i dammar eller fotobioreaktorer.</t>
  </si>
  <si>
    <t>Biomassafraktioner av blandat kommunalt avfall, men inte sådant källsorterat hushållsavfall som omfattas av återvinningsmålen enligt artikel 11.2 a i direktiv 2008/98/EG.</t>
  </si>
  <si>
    <t>Biologiskt avfall såsom det definieras i artikel 3.4 i direktiv 2008/98/EG från privata hushåll som omfattas av separat insamling i enlighet med definitionen i artikel 3.11 i det direktivet.</t>
  </si>
  <si>
    <t>Halm.</t>
  </si>
  <si>
    <t>Stallgödsel och avloppsslam.</t>
  </si>
  <si>
    <t>Avloppsslam från palmoljeframställning och tomma palmfruktsklasar.</t>
  </si>
  <si>
    <t>Tallbeck.</t>
  </si>
  <si>
    <t>Råglycerin.</t>
  </si>
  <si>
    <t>Bagass.</t>
  </si>
  <si>
    <t>Press- och jäsningsrester från vinframställning.</t>
  </si>
  <si>
    <t>Nötskal.</t>
  </si>
  <si>
    <t>Agnar.</t>
  </si>
  <si>
    <t>Biomassafraktioner av industriellt avfall som inte lämpar sig för användning i livsmedels- och foderkedjan, inbegripet material från detalj- och partihandeln, den jordbruksbaserade livsmedelsindustrin samt fiske- och vattenbruksnäringen och med undantag för de råvaror som förtecknas i del B i denna bilaga.</t>
  </si>
  <si>
    <t>Kolvar som rensats från majsgroddarna.</t>
  </si>
  <si>
    <t>Biomassafraktioner av avfall och restprodukter från skogsbruk och skogsbaserad industri såsom bark, grenar, förkommersiell gallring, blad, barr, trädtoppar, sågspån, kutterspån, svartlut, brunlut, fiberslam, lignin och tallolja.</t>
  </si>
  <si>
    <t>Avskiljning och användning av koldioxid för transportändamål, om energikällan är förnybar i enlighet med artikel 2 andra stycket led a Förnybartdirektivet.</t>
  </si>
  <si>
    <t>Bakterier, om energikällan är förnybar i enlighet med artikel 2 andra stycket led a Förnybartdirektivet.</t>
  </si>
  <si>
    <t>Animaliska fetter som klassificeras enligt kategorierna 1 och 2 i enlighet med Europaparlamentets och rådets förordning (EG) nr 1069/2009.</t>
  </si>
  <si>
    <t>Använd matolja.</t>
  </si>
  <si>
    <t>Förnybara flytande och gasformiga transportdrivmedel av icke-biologiskt ursprung.</t>
  </si>
  <si>
    <t>Annat material som innehåller både cellulosa och lignin, utom sågtimmer och fanerstockar.</t>
  </si>
  <si>
    <t>Annan cellulosa från icke-livsmedel.</t>
  </si>
  <si>
    <t>specifikation enligt EN 589:2018</t>
  </si>
  <si>
    <t>Resultat (% utsläppsreduktion)</t>
  </si>
  <si>
    <t>Fast avfall från handel</t>
  </si>
  <si>
    <t>Fast avfall från livsmedelsindustri</t>
  </si>
  <si>
    <t>Metod för bestämmande av växthusgasutsläpp</t>
  </si>
  <si>
    <t>Typ av aktör:</t>
  </si>
  <si>
    <t>Typ av aktör</t>
  </si>
  <si>
    <t>Grödor som odlats som huvudgrödor för i första hand energiändamål på jordbruksmark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</si>
</sst>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r&quot;_-;\-* #,##0.00\ &quot;kr&quot;_-;_-* &quot;-&quot;??\ &quot;kr&quot;_-;_-@_-"/>
    <numFmt numFmtId="164" formatCode="_-* #,##0.00\ _k_r_-;\-* #,##0.00\ _k_r_-;_-* &quot;-&quot;??\ _k_r_-;_-@_-"/>
    <numFmt numFmtId="165" formatCode="0.0"/>
    <numFmt numFmtId="166" formatCode="0.0%"/>
    <numFmt numFmtId="167" formatCode="#,##0.0"/>
    <numFmt numFmtId="168" formatCode="_-* #,##0.00\ [$€-1]_-;\-* #,##0.00\ [$€-1]_-;_-* &quot;-&quot;??\ [$€-1]_-"/>
    <numFmt numFmtId="169" formatCode="#,##0\ &quot;kr&quot;"/>
    <numFmt numFmtId="170" formatCode="#,##0.0\ &quot;kr&quot;"/>
    <numFmt numFmtId="171" formatCode="_-* #,##0\ &quot;kr&quot;_-;\-* #,##0\ &quot;kr&quot;_-;_-* &quot;-&quot;??\ &quot;kr&quot;_-;_-@_-"/>
  </numFmts>
  <fonts count="20" x14ac:knownFonts="1">
    <font>
      <sz val="11"/>
      <color theme="1"/>
      <name val="Calibri"/>
      <family val="2"/>
      <scheme val="minor"/>
    </font>
    <font>
      <sz val="11"/>
      <color theme="0"/>
      <name val="Calibri"/>
      <family val="2"/>
      <scheme val="minor"/>
    </font>
    <font>
      <vertAlign val="subscript"/>
      <sz val="11"/>
      <color theme="0"/>
      <name val="Calibri"/>
      <family val="2"/>
      <scheme val="minor"/>
    </font>
    <font>
      <b/>
      <sz val="11"/>
      <color theme="0"/>
      <name val="Calibri"/>
      <family val="2"/>
      <scheme val="minor"/>
    </font>
    <font>
      <b/>
      <sz val="11"/>
      <color theme="1"/>
      <name val="Calibri"/>
      <family val="2"/>
      <scheme val="minor"/>
    </font>
    <font>
      <b/>
      <vertAlign val="subscript"/>
      <sz val="11"/>
      <color theme="0"/>
      <name val="Calibri"/>
      <family val="2"/>
      <scheme val="minor"/>
    </font>
    <font>
      <b/>
      <sz val="16"/>
      <color theme="1"/>
      <name val="Calibri"/>
      <family val="2"/>
      <scheme val="minor"/>
    </font>
    <font>
      <b/>
      <vertAlign val="superscript"/>
      <sz val="11"/>
      <color theme="0"/>
      <name val="Calibri"/>
      <family val="2"/>
      <scheme val="minor"/>
    </font>
    <font>
      <vertAlign val="superscript"/>
      <sz val="11"/>
      <color theme="1"/>
      <name val="Calibri"/>
      <family val="2"/>
      <scheme val="minor"/>
    </font>
    <font>
      <sz val="11"/>
      <color rgb="FF9C0006"/>
      <name val="Calibri"/>
      <family val="2"/>
      <scheme val="minor"/>
    </font>
    <font>
      <i/>
      <sz val="11"/>
      <color theme="1"/>
      <name val="Calibri"/>
      <family val="2"/>
      <scheme val="minor"/>
    </font>
    <font>
      <sz val="11"/>
      <color theme="1"/>
      <name val="Cambria"/>
      <family val="2"/>
      <scheme val="major"/>
    </font>
    <font>
      <sz val="11"/>
      <color theme="1"/>
      <name val="Calibri"/>
      <family val="2"/>
      <scheme val="minor"/>
    </font>
    <font>
      <sz val="10"/>
      <color theme="1"/>
      <name val="Arial"/>
      <family val="2"/>
    </font>
    <font>
      <sz val="10"/>
      <color indexed="8"/>
      <name val="Arial"/>
      <family val="2"/>
    </font>
    <font>
      <sz val="10"/>
      <name val="Arial"/>
      <family val="2"/>
    </font>
    <font>
      <sz val="11"/>
      <color theme="0"/>
      <name val="Calibri"/>
      <family val="2"/>
      <scheme val="minor"/>
    </font>
    <font>
      <sz val="9"/>
      <color indexed="81"/>
      <name val="Tahoma"/>
      <charset val="1"/>
    </font>
    <font>
      <b/>
      <sz val="9"/>
      <color indexed="81"/>
      <name val="Tahoma"/>
      <charset val="1"/>
    </font>
    <font>
      <sz val="11"/>
      <color theme="0"/>
      <name val="Calibri"/>
      <scheme val="minor"/>
    </font>
  </fonts>
  <fills count="15">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theme="5"/>
        <bgColor theme="5"/>
      </patternFill>
    </fill>
    <fill>
      <patternFill patternType="solid">
        <fgColor theme="7"/>
        <bgColor indexed="64"/>
      </patternFill>
    </fill>
    <fill>
      <patternFill patternType="solid">
        <fgColor rgb="FFBFBFBF"/>
        <bgColor rgb="FF000000"/>
      </patternFill>
    </fill>
    <fill>
      <patternFill patternType="solid">
        <fgColor indexed="22"/>
        <bgColor indexed="64"/>
      </patternFill>
    </fill>
    <fill>
      <patternFill patternType="solid">
        <fgColor rgb="FFFFC7CE"/>
      </patternFill>
    </fill>
    <fill>
      <patternFill patternType="solid">
        <fgColor theme="6" tint="-0.249977111117893"/>
        <bgColor indexed="64"/>
      </patternFill>
    </fill>
    <fill>
      <patternFill patternType="solid">
        <fgColor theme="7" tint="-0.249977111117893"/>
        <bgColor indexed="64"/>
      </patternFill>
    </fill>
    <fill>
      <patternFill patternType="solid">
        <fgColor theme="5"/>
        <bgColor indexed="64"/>
      </patternFill>
    </fill>
    <fill>
      <patternFill patternType="solid">
        <fgColor theme="5" tint="0.79998168889431442"/>
        <bgColor indexed="64"/>
      </patternFill>
    </fill>
    <fill>
      <patternFill patternType="solid">
        <fgColor theme="6" tint="0.59999389629810485"/>
        <bgColor indexed="65"/>
      </patternFill>
    </fill>
    <fill>
      <patternFill patternType="solid">
        <fgColor theme="9"/>
        <bgColor indexed="64"/>
      </patternFill>
    </fill>
  </fills>
  <borders count="33">
    <border>
      <left/>
      <right/>
      <top/>
      <bottom/>
      <diagonal/>
    </border>
    <border>
      <left style="thin">
        <color theme="0" tint="-4.9989318521683403E-2"/>
      </left>
      <right style="thin">
        <color theme="0" tint="-4.9989318521683403E-2"/>
      </right>
      <top/>
      <bottom/>
      <diagonal/>
    </border>
    <border>
      <left/>
      <right style="thin">
        <color theme="0" tint="-4.9989318521683403E-2"/>
      </right>
      <top/>
      <bottom/>
      <diagonal/>
    </border>
    <border>
      <left style="thin">
        <color theme="0" tint="-4.9989318521683403E-2"/>
      </left>
      <right/>
      <top/>
      <bottom/>
      <diagonal/>
    </border>
    <border>
      <left/>
      <right style="thin">
        <color theme="0"/>
      </right>
      <top/>
      <bottom/>
      <diagonal/>
    </border>
    <border>
      <left style="thin">
        <color theme="0"/>
      </left>
      <right style="thin">
        <color theme="0" tint="-4.9989318521683403E-2"/>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0"/>
      </left>
      <right/>
      <top/>
      <bottom/>
      <diagonal/>
    </border>
    <border>
      <left style="thin">
        <color indexed="64"/>
      </left>
      <right/>
      <top/>
      <bottom/>
      <diagonal/>
    </border>
    <border>
      <left style="thin">
        <color theme="0"/>
      </left>
      <right style="thin">
        <color theme="0"/>
      </right>
      <top/>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theme="0" tint="-4.9989318521683403E-2"/>
      </left>
      <right style="thin">
        <color theme="0"/>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16">
    <xf numFmtId="0" fontId="0" fillId="0" borderId="0"/>
    <xf numFmtId="0" fontId="9" fillId="8" borderId="0" applyNumberFormat="0" applyBorder="0" applyAlignment="0" applyProtection="0"/>
    <xf numFmtId="0" fontId="11" fillId="0" borderId="0"/>
    <xf numFmtId="168" fontId="13" fillId="0" borderId="0"/>
    <xf numFmtId="9" fontId="14" fillId="0" borderId="0" applyFont="0" applyFill="0" applyBorder="0" applyAlignment="0" applyProtection="0"/>
    <xf numFmtId="168" fontId="12" fillId="0" borderId="0"/>
    <xf numFmtId="164" fontId="13" fillId="0" borderId="0" applyFont="0" applyFill="0" applyBorder="0" applyAlignment="0" applyProtection="0"/>
    <xf numFmtId="168" fontId="12" fillId="13" borderId="0" applyNumberFormat="0" applyBorder="0" applyAlignment="0" applyProtection="0"/>
    <xf numFmtId="44" fontId="13" fillId="0" borderId="0" applyFont="0" applyFill="0" applyBorder="0" applyAlignment="0" applyProtection="0"/>
    <xf numFmtId="168" fontId="13" fillId="0" borderId="0" applyFont="0" applyFill="0" applyBorder="0" applyAlignment="0" applyProtection="0"/>
    <xf numFmtId="0" fontId="12" fillId="0" borderId="0"/>
    <xf numFmtId="9" fontId="15" fillId="0" borderId="0" applyFont="0" applyFill="0" applyBorder="0" applyAlignment="0" applyProtection="0"/>
    <xf numFmtId="0" fontId="12" fillId="0" borderId="0"/>
    <xf numFmtId="0" fontId="12" fillId="0" borderId="0"/>
    <xf numFmtId="0" fontId="15" fillId="0" borderId="0"/>
    <xf numFmtId="9" fontId="12" fillId="0" borderId="0" applyFont="0" applyFill="0" applyBorder="0" applyAlignment="0" applyProtection="0"/>
  </cellStyleXfs>
  <cellXfs count="175">
    <xf numFmtId="0" fontId="0" fillId="0" borderId="0" xfId="0"/>
    <xf numFmtId="0" fontId="0" fillId="3" borderId="1" xfId="0" applyFill="1" applyBorder="1" applyProtection="1">
      <protection locked="0"/>
    </xf>
    <xf numFmtId="0" fontId="1" fillId="2" borderId="0" xfId="0" applyFont="1" applyFill="1"/>
    <xf numFmtId="0" fontId="0" fillId="3" borderId="1" xfId="0" applyFill="1" applyBorder="1" applyProtection="1"/>
    <xf numFmtId="0" fontId="1" fillId="2" borderId="2" xfId="0" applyFont="1" applyFill="1" applyBorder="1" applyAlignment="1">
      <alignment wrapText="1"/>
    </xf>
    <xf numFmtId="0" fontId="1" fillId="2" borderId="1" xfId="0" applyFont="1" applyFill="1" applyBorder="1" applyAlignment="1">
      <alignment wrapText="1"/>
    </xf>
    <xf numFmtId="0" fontId="1" fillId="2" borderId="3" xfId="0" applyFont="1" applyFill="1" applyBorder="1" applyAlignment="1">
      <alignment wrapText="1"/>
    </xf>
    <xf numFmtId="9" fontId="0" fillId="0" borderId="0" xfId="0" applyNumberFormat="1"/>
    <xf numFmtId="0" fontId="3" fillId="4" borderId="0" xfId="0" applyFont="1" applyFill="1" applyBorder="1"/>
    <xf numFmtId="0" fontId="0" fillId="3" borderId="1" xfId="0" applyNumberFormat="1" applyFill="1" applyBorder="1" applyProtection="1"/>
    <xf numFmtId="0" fontId="1" fillId="5" borderId="1" xfId="0" applyFont="1" applyFill="1" applyBorder="1" applyAlignment="1">
      <alignment wrapText="1"/>
    </xf>
    <xf numFmtId="0" fontId="1" fillId="5" borderId="3" xfId="0" applyFont="1" applyFill="1" applyBorder="1" applyAlignment="1">
      <alignment wrapText="1"/>
    </xf>
    <xf numFmtId="0" fontId="1" fillId="5" borderId="0" xfId="0" applyFont="1" applyFill="1" applyAlignment="1">
      <alignment wrapText="1"/>
    </xf>
    <xf numFmtId="0" fontId="0" fillId="0" borderId="4" xfId="0" applyBorder="1"/>
    <xf numFmtId="0" fontId="1" fillId="2" borderId="5" xfId="0" applyFont="1" applyFill="1" applyBorder="1" applyAlignment="1">
      <alignment wrapText="1"/>
    </xf>
    <xf numFmtId="0" fontId="0" fillId="0" borderId="0" xfId="0" applyProtection="1"/>
    <xf numFmtId="0" fontId="0" fillId="0" borderId="0" xfId="0" applyBorder="1" applyProtection="1"/>
    <xf numFmtId="167" fontId="4" fillId="0" borderId="6" xfId="0" applyNumberFormat="1" applyFont="1" applyBorder="1" applyAlignment="1" applyProtection="1">
      <alignment horizontal="right"/>
    </xf>
    <xf numFmtId="165" fontId="4" fillId="0" borderId="6" xfId="0" applyNumberFormat="1" applyFont="1" applyBorder="1" applyAlignment="1" applyProtection="1">
      <alignment horizontal="right"/>
    </xf>
    <xf numFmtId="166" fontId="4" fillId="0" borderId="9" xfId="0" applyNumberFormat="1" applyFont="1" applyBorder="1" applyAlignment="1" applyProtection="1">
      <alignment horizontal="right"/>
    </xf>
    <xf numFmtId="167" fontId="0" fillId="0" borderId="6" xfId="0" applyNumberFormat="1" applyBorder="1" applyAlignment="1" applyProtection="1">
      <alignment horizontal="right"/>
    </xf>
    <xf numFmtId="165" fontId="0" fillId="0" borderId="6" xfId="0" applyNumberFormat="1" applyFont="1" applyBorder="1" applyAlignment="1" applyProtection="1">
      <alignment horizontal="right"/>
    </xf>
    <xf numFmtId="166" fontId="0" fillId="0" borderId="9" xfId="0" applyNumberFormat="1" applyBorder="1" applyAlignment="1" applyProtection="1">
      <alignment horizontal="right"/>
    </xf>
    <xf numFmtId="167" fontId="0" fillId="0" borderId="7" xfId="0" applyNumberFormat="1" applyBorder="1" applyAlignment="1" applyProtection="1">
      <alignment horizontal="right"/>
    </xf>
    <xf numFmtId="165" fontId="0" fillId="0" borderId="7" xfId="0" applyNumberFormat="1" applyFont="1" applyBorder="1" applyAlignment="1" applyProtection="1">
      <alignment horizontal="right"/>
    </xf>
    <xf numFmtId="166" fontId="0" fillId="0" borderId="8" xfId="0" applyNumberFormat="1" applyBorder="1" applyAlignment="1" applyProtection="1">
      <alignment horizontal="right"/>
    </xf>
    <xf numFmtId="0" fontId="0" fillId="6" borderId="1" xfId="0" applyNumberFormat="1" applyFill="1" applyBorder="1" applyProtection="1"/>
    <xf numFmtId="166" fontId="4" fillId="0" borderId="6" xfId="0" applyNumberFormat="1" applyFont="1" applyBorder="1" applyAlignment="1" applyProtection="1">
      <alignment horizontal="right"/>
    </xf>
    <xf numFmtId="0" fontId="0" fillId="3" borderId="4" xfId="0" applyFill="1" applyBorder="1"/>
    <xf numFmtId="0" fontId="0" fillId="3" borderId="4" xfId="0" applyFill="1" applyBorder="1" applyProtection="1">
      <protection locked="0"/>
    </xf>
    <xf numFmtId="0" fontId="1" fillId="2" borderId="4" xfId="0" applyFont="1" applyFill="1" applyBorder="1"/>
    <xf numFmtId="167" fontId="0" fillId="0" borderId="8" xfId="0" applyNumberFormat="1" applyFont="1" applyBorder="1" applyAlignment="1" applyProtection="1">
      <alignment horizontal="right"/>
    </xf>
    <xf numFmtId="167" fontId="0" fillId="0" borderId="0" xfId="0" applyNumberFormat="1" applyBorder="1" applyAlignment="1" applyProtection="1">
      <alignment horizontal="right"/>
    </xf>
    <xf numFmtId="167" fontId="4" fillId="0" borderId="7" xfId="0" applyNumberFormat="1" applyFont="1" applyBorder="1" applyAlignment="1" applyProtection="1">
      <alignment horizontal="right"/>
    </xf>
    <xf numFmtId="166" fontId="0" fillId="0" borderId="7" xfId="0" applyNumberFormat="1" applyBorder="1" applyProtection="1"/>
    <xf numFmtId="166" fontId="9" fillId="8" borderId="7" xfId="1" applyNumberFormat="1" applyBorder="1" applyAlignment="1" applyProtection="1">
      <alignment horizontal="right"/>
    </xf>
    <xf numFmtId="166" fontId="9" fillId="8" borderId="8" xfId="1" applyNumberFormat="1" applyBorder="1" applyAlignment="1" applyProtection="1">
      <alignment horizontal="right"/>
    </xf>
    <xf numFmtId="0" fontId="0" fillId="3" borderId="0" xfId="0" applyFill="1" applyAlignment="1">
      <alignment horizontal="right"/>
    </xf>
    <xf numFmtId="0" fontId="1" fillId="2" borderId="12" xfId="0" applyFont="1" applyFill="1" applyBorder="1"/>
    <xf numFmtId="0" fontId="0" fillId="3" borderId="12" xfId="0" applyFill="1" applyBorder="1" applyAlignment="1">
      <alignment horizontal="right"/>
    </xf>
    <xf numFmtId="0" fontId="0" fillId="0" borderId="0" xfId="0" applyBorder="1" applyAlignment="1" applyProtection="1">
      <alignment horizontal="left" wrapText="1"/>
    </xf>
    <xf numFmtId="0" fontId="0" fillId="0" borderId="0" xfId="0" applyBorder="1"/>
    <xf numFmtId="0" fontId="0" fillId="0" borderId="18" xfId="0" applyBorder="1" applyProtection="1"/>
    <xf numFmtId="0" fontId="0" fillId="0" borderId="19" xfId="0" applyBorder="1" applyProtection="1"/>
    <xf numFmtId="0" fontId="6" fillId="0" borderId="19" xfId="0" applyFont="1" applyBorder="1" applyAlignment="1" applyProtection="1">
      <alignment horizontal="left"/>
    </xf>
    <xf numFmtId="0" fontId="0" fillId="0" borderId="20" xfId="0" applyBorder="1" applyProtection="1"/>
    <xf numFmtId="0" fontId="0" fillId="0" borderId="14" xfId="0" applyBorder="1" applyAlignment="1" applyProtection="1">
      <alignment horizontal="left" vertical="top"/>
      <protection locked="0"/>
    </xf>
    <xf numFmtId="167" fontId="0" fillId="0" borderId="15" xfId="0" applyNumberFormat="1" applyFont="1" applyBorder="1" applyAlignment="1" applyProtection="1">
      <alignment horizontal="right"/>
    </xf>
    <xf numFmtId="167" fontId="0" fillId="0" borderId="15" xfId="0" applyNumberFormat="1" applyBorder="1" applyAlignment="1" applyProtection="1">
      <alignment horizontal="right"/>
    </xf>
    <xf numFmtId="167" fontId="0" fillId="0" borderId="24" xfId="0" applyNumberFormat="1" applyBorder="1" applyAlignment="1" applyProtection="1">
      <alignment horizontal="right"/>
    </xf>
    <xf numFmtId="167" fontId="4" fillId="0" borderId="15" xfId="0" applyNumberFormat="1" applyFont="1" applyBorder="1" applyAlignment="1" applyProtection="1">
      <alignment horizontal="right"/>
    </xf>
    <xf numFmtId="0" fontId="0" fillId="7" borderId="14" xfId="0" applyFill="1" applyBorder="1" applyProtection="1"/>
    <xf numFmtId="0" fontId="0" fillId="7" borderId="25" xfId="0" applyFill="1" applyBorder="1" applyProtection="1"/>
    <xf numFmtId="0" fontId="0" fillId="7" borderId="28" xfId="0" applyFill="1" applyBorder="1" applyProtection="1"/>
    <xf numFmtId="0" fontId="0" fillId="3" borderId="2" xfId="0" applyFill="1" applyBorder="1" applyProtection="1"/>
    <xf numFmtId="0" fontId="0" fillId="3" borderId="0" xfId="0" applyFill="1" applyProtection="1"/>
    <xf numFmtId="0" fontId="0" fillId="3" borderId="3" xfId="0" applyNumberFormat="1" applyFill="1" applyBorder="1" applyProtection="1"/>
    <xf numFmtId="0" fontId="3" fillId="9" borderId="14" xfId="0" applyFont="1" applyFill="1" applyBorder="1" applyAlignment="1" applyProtection="1">
      <alignment horizontal="right"/>
    </xf>
    <xf numFmtId="0" fontId="3" fillId="9" borderId="22" xfId="0" applyFont="1" applyFill="1" applyBorder="1" applyAlignment="1" applyProtection="1">
      <alignment horizontal="right"/>
    </xf>
    <xf numFmtId="0" fontId="3" fillId="9" borderId="15" xfId="0" applyFont="1" applyFill="1" applyBorder="1" applyAlignment="1" applyProtection="1">
      <alignment horizontal="right"/>
    </xf>
    <xf numFmtId="0" fontId="3" fillId="9" borderId="8" xfId="0" applyFont="1" applyFill="1" applyBorder="1" applyAlignment="1" applyProtection="1">
      <alignment horizontal="right"/>
    </xf>
    <xf numFmtId="0" fontId="3" fillId="10" borderId="15" xfId="0" applyFont="1" applyFill="1" applyBorder="1" applyAlignment="1" applyProtection="1">
      <alignment horizontal="right" vertical="top"/>
    </xf>
    <xf numFmtId="0" fontId="3" fillId="10" borderId="7" xfId="0" applyFont="1" applyFill="1" applyBorder="1" applyAlignment="1" applyProtection="1">
      <alignment horizontal="right" vertical="top"/>
    </xf>
    <xf numFmtId="0" fontId="3" fillId="10" borderId="14" xfId="0" applyFont="1" applyFill="1" applyBorder="1" applyAlignment="1" applyProtection="1">
      <alignment horizontal="right"/>
    </xf>
    <xf numFmtId="0" fontId="3" fillId="10" borderId="22" xfId="0" applyFont="1" applyFill="1" applyBorder="1" applyAlignment="1" applyProtection="1">
      <alignment horizontal="right"/>
    </xf>
    <xf numFmtId="0" fontId="3" fillId="10" borderId="15" xfId="0" applyFont="1" applyFill="1" applyBorder="1" applyAlignment="1" applyProtection="1">
      <alignment horizontal="right"/>
    </xf>
    <xf numFmtId="0" fontId="3" fillId="10" borderId="8" xfId="0" applyFont="1" applyFill="1" applyBorder="1" applyAlignment="1" applyProtection="1">
      <alignment horizontal="right"/>
    </xf>
    <xf numFmtId="0" fontId="3" fillId="10" borderId="23" xfId="0" applyFont="1" applyFill="1" applyBorder="1" applyAlignment="1" applyProtection="1">
      <alignment horizontal="right"/>
    </xf>
    <xf numFmtId="0" fontId="3" fillId="10" borderId="7" xfId="0" applyFont="1" applyFill="1" applyBorder="1" applyAlignment="1" applyProtection="1">
      <alignment horizontal="right"/>
    </xf>
    <xf numFmtId="0" fontId="0" fillId="0" borderId="4" xfId="0" applyBorder="1" applyProtection="1"/>
    <xf numFmtId="0" fontId="1" fillId="5" borderId="1" xfId="0" applyFont="1" applyFill="1" applyBorder="1" applyAlignment="1" applyProtection="1">
      <alignment wrapText="1"/>
    </xf>
    <xf numFmtId="0" fontId="1" fillId="5" borderId="3" xfId="0" applyFont="1" applyFill="1" applyBorder="1" applyAlignment="1" applyProtection="1">
      <alignment wrapText="1"/>
    </xf>
    <xf numFmtId="0" fontId="1" fillId="5" borderId="0" xfId="0" applyFont="1" applyFill="1" applyAlignment="1" applyProtection="1">
      <alignment wrapText="1"/>
    </xf>
    <xf numFmtId="0" fontId="0" fillId="12" borderId="0" xfId="0" applyFill="1"/>
    <xf numFmtId="0" fontId="3" fillId="11" borderId="0" xfId="0" applyFont="1" applyFill="1"/>
    <xf numFmtId="0" fontId="1" fillId="5" borderId="29" xfId="0" applyFont="1" applyFill="1" applyBorder="1" applyAlignment="1">
      <alignment wrapText="1"/>
    </xf>
    <xf numFmtId="0" fontId="0" fillId="3" borderId="29" xfId="0" applyNumberFormat="1" applyFill="1" applyBorder="1" applyProtection="1"/>
    <xf numFmtId="167" fontId="0" fillId="3" borderId="1" xfId="0" applyNumberFormat="1" applyFill="1" applyBorder="1" applyProtection="1"/>
    <xf numFmtId="4" fontId="0" fillId="3" borderId="1" xfId="0" applyNumberFormat="1" applyFill="1" applyBorder="1" applyProtection="1"/>
    <xf numFmtId="167" fontId="0" fillId="0" borderId="27" xfId="0" applyNumberFormat="1" applyFont="1" applyBorder="1" applyAlignment="1" applyProtection="1">
      <alignment horizontal="right"/>
    </xf>
    <xf numFmtId="0" fontId="3" fillId="9" borderId="26" xfId="0" applyFont="1" applyFill="1" applyBorder="1" applyAlignment="1" applyProtection="1">
      <alignment horizontal="right"/>
    </xf>
    <xf numFmtId="3" fontId="0" fillId="3" borderId="1" xfId="0" applyNumberFormat="1" applyFill="1" applyBorder="1" applyProtection="1"/>
    <xf numFmtId="4" fontId="0" fillId="3" borderId="1" xfId="0" applyNumberFormat="1" applyFill="1" applyBorder="1" applyProtection="1">
      <protection locked="0"/>
    </xf>
    <xf numFmtId="167" fontId="0" fillId="3" borderId="1" xfId="0" applyNumberFormat="1" applyFill="1" applyBorder="1" applyProtection="1">
      <protection locked="0"/>
    </xf>
    <xf numFmtId="0" fontId="1" fillId="5" borderId="0" xfId="0" applyFont="1" applyFill="1" applyBorder="1" applyAlignment="1">
      <alignment wrapText="1"/>
    </xf>
    <xf numFmtId="0" fontId="1" fillId="5" borderId="2" xfId="0" applyFont="1" applyFill="1" applyBorder="1" applyAlignment="1" applyProtection="1">
      <alignment wrapText="1"/>
    </xf>
    <xf numFmtId="0" fontId="0" fillId="3" borderId="12" xfId="0" applyFill="1" applyBorder="1" applyAlignment="1" applyProtection="1"/>
    <xf numFmtId="3" fontId="0" fillId="0" borderId="7" xfId="0" applyNumberFormat="1" applyBorder="1" applyAlignment="1" applyProtection="1">
      <alignment horizontal="right"/>
    </xf>
    <xf numFmtId="3" fontId="0" fillId="0" borderId="0" xfId="0" applyNumberFormat="1" applyBorder="1" applyAlignment="1" applyProtection="1">
      <alignment horizontal="right"/>
    </xf>
    <xf numFmtId="3" fontId="4" fillId="0" borderId="7" xfId="0" applyNumberFormat="1" applyFont="1" applyBorder="1" applyAlignment="1" applyProtection="1">
      <alignment horizontal="right"/>
    </xf>
    <xf numFmtId="3" fontId="0" fillId="0" borderId="6" xfId="0" applyNumberFormat="1" applyBorder="1" applyAlignment="1" applyProtection="1">
      <alignment horizontal="right"/>
    </xf>
    <xf numFmtId="3" fontId="4" fillId="0" borderId="6" xfId="0" applyNumberFormat="1" applyFont="1" applyBorder="1" applyAlignment="1" applyProtection="1">
      <alignment horizontal="right"/>
    </xf>
    <xf numFmtId="0" fontId="0" fillId="0" borderId="0" xfId="0" applyAlignment="1">
      <alignment wrapText="1"/>
    </xf>
    <xf numFmtId="0" fontId="1" fillId="2" borderId="4" xfId="0" applyFont="1" applyFill="1" applyBorder="1" applyProtection="1"/>
    <xf numFmtId="0" fontId="1" fillId="2" borderId="12" xfId="0" applyFont="1" applyFill="1" applyBorder="1" applyProtection="1"/>
    <xf numFmtId="0" fontId="1" fillId="2" borderId="0" xfId="0" applyFont="1" applyFill="1" applyBorder="1" applyProtection="1"/>
    <xf numFmtId="0" fontId="0" fillId="3" borderId="4" xfId="0" applyFill="1" applyBorder="1" applyProtection="1"/>
    <xf numFmtId="0" fontId="0" fillId="0" borderId="0" xfId="0" applyFill="1"/>
    <xf numFmtId="167" fontId="0" fillId="6" borderId="0" xfId="0" applyNumberFormat="1" applyFill="1" applyBorder="1" applyProtection="1">
      <protection locked="0"/>
    </xf>
    <xf numFmtId="0" fontId="16" fillId="2" borderId="0" xfId="0" applyFont="1" applyFill="1" applyBorder="1" applyAlignment="1">
      <alignment wrapText="1"/>
    </xf>
    <xf numFmtId="0" fontId="0" fillId="6" borderId="0" xfId="0" applyFill="1" applyProtection="1">
      <protection locked="0"/>
    </xf>
    <xf numFmtId="0" fontId="4" fillId="0" borderId="0" xfId="0" applyFont="1" applyFill="1" applyBorder="1" applyProtection="1"/>
    <xf numFmtId="0" fontId="0" fillId="0" borderId="0" xfId="0" applyFill="1" applyBorder="1" applyProtection="1"/>
    <xf numFmtId="0" fontId="3" fillId="9" borderId="27" xfId="0" applyFont="1" applyFill="1" applyBorder="1" applyAlignment="1" applyProtection="1">
      <alignment horizontal="right" vertical="top"/>
    </xf>
    <xf numFmtId="0" fontId="3" fillId="10" borderId="8" xfId="0" applyFont="1" applyFill="1" applyBorder="1" applyAlignment="1" applyProtection="1">
      <alignment horizontal="right" vertical="top"/>
    </xf>
    <xf numFmtId="0" fontId="3" fillId="10" borderId="14" xfId="0" applyFont="1" applyFill="1" applyBorder="1" applyAlignment="1" applyProtection="1">
      <alignment horizontal="right" vertical="top"/>
    </xf>
    <xf numFmtId="0" fontId="0" fillId="0" borderId="20" xfId="0" applyFill="1" applyBorder="1" applyProtection="1"/>
    <xf numFmtId="0" fontId="6"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16" xfId="0" applyFill="1" applyBorder="1" applyProtection="1"/>
    <xf numFmtId="0" fontId="0" fillId="0" borderId="0" xfId="0" applyFill="1" applyBorder="1"/>
    <xf numFmtId="0" fontId="0" fillId="0" borderId="0" xfId="0" applyFill="1" applyProtection="1"/>
    <xf numFmtId="0" fontId="0" fillId="0" borderId="0" xfId="0" applyFont="1" applyFill="1" applyBorder="1" applyAlignment="1" applyProtection="1">
      <alignment horizontal="right"/>
    </xf>
    <xf numFmtId="0" fontId="0" fillId="0" borderId="21" xfId="0" applyFill="1" applyBorder="1" applyProtection="1"/>
    <xf numFmtId="0" fontId="0" fillId="0" borderId="13" xfId="0" applyFill="1" applyBorder="1" applyProtection="1"/>
    <xf numFmtId="0" fontId="0" fillId="0" borderId="17" xfId="0" applyFill="1" applyBorder="1" applyProtection="1"/>
    <xf numFmtId="0" fontId="1" fillId="2" borderId="0" xfId="0" applyFont="1" applyFill="1" applyAlignment="1">
      <alignment wrapText="1"/>
    </xf>
    <xf numFmtId="14" fontId="0" fillId="3" borderId="1" xfId="0" applyNumberFormat="1" applyFill="1" applyBorder="1" applyProtection="1">
      <protection locked="0"/>
    </xf>
    <xf numFmtId="3" fontId="0" fillId="3" borderId="1" xfId="0" applyNumberFormat="1" applyFill="1" applyBorder="1" applyProtection="1">
      <protection locked="0"/>
    </xf>
    <xf numFmtId="3" fontId="0" fillId="3" borderId="2" xfId="0" applyNumberFormat="1" applyFill="1" applyBorder="1" applyProtection="1"/>
    <xf numFmtId="0" fontId="0" fillId="3" borderId="0" xfId="0" applyNumberFormat="1" applyFill="1" applyBorder="1" applyProtection="1"/>
    <xf numFmtId="0" fontId="3" fillId="14" borderId="27" xfId="0" applyFont="1" applyFill="1" applyBorder="1" applyAlignment="1" applyProtection="1">
      <alignment horizontal="right" vertical="top"/>
    </xf>
    <xf numFmtId="0" fontId="3" fillId="14" borderId="8" xfId="0" applyFont="1" applyFill="1" applyBorder="1" applyAlignment="1" applyProtection="1">
      <alignment horizontal="right" vertical="top"/>
    </xf>
    <xf numFmtId="0" fontId="4" fillId="0" borderId="0" xfId="0" applyFont="1" applyBorder="1" applyProtection="1"/>
    <xf numFmtId="3" fontId="0" fillId="0" borderId="14" xfId="0" applyNumberFormat="1" applyBorder="1" applyProtection="1"/>
    <xf numFmtId="4" fontId="0" fillId="0" borderId="14" xfId="0" applyNumberFormat="1" applyBorder="1" applyProtection="1"/>
    <xf numFmtId="4" fontId="0" fillId="0" borderId="14" xfId="0" applyNumberFormat="1" applyBorder="1" applyAlignment="1" applyProtection="1">
      <alignment horizontal="right"/>
    </xf>
    <xf numFmtId="169" fontId="0" fillId="0" borderId="14" xfId="15" applyNumberFormat="1" applyFont="1" applyBorder="1" applyProtection="1"/>
    <xf numFmtId="170" fontId="0" fillId="0" borderId="0" xfId="0" applyNumberFormat="1"/>
    <xf numFmtId="166" fontId="0" fillId="0" borderId="0" xfId="15" applyNumberFormat="1" applyFont="1"/>
    <xf numFmtId="0" fontId="0" fillId="0" borderId="11" xfId="0" applyBorder="1"/>
    <xf numFmtId="166" fontId="0" fillId="0" borderId="11" xfId="15" applyNumberFormat="1" applyFont="1" applyBorder="1"/>
    <xf numFmtId="2" fontId="0" fillId="0" borderId="11" xfId="0" applyNumberFormat="1" applyBorder="1"/>
    <xf numFmtId="0" fontId="0" fillId="0" borderId="7" xfId="0" applyBorder="1"/>
    <xf numFmtId="166" fontId="0" fillId="0" borderId="7" xfId="15" applyNumberFormat="1" applyFont="1" applyBorder="1"/>
    <xf numFmtId="2" fontId="0" fillId="0" borderId="7" xfId="0" applyNumberFormat="1" applyBorder="1"/>
    <xf numFmtId="0" fontId="3" fillId="14" borderId="30" xfId="0" applyFont="1" applyFill="1" applyBorder="1" applyProtection="1"/>
    <xf numFmtId="0" fontId="3" fillId="14" borderId="11" xfId="0" applyFont="1" applyFill="1" applyBorder="1" applyProtection="1"/>
    <xf numFmtId="0" fontId="3" fillId="14" borderId="32" xfId="0" applyFont="1" applyFill="1" applyBorder="1" applyProtection="1"/>
    <xf numFmtId="0" fontId="3" fillId="14" borderId="28" xfId="0" applyFont="1" applyFill="1" applyBorder="1" applyProtection="1"/>
    <xf numFmtId="0" fontId="3" fillId="14" borderId="14" xfId="0" applyFont="1" applyFill="1" applyBorder="1" applyProtection="1"/>
    <xf numFmtId="3" fontId="4" fillId="0" borderId="7" xfId="0" applyNumberFormat="1" applyFont="1" applyBorder="1"/>
    <xf numFmtId="171" fontId="4" fillId="0" borderId="32" xfId="0" applyNumberFormat="1" applyFont="1" applyBorder="1"/>
    <xf numFmtId="171" fontId="4" fillId="0" borderId="8" xfId="0" applyNumberFormat="1" applyFont="1" applyBorder="1"/>
    <xf numFmtId="0" fontId="0" fillId="7" borderId="28" xfId="0" applyFill="1" applyBorder="1" applyAlignment="1" applyProtection="1">
      <alignment horizontal="left"/>
    </xf>
    <xf numFmtId="0" fontId="0" fillId="7" borderId="31" xfId="0" applyFill="1" applyBorder="1" applyAlignment="1" applyProtection="1">
      <alignment horizontal="left"/>
    </xf>
    <xf numFmtId="0" fontId="0" fillId="7" borderId="26" xfId="0" applyFill="1" applyBorder="1" applyAlignment="1" applyProtection="1">
      <alignment horizontal="left"/>
    </xf>
    <xf numFmtId="3" fontId="0" fillId="0" borderId="0" xfId="0" applyNumberFormat="1" applyFill="1" applyBorder="1" applyProtection="1"/>
    <xf numFmtId="0" fontId="0" fillId="3" borderId="2" xfId="0" applyFill="1" applyBorder="1" applyAlignment="1" applyProtection="1">
      <alignment horizontal="left"/>
    </xf>
    <xf numFmtId="0" fontId="0" fillId="3" borderId="2" xfId="0" applyFill="1" applyBorder="1" applyAlignment="1">
      <alignment horizontal="left"/>
    </xf>
    <xf numFmtId="2" fontId="4" fillId="0" borderId="11" xfId="0" applyNumberFormat="1" applyFont="1" applyBorder="1" applyAlignment="1">
      <alignment horizontal="right"/>
    </xf>
    <xf numFmtId="2" fontId="4" fillId="0" borderId="7" xfId="0" applyNumberFormat="1" applyFont="1" applyBorder="1" applyAlignment="1">
      <alignment horizontal="right"/>
    </xf>
    <xf numFmtId="4" fontId="0" fillId="0" borderId="11" xfId="0" applyNumberFormat="1" applyBorder="1"/>
    <xf numFmtId="4" fontId="0" fillId="0" borderId="27" xfId="0" applyNumberFormat="1" applyBorder="1"/>
    <xf numFmtId="4" fontId="0" fillId="0" borderId="7" xfId="0" applyNumberFormat="1" applyBorder="1"/>
    <xf numFmtId="0" fontId="6" fillId="0" borderId="14" xfId="0" applyFont="1" applyBorder="1" applyAlignment="1" applyProtection="1">
      <alignment horizontal="left" vertical="top"/>
      <protection locked="0"/>
    </xf>
    <xf numFmtId="0" fontId="0" fillId="0" borderId="0" xfId="0" applyAlignment="1" applyProtection="1">
      <alignment wrapText="1"/>
    </xf>
    <xf numFmtId="0" fontId="1" fillId="2" borderId="0" xfId="0" applyFont="1" applyFill="1" applyBorder="1" applyAlignment="1" applyProtection="1">
      <alignment wrapText="1"/>
    </xf>
    <xf numFmtId="0" fontId="0" fillId="3" borderId="4" xfId="0" applyFill="1" applyBorder="1" applyAlignment="1" applyProtection="1">
      <alignment wrapText="1"/>
    </xf>
    <xf numFmtId="0" fontId="4" fillId="3" borderId="4" xfId="0" applyFont="1" applyFill="1" applyBorder="1" applyProtection="1"/>
    <xf numFmtId="0" fontId="4" fillId="3" borderId="4" xfId="0" applyFont="1" applyFill="1" applyBorder="1" applyAlignment="1" applyProtection="1">
      <alignment wrapText="1"/>
    </xf>
    <xf numFmtId="10" fontId="4" fillId="0" borderId="11" xfId="15" applyNumberFormat="1" applyFont="1" applyBorder="1" applyAlignment="1">
      <alignment horizontal="right"/>
    </xf>
    <xf numFmtId="0" fontId="3" fillId="10" borderId="27" xfId="0" applyFont="1" applyFill="1" applyBorder="1" applyAlignment="1" applyProtection="1">
      <alignment horizontal="right" vertical="top"/>
    </xf>
    <xf numFmtId="0" fontId="0" fillId="3" borderId="10" xfId="0" applyFill="1" applyBorder="1" applyProtection="1"/>
    <xf numFmtId="0" fontId="19" fillId="2" borderId="10" xfId="0" applyFont="1" applyFill="1" applyBorder="1" applyAlignment="1">
      <alignment wrapText="1"/>
    </xf>
    <xf numFmtId="0" fontId="0" fillId="7" borderId="14" xfId="0" applyFill="1" applyBorder="1" applyAlignment="1" applyProtection="1">
      <alignment horizontal="left"/>
    </xf>
    <xf numFmtId="0" fontId="10" fillId="0" borderId="11" xfId="0" applyFont="1" applyBorder="1" applyAlignment="1" applyProtection="1">
      <alignment horizontal="left" wrapText="1"/>
    </xf>
    <xf numFmtId="0" fontId="10" fillId="0" borderId="0" xfId="0" applyFont="1" applyBorder="1" applyAlignment="1" applyProtection="1">
      <alignment horizontal="left" wrapText="1"/>
    </xf>
    <xf numFmtId="0" fontId="0" fillId="0" borderId="11" xfId="0" applyFill="1" applyBorder="1" applyAlignment="1" applyProtection="1">
      <alignment horizontal="left" wrapText="1"/>
    </xf>
    <xf numFmtId="0" fontId="0" fillId="0" borderId="0" xfId="0" applyFill="1" applyBorder="1" applyAlignment="1" applyProtection="1">
      <alignment horizontal="left" wrapText="1"/>
    </xf>
    <xf numFmtId="0" fontId="0" fillId="7" borderId="28" xfId="0" applyFill="1" applyBorder="1" applyAlignment="1" applyProtection="1">
      <alignment horizontal="left"/>
    </xf>
    <xf numFmtId="0" fontId="0" fillId="7" borderId="31" xfId="0" applyFill="1" applyBorder="1" applyAlignment="1" applyProtection="1">
      <alignment horizontal="left"/>
    </xf>
    <xf numFmtId="0" fontId="0" fillId="7" borderId="26" xfId="0" applyFill="1" applyBorder="1" applyAlignment="1" applyProtection="1">
      <alignment horizontal="left"/>
    </xf>
    <xf numFmtId="0" fontId="0" fillId="7" borderId="27" xfId="0" applyFill="1" applyBorder="1" applyAlignment="1" applyProtection="1">
      <alignment horizontal="left"/>
    </xf>
    <xf numFmtId="0" fontId="0" fillId="7" borderId="8" xfId="0" applyFill="1" applyBorder="1" applyAlignment="1" applyProtection="1">
      <alignment horizontal="left"/>
    </xf>
  </cellXfs>
  <cellStyles count="16">
    <cellStyle name="40 % - Dekorfärg3 2" xfId="7" xr:uid="{00000000-0005-0000-0000-000000000000}"/>
    <cellStyle name="Dålig" xfId="1" builtinId="27"/>
    <cellStyle name="Euro" xfId="9" xr:uid="{00000000-0005-0000-0000-000002000000}"/>
    <cellStyle name="Normal" xfId="0" builtinId="0"/>
    <cellStyle name="Normal 2" xfId="2" xr:uid="{00000000-0005-0000-0000-000004000000}"/>
    <cellStyle name="Normal 2 2" xfId="14" xr:uid="{00000000-0005-0000-0000-000005000000}"/>
    <cellStyle name="Normal 2 3" xfId="5" xr:uid="{00000000-0005-0000-0000-000006000000}"/>
    <cellStyle name="Normal 3" xfId="10" xr:uid="{00000000-0005-0000-0000-000007000000}"/>
    <cellStyle name="Normal 4" xfId="12" xr:uid="{00000000-0005-0000-0000-000008000000}"/>
    <cellStyle name="Normal 5" xfId="13" xr:uid="{00000000-0005-0000-0000-000009000000}"/>
    <cellStyle name="Normal 6" xfId="3" xr:uid="{00000000-0005-0000-0000-00000A000000}"/>
    <cellStyle name="Procent" xfId="15" builtinId="5"/>
    <cellStyle name="Procent 2" xfId="11" xr:uid="{00000000-0005-0000-0000-00000B000000}"/>
    <cellStyle name="Procent 3" xfId="4" xr:uid="{00000000-0005-0000-0000-00000C000000}"/>
    <cellStyle name="Tusental 2" xfId="6" xr:uid="{00000000-0005-0000-0000-00000D000000}"/>
    <cellStyle name="Valuta 2" xfId="8" xr:uid="{00000000-0005-0000-0000-00000E000000}"/>
  </cellStyles>
  <dxfs count="112">
    <dxf>
      <font>
        <b val="0"/>
        <i val="0"/>
        <strike val="0"/>
        <condense val="0"/>
        <extend val="0"/>
        <outline val="0"/>
        <shadow val="0"/>
        <u val="none"/>
        <vertAlign val="baseline"/>
        <sz val="11"/>
        <color theme="1"/>
        <name val="Calibri"/>
        <family val="2"/>
        <scheme val="minor"/>
      </font>
      <numFmt numFmtId="166" formatCode="0.0%"/>
    </dxf>
    <dxf>
      <font>
        <b val="0"/>
        <i val="0"/>
        <strike val="0"/>
        <condense val="0"/>
        <extend val="0"/>
        <outline val="0"/>
        <shadow val="0"/>
        <u val="none"/>
        <vertAlign val="baseline"/>
        <sz val="11"/>
        <color theme="1"/>
        <name val="Calibri"/>
        <family val="2"/>
        <scheme val="minor"/>
      </font>
      <numFmt numFmtId="166" formatCode="0.0%"/>
    </dxf>
    <dxf>
      <border outline="0">
        <left style="thin">
          <color theme="5" tint="0.39997558519241921"/>
        </left>
        <right style="thin">
          <color theme="5" tint="0.39997558519241921"/>
        </right>
        <top style="thin">
          <color theme="5" tint="0.39997558519241921"/>
        </top>
        <bottom style="thin">
          <color theme="5" tint="0.39997558519241921"/>
        </bottom>
      </border>
    </dxf>
    <dxf>
      <font>
        <b/>
        <i val="0"/>
        <strike val="0"/>
        <condense val="0"/>
        <extend val="0"/>
        <outline val="0"/>
        <shadow val="0"/>
        <u val="none"/>
        <vertAlign val="baseline"/>
        <sz val="11"/>
        <color theme="0"/>
        <name val="Calibri"/>
        <scheme val="minor"/>
      </font>
      <fill>
        <patternFill patternType="solid">
          <fgColor theme="5"/>
          <bgColor theme="5"/>
        </patternFill>
      </fill>
    </dxf>
    <dxf>
      <numFmt numFmtId="13" formatCode="0%"/>
    </dxf>
    <dxf>
      <numFmt numFmtId="13" formatCode="0%"/>
    </dxf>
    <dxf>
      <numFmt numFmtId="0" formatCode="General"/>
    </dxf>
    <dxf>
      <fill>
        <patternFill patternType="lightGray">
          <fgColor rgb="FFC00000"/>
          <bgColor theme="5" tint="0.79998168889431442"/>
        </patternFill>
      </fill>
    </dxf>
    <dxf>
      <fill>
        <patternFill patternType="lightGray">
          <fgColor rgb="FFC00000"/>
          <bgColor theme="5" tint="0.79998168889431442"/>
        </patternFill>
      </fill>
    </dxf>
    <dxf>
      <fill>
        <patternFill patternType="solid">
          <fgColor indexed="64"/>
          <bgColor theme="0" tint="-0.249977111117893"/>
        </patternFill>
      </fill>
      <protection locked="1" hidden="0"/>
    </dxf>
    <dxf>
      <numFmt numFmtId="0" formatCode="General"/>
      <fill>
        <patternFill patternType="solid">
          <fgColor indexed="64"/>
          <bgColor theme="0" tint="-0.249977111117893"/>
        </patternFill>
      </fill>
      <protection locked="1" hidden="0"/>
    </dxf>
    <dxf>
      <fill>
        <patternFill patternType="solid">
          <fgColor indexed="64"/>
          <bgColor theme="0" tint="-0.249977111117893"/>
        </patternFill>
      </fill>
      <border diagonalUp="0" diagonalDown="0" outline="0">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right style="thin">
          <color theme="0" tint="-4.9989318521683403E-2"/>
        </right>
        <top/>
        <bottom/>
      </border>
      <protection locked="1" hidden="0"/>
    </dxf>
    <dxf>
      <numFmt numFmtId="167" formatCode="#,##0.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border>
      <protection locked="1" hidden="0"/>
    </dxf>
    <dxf>
      <numFmt numFmtId="4" formatCode="#,##0.00"/>
      <fill>
        <patternFill patternType="solid">
          <fgColor indexed="64"/>
          <bgColor theme="0" tint="-0.249977111117893"/>
        </patternFill>
      </fill>
      <border diagonalUp="0" diagonalDown="0">
        <left style="thin">
          <color theme="0" tint="-4.9989318521683403E-2"/>
        </left>
        <right style="thin">
          <color theme="0" tint="-4.9989318521683403E-2"/>
        </right>
        <top/>
        <bottom/>
      </border>
      <protection locked="1" hidden="0"/>
    </dxf>
    <dxf>
      <numFmt numFmtId="0" formatCode="General"/>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alignment horizontal="left" vertical="bottom" textRotation="0" wrapText="0" indent="0" justifyLastLine="0" shrinkToFit="0" readingOrder="0"/>
      <border diagonalUp="0" diagonalDown="0" outline="0">
        <left/>
        <right style="thin">
          <color theme="0" tint="-4.9989318521683403E-2"/>
        </right>
        <top/>
        <bottom/>
      </border>
      <protection locked="1" hidden="0"/>
    </dxf>
    <dxf>
      <numFmt numFmtId="0" formatCode="General"/>
      <fill>
        <patternFill patternType="solid">
          <fgColor indexed="64"/>
          <bgColor theme="0" tint="-0.249977111117893"/>
        </patternFill>
      </fill>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fill>
        <patternFill patternType="solid">
          <fgColor indexed="64"/>
          <bgColor theme="0" tint="-0.249977111117893"/>
        </patternFill>
      </fill>
      <protection locked="1" hidden="0"/>
    </dxf>
    <dxf>
      <font>
        <strike val="0"/>
        <outline val="0"/>
        <shadow val="0"/>
        <sz val="11"/>
        <color theme="0"/>
        <name val="Calibri"/>
        <scheme val="minor"/>
      </font>
      <fill>
        <patternFill patternType="solid">
          <fgColor indexed="64"/>
          <bgColor rgb="FFFF0000"/>
        </patternFill>
      </fill>
      <alignment horizontal="general" vertical="bottom" textRotation="0" wrapText="1" indent="0" justifyLastLine="0" shrinkToFit="0" readingOrder="0"/>
    </dxf>
    <dxf>
      <fill>
        <patternFill patternType="gray125">
          <fgColor theme="5" tint="-0.24994659260841701"/>
          <bgColor theme="5" tint="0.79998168889431442"/>
        </patternFill>
      </fill>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solid">
          <fgColor rgb="FF000000"/>
          <bgColor rgb="FFBFBFBF"/>
        </patternFill>
      </fill>
      <protection locked="0" hidden="0"/>
    </dxf>
    <dxf>
      <numFmt numFmtId="167" formatCode="#,##0.0"/>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0" hidden="0"/>
    </dxf>
    <dxf>
      <numFmt numFmtId="19" formatCode="yyyy/mm/dd"/>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0"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0" hidden="0"/>
    </dxf>
    <dxf>
      <numFmt numFmtId="3" formatCode="#,##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0"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0" hidden="0"/>
    </dxf>
    <dxf>
      <font>
        <b val="0"/>
      </font>
      <numFmt numFmtId="0" formatCode="General"/>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theme="0" tint="-4.9989318521683403E-2"/>
        </right>
        <top/>
        <bottom/>
      </border>
    </dxf>
    <dxf>
      <numFmt numFmtId="0" formatCode="General"/>
      <fill>
        <patternFill patternType="solid">
          <fgColor indexed="64"/>
          <bgColor theme="0" tint="-0.249977111117893"/>
        </patternFill>
      </fill>
      <border diagonalUp="0" diagonalDown="0" outline="0">
        <left style="thin">
          <color theme="0" tint="-4.9989318521683403E-2"/>
        </left>
        <right/>
        <top/>
        <bottom/>
      </border>
      <protection locked="1" hidden="0"/>
    </dxf>
    <dxf>
      <numFmt numFmtId="3" formatCode="#,##0"/>
      <fill>
        <patternFill patternType="solid">
          <fgColor indexed="64"/>
          <bgColor theme="0" tint="-0.249977111117893"/>
        </patternFill>
      </fill>
      <border diagonalUp="0" diagonalDown="0">
        <left/>
        <right style="thin">
          <color theme="0" tint="-4.9989318521683403E-2"/>
        </right>
        <top/>
        <bottom/>
      </border>
      <protection locked="1" hidden="0"/>
    </dxf>
    <dxf>
      <fill>
        <patternFill patternType="solid">
          <fgColor rgb="FF000000"/>
          <bgColor rgb="FFBFBFBF"/>
        </patternFill>
      </fill>
      <protection locked="0" hidden="0"/>
    </dxf>
    <dxf>
      <font>
        <strike val="0"/>
        <outline val="0"/>
        <shadow val="0"/>
        <u val="none"/>
        <vertAlign val="baseline"/>
        <sz val="11"/>
        <color theme="0"/>
        <name val="Calibri"/>
        <scheme val="minor"/>
      </font>
      <fill>
        <patternFill patternType="solid">
          <fgColor indexed="64"/>
          <bgColor rgb="FFFF0000"/>
        </patternFill>
      </fill>
      <alignment horizontal="general" vertical="bottom" textRotation="0" wrapText="1" indent="0" justifyLastLine="0" shrinkToFit="0" readingOrder="0"/>
    </dxf>
    <dxf>
      <fill>
        <patternFill patternType="gray125">
          <fgColor theme="5"/>
          <bgColor theme="5" tint="0.79998168889431442"/>
        </patternFill>
      </fill>
    </dxf>
    <dxf>
      <fill>
        <patternFill patternType="solid">
          <fgColor theme="0" tint="-0.24994659260841701"/>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numFmt numFmtId="0" formatCode="General"/>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numFmt numFmtId="4" formatCode="#,##0.00"/>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theme="0" tint="-4.9989318521683403E-2"/>
        </left>
        <right style="thin">
          <color theme="0" tint="-4.9989318521683403E-2"/>
        </right>
        <top/>
        <bottom/>
      </border>
      <protection locked="1" hidden="0"/>
    </dxf>
    <dxf>
      <font>
        <b val="0"/>
      </font>
      <fill>
        <patternFill patternType="solid">
          <fgColor indexed="64"/>
          <bgColor theme="0" tint="-0.249977111117893"/>
        </patternFill>
      </fill>
      <alignment horizontal="left" vertical="bottom" textRotation="0" wrapText="0" indent="0" justifyLastLine="0" shrinkToFit="0" readingOrder="0"/>
      <border diagonalUp="0" diagonalDown="0" outline="0">
        <left/>
        <right style="thin">
          <color theme="0" tint="-4.9989318521683403E-2"/>
        </right>
        <top/>
        <bottom/>
      </border>
      <protection locked="1" hidden="0"/>
    </dxf>
    <dxf>
      <numFmt numFmtId="0" formatCode="General"/>
      <fill>
        <patternFill patternType="solid">
          <fgColor indexed="64"/>
          <bgColor theme="0" tint="-0.249977111117893"/>
        </patternFill>
      </fill>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3" formatCode="#,##0"/>
      <fill>
        <patternFill patternType="solid">
          <fgColor indexed="64"/>
          <bgColor theme="0" tint="-0.249977111117893"/>
        </patternFill>
      </fill>
      <border diagonalUp="0" diagonalDown="0">
        <left/>
        <right style="thin">
          <color theme="0" tint="-4.9989318521683403E-2"/>
        </right>
        <top/>
        <bottom/>
        <vertical/>
        <horizontal/>
      </border>
      <protection locked="1" hidden="0"/>
    </dxf>
    <dxf>
      <numFmt numFmtId="3" formatCode="#,##0"/>
      <fill>
        <patternFill patternType="solid">
          <fgColor indexed="64"/>
          <bgColor theme="0" tint="-0.249977111117893"/>
        </patternFill>
      </fill>
      <border diagonalUp="0" diagonalDown="0">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right style="thin">
          <color theme="0" tint="-4.9989318521683403E-2"/>
        </right>
        <top/>
        <bottom/>
        <vertical/>
        <horizontal/>
      </border>
      <protection locked="1" hidden="0"/>
    </dxf>
    <dxf>
      <numFmt numFmtId="4" formatCode="#,##0.0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4" formatCode="#,##0.0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fill>
        <patternFill patternType="solid">
          <fgColor indexed="64"/>
          <bgColor theme="0" tint="-0.249977111117893"/>
        </patternFill>
      </fill>
      <protection locked="1" hidden="0"/>
    </dxf>
    <dxf>
      <font>
        <strike val="0"/>
        <outline val="0"/>
        <shadow val="0"/>
        <u val="none"/>
        <vertAlign val="baseline"/>
        <sz val="11"/>
        <color theme="0"/>
        <name val="Calibri"/>
        <scheme val="minor"/>
      </font>
      <fill>
        <patternFill patternType="solid">
          <fgColor indexed="64"/>
          <bgColor rgb="FFFF0000"/>
        </patternFill>
      </fill>
      <alignment horizontal="general" vertical="bottom" textRotation="0" wrapText="1" indent="0" justifyLastLine="0" shrinkToFit="0" readingOrder="0"/>
      <protection locked="1" hidden="0"/>
    </dxf>
    <dxf>
      <fill>
        <patternFill patternType="gray125">
          <fgColor theme="5" tint="-0.24994659260841701"/>
          <bgColor theme="5" tint="0.79998168889431442"/>
        </patternFill>
      </fill>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solid">
          <fgColor rgb="FF000000"/>
          <bgColor rgb="FFBFBFBF"/>
        </patternFill>
      </fill>
      <protection locked="0" hidden="0"/>
    </dxf>
    <dxf>
      <numFmt numFmtId="167" formatCode="#,##0.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0" hidden="0"/>
    </dxf>
    <dxf>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0" hidden="0"/>
    </dxf>
    <dxf>
      <numFmt numFmtId="4" formatCode="#,##0.0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0"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0" hidden="0"/>
    </dxf>
    <dxf>
      <font>
        <b val="0"/>
      </font>
      <numFmt numFmtId="0" formatCode="General"/>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theme="0" tint="-4.9989318521683403E-2"/>
        </right>
        <top/>
        <bottom/>
      </border>
    </dxf>
    <dxf>
      <numFmt numFmtId="0" formatCode="General"/>
      <fill>
        <patternFill patternType="solid">
          <fgColor rgb="FF000000"/>
          <bgColor rgb="FFBFBFBF"/>
        </patternFill>
      </fill>
      <border diagonalUp="0" diagonalDown="0">
        <left style="thin">
          <color theme="0" tint="-4.9989318521683403E-2"/>
        </left>
        <right/>
        <top/>
        <bottom/>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3" formatCode="#,##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3" formatCode="#,##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fill>
        <patternFill patternType="solid">
          <fgColor rgb="FF000000"/>
          <bgColor rgb="FFBFBFBF"/>
        </patternFill>
      </fill>
      <protection locked="0" hidden="0"/>
    </dxf>
    <dxf>
      <font>
        <strike val="0"/>
        <outline val="0"/>
        <shadow val="0"/>
        <u val="none"/>
        <vertAlign val="baseline"/>
        <sz val="11"/>
        <color theme="0"/>
        <name val="Calibri"/>
        <scheme val="minor"/>
      </font>
      <fill>
        <patternFill patternType="solid">
          <fgColor indexed="64"/>
          <bgColor rgb="FFFF0000"/>
        </patternFill>
      </fill>
      <alignment horizontal="general" vertical="bottom" textRotation="0" wrapText="1" indent="0" justifyLastLine="0" shrinkToFit="0" readingOrder="0"/>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ont>
        <color theme="1"/>
      </font>
      <fill>
        <patternFill>
          <bgColor theme="0"/>
        </patternFill>
      </fill>
    </dxf>
    <dxf>
      <font>
        <color rgb="FF006100"/>
      </font>
      <fill>
        <patternFill>
          <bgColor rgb="FFC6EFCE"/>
        </patternFill>
      </fill>
    </dxf>
    <dxf>
      <fill>
        <patternFill patternType="gray125">
          <fgColor theme="5" tint="-0.24994659260841701"/>
          <bgColor theme="5"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85725</xdr:rowOff>
    </xdr:from>
    <xdr:to>
      <xdr:col>2</xdr:col>
      <xdr:colOff>876300</xdr:colOff>
      <xdr:row>0</xdr:row>
      <xdr:rowOff>695325</xdr:rowOff>
    </xdr:to>
    <xdr:pic>
      <xdr:nvPicPr>
        <xdr:cNvPr id="2" name="Bildobjekt 1">
          <a:extLst>
            <a:ext uri="{FF2B5EF4-FFF2-40B4-BE49-F238E27FC236}">
              <a16:creationId xmlns:a16="http://schemas.microsoft.com/office/drawing/2014/main" id="{29353E8E-3F6C-4339-BC0F-04418007CBE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85725"/>
          <a:ext cx="2828924"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3</xdr:col>
      <xdr:colOff>733424</xdr:colOff>
      <xdr:row>0</xdr:row>
      <xdr:rowOff>695325</xdr:rowOff>
    </xdr:to>
    <xdr:pic>
      <xdr:nvPicPr>
        <xdr:cNvPr id="3" name="Bildobjekt 2">
          <a:extLst>
            <a:ext uri="{FF2B5EF4-FFF2-40B4-BE49-F238E27FC236}">
              <a16:creationId xmlns:a16="http://schemas.microsoft.com/office/drawing/2014/main" id="{0F70067E-CBDA-49E3-A333-0868FA562A5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2828924"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8</xdr:col>
      <xdr:colOff>2348865</xdr:colOff>
      <xdr:row>0</xdr:row>
      <xdr:rowOff>697992</xdr:rowOff>
    </xdr:to>
    <xdr:pic>
      <xdr:nvPicPr>
        <xdr:cNvPr id="2" name="Bildobjekt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2926080" cy="6217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15</xdr:col>
      <xdr:colOff>815340</xdr:colOff>
      <xdr:row>0</xdr:row>
      <xdr:rowOff>697992</xdr:rowOff>
    </xdr:to>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2926080" cy="6217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6</xdr:col>
      <xdr:colOff>91440</xdr:colOff>
      <xdr:row>0</xdr:row>
      <xdr:rowOff>697992</xdr:rowOff>
    </xdr:to>
    <xdr:pic>
      <xdr:nvPicPr>
        <xdr:cNvPr id="3" name="Bildobjekt 2">
          <a:extLst>
            <a:ext uri="{FF2B5EF4-FFF2-40B4-BE49-F238E27FC236}">
              <a16:creationId xmlns:a16="http://schemas.microsoft.com/office/drawing/2014/main" id="{D371C5EE-061D-49F4-B627-035C0DE584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2844165" cy="6217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9525</xdr:colOff>
      <xdr:row>0</xdr:row>
      <xdr:rowOff>76200</xdr:rowOff>
    </xdr:from>
    <xdr:to>
      <xdr:col>13</xdr:col>
      <xdr:colOff>1005840</xdr:colOff>
      <xdr:row>0</xdr:row>
      <xdr:rowOff>697992</xdr:rowOff>
    </xdr:to>
    <xdr:pic>
      <xdr:nvPicPr>
        <xdr:cNvPr id="3" name="Bildobjekt 2">
          <a:extLst>
            <a:ext uri="{FF2B5EF4-FFF2-40B4-BE49-F238E27FC236}">
              <a16:creationId xmlns:a16="http://schemas.microsoft.com/office/drawing/2014/main" id="{3FB6E713-6D2A-4C45-8532-F792B4EAF52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2844165" cy="6217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2857500</xdr:colOff>
      <xdr:row>0</xdr:row>
      <xdr:rowOff>697992</xdr:rowOff>
    </xdr:to>
    <xdr:pic>
      <xdr:nvPicPr>
        <xdr:cNvPr id="2" name="Bildobjekt 1">
          <a:extLst>
            <a:ext uri="{FF2B5EF4-FFF2-40B4-BE49-F238E27FC236}">
              <a16:creationId xmlns:a16="http://schemas.microsoft.com/office/drawing/2014/main" id="{00000000-0008-0000-05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2857500" cy="6217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0</xdr:row>
      <xdr:rowOff>76200</xdr:rowOff>
    </xdr:from>
    <xdr:to>
      <xdr:col>2</xdr:col>
      <xdr:colOff>1581151</xdr:colOff>
      <xdr:row>0</xdr:row>
      <xdr:rowOff>694944</xdr:rowOff>
    </xdr:to>
    <xdr:pic>
      <xdr:nvPicPr>
        <xdr:cNvPr id="2" name="Bildobjekt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76200"/>
          <a:ext cx="2857500" cy="6187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1</xdr:col>
      <xdr:colOff>2992755</xdr:colOff>
      <xdr:row>0</xdr:row>
      <xdr:rowOff>694944</xdr:rowOff>
    </xdr:to>
    <xdr:pic>
      <xdr:nvPicPr>
        <xdr:cNvPr id="2" name="Bildobjekt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76200"/>
          <a:ext cx="2926080" cy="61874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DML_drivmedel" displayName="DML_drivmedel" ref="B2:M1001" totalsRowShown="0" headerRowDxfId="105" dataDxfId="104">
  <tableColumns count="12">
    <tableColumn id="10" xr3:uid="{00000000-0010-0000-0000-00000A000000}" name="Energimängd [MJ]" dataDxfId="103">
      <calculatedColumnFormula>IF(DML_drivmedel[[#This Row],[Mängd]]&gt;0,IF(DML_drivmedel[[#This Row],[Enhet]]=Listor!$A$44,DML_drivmedel[[#This Row],[Mängd]]*DML_drivmedel[[#This Row],[Värmevärde]]*1000,IF(DML_drivmedel[[#This Row],[Enhet]]=Listor!$A$47,DML_drivmedel[[#This Row],[Mängd]]*3.6,DML_drivmedel[[#This Row],[Mängd]]*DML_drivmedel[[#This Row],[Värmevärde]])),"")</calculatedColumnFormula>
    </tableColumn>
    <tableColumn id="8" xr3:uid="{00000000-0010-0000-0000-000008000000}" name="FuelID" dataDxfId="102">
      <calculatedColumnFormula>IF(DML_drivmedel[[#This Row],[Drivmedel]]&lt;&gt;"",CONCATENATE(DML_drivmedel[[#This Row],[ID]],". ",DML_drivmedel[[#This Row],[Drivmedel]]),"")</calculatedColumnFormula>
    </tableColumn>
    <tableColumn id="12" xr3:uid="{00000000-0010-0000-0000-00000C000000}" name="Organisationsnummer" dataDxfId="101">
      <calculatedColumnFormula>IF(DML_drivmedel[[#This Row],[Drivmedel]]&lt;&gt;"",Organisationsnummer,"")</calculatedColumnFormula>
    </tableColumn>
    <tableColumn id="9" xr3:uid="{C7D616E1-C3BB-4E15-B7A5-6F11DD6B769E}" name="Typ av aktör" dataDxfId="100">
      <calculatedColumnFormula>IF(DML_drivmedel[[#This Row],[Drivmedel]]&lt;&gt;"",Rapportör,"")</calculatedColumnFormula>
    </tableColumn>
    <tableColumn id="13" xr3:uid="{00000000-0010-0000-0000-00000D000000}" name="Löpnummer" dataDxfId="99">
      <calculatedColumnFormula>IF(DML_drivmedel[[#This Row],[Drivmedel]]&lt;&gt;"",CONCATENATE(Rapporteringsår,"-",DML_drivmedel[[#This Row],[ID]]),"")</calculatedColumnFormula>
    </tableColumn>
    <tableColumn id="7" xr3:uid="{00000000-0010-0000-0000-000007000000}" name="Rapporteringsår" dataDxfId="98">
      <calculatedColumnFormula>IF(DML_drivmedel[[#This Row],[Drivmedel]]&lt;&gt;"",Rapporteringsår,"")</calculatedColumnFormula>
    </tableColumn>
    <tableColumn id="1" xr3:uid="{00000000-0010-0000-0000-000001000000}" name="ID" dataDxfId="97"/>
    <tableColumn id="2" xr3:uid="{00000000-0010-0000-0000-000002000000}" name="Drivmedel" dataDxfId="96"/>
    <tableColumn id="3" xr3:uid="{00000000-0010-0000-0000-000003000000}" name="Mängd" dataDxfId="95"/>
    <tableColumn id="4" xr3:uid="{00000000-0010-0000-0000-000004000000}" name="Enhet" dataDxfId="94"/>
    <tableColumn id="5" xr3:uid="{00000000-0010-0000-0000-000005000000}" name="Värmevärde" dataDxfId="93"/>
    <tableColumn id="6" xr3:uid="{3CB83C37-5332-47AA-B8B3-7D66843A83FE}" name="Reduktionsplikt" dataDxfId="9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Certifieringssystem" displayName="Certifieringssystem" ref="A341:A359" totalsRowShown="0" headerRowDxfId="3" tableBorderDxfId="2" dataCellStyle="Normal">
  <autoFilter ref="A341:A359" xr:uid="{00000000-0009-0000-0100-000009000000}"/>
  <tableColumns count="1">
    <tableColumn id="1" xr3:uid="{00000000-0010-0000-0800-000001000000}" name="Certifieringssystem" dataCellStyle="Normal"/>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Drivmedel" displayName="Drivmedel" ref="A24:E41" totalsRowShown="0">
  <autoFilter ref="A24:E41" xr:uid="{00000000-0009-0000-0100-00000A000000}"/>
  <sortState xmlns:xlrd2="http://schemas.microsoft.com/office/spreadsheetml/2017/richdata2" ref="A9:A29">
    <sortCondition ref="A8:A29"/>
  </sortState>
  <tableColumns count="5">
    <tableColumn id="1" xr3:uid="{00000000-0010-0000-0900-000001000000}" name="Drivmedel"/>
    <tableColumn id="2" xr3:uid="{00000000-0010-0000-0900-000002000000}" name="Utsläppsfaktor_x000a_g CO2e/kWh"/>
    <tableColumn id="3" xr3:uid="{78EBCD59-C34D-46A4-ABF5-BE0EFD16C674}" name="Reduktionsplikt utsläppsfaktor"/>
    <tableColumn id="4" xr3:uid="{ACBD84DC-0464-453F-836A-C9E705100B2A}" name="Reduktionsplikt värmevärde MJ/l"/>
    <tableColumn id="5" xr3:uid="{960DD847-4D49-4C0A-9803-6616218C400F}" name="Reduktionsplikt kategori"/>
  </tableColumns>
  <tableStyleInfo name="TableStyleMedium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Användningsområde" displayName="Användningsområde" ref="A361:B365" totalsRowShown="0">
  <autoFilter ref="A361:B365" xr:uid="{00000000-0009-0000-0100-00000C000000}"/>
  <tableColumns count="2">
    <tableColumn id="1" xr3:uid="{00000000-0010-0000-0A00-000001000000}" name="Användningsområde"/>
    <tableColumn id="2" xr3:uid="{00000000-0010-0000-0A00-000002000000}" name="Fossil motsvarighet"/>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ILUC" displayName="ILUC" ref="A367:B371" totalsRowShown="0">
  <autoFilter ref="A367:B371" xr:uid="{00000000-0009-0000-0100-00000B000000}"/>
  <tableColumns count="2">
    <tableColumn id="1" xr3:uid="{00000000-0010-0000-0B00-000001000000}" name="Råvarugrupp"/>
    <tableColumn id="2" xr3:uid="{00000000-0010-0000-0B00-000002000000}" name="ILUC-faktor"/>
  </tableColumns>
  <tableStyleInfo name="TableStyleMedium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526E1E1-F52A-40C2-AB07-9C34A38A79CB}" name="Reduktionsplikt" displayName="Reduktionsplikt" ref="A373:E386" totalsRowShown="0">
  <autoFilter ref="A373:E386" xr:uid="{0B97AC86-9208-4203-BDDC-955267F7F5B5}"/>
  <tableColumns count="5">
    <tableColumn id="1" xr3:uid="{49359A9E-7E8B-4AE8-8077-533C39D774EC}" name="År"/>
    <tableColumn id="2" xr3:uid="{07B7DB35-5039-433C-94AF-8378EB5F2252}" name="Bensin" dataDxfId="1" dataCellStyle="Procent"/>
    <tableColumn id="3" xr3:uid="{11AEAA02-3E51-4F1C-8E55-5A12364C7270}" name="Diesel" dataDxfId="0" dataCellStyle="Procent"/>
    <tableColumn id="4" xr3:uid="{5465C9D5-1841-4BD9-B284-B105C6FBAE18}" name="Avgift bensin"/>
    <tableColumn id="5" xr3:uid="{F73993E9-5715-47F5-8C5B-DBF7B5DD947B}" name="Avgift diesel"/>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ML_fossilkomponenter" displayName="DML_fossilkomponenter" ref="B2:V102" totalsRowShown="0" headerRowDxfId="87" dataDxfId="86">
  <tableColumns count="21">
    <tableColumn id="10" xr3:uid="{00000000-0010-0000-0100-00000A000000}" name="Energimängd [MJ]" dataDxfId="85">
      <calculatedColumnFormula>IF(DML_fossilkomponenter[[#This Row],[Mängd]]&gt;0,IF(DML_fossilkomponenter[[#This Row],[Enhet]]=Listor!$A$44,DML_fossilkomponenter[[#This Row],[Mängd]]*DML_fossilkomponenter[[#This Row],[Värmevärde]]*1000,DML_fossilkomponenter[[#This Row],[Mängd]]*DML_fossilkomponenter[[#This Row],[Värmevärde]]),"")</calculatedColumnFormula>
    </tableColumn>
    <tableColumn id="9" xr3:uid="{00000000-0010-0000-0100-000009000000}" name="Utsläpp [g CO2eq/MJ]" dataDxfId="84">
      <calculatedColumnFormula>IFERROR(VLOOKUP(DML_fossilkomponenter[[#This Row],[Fossil komponent]],Fossilkomponenter[[Fossilkomponent]:[Viktat normalvärde]],2,FALSE),"")</calculatedColumnFormula>
    </tableColumn>
    <tableColumn id="11" xr3:uid="{00000000-0010-0000-0100-00000B000000}" name="Utsläpp [ton CO2eq]" dataDxfId="83">
      <calculatedColumnFormula>IFERROR(DML_fossilkomponenter[[#This Row],[Utsläpp '[g CO2eq/MJ']]]*DML_fossilkomponenter[[#This Row],[Energimängd '[MJ']]]/1000000,"")</calculatedColumnFormula>
    </tableColumn>
    <tableColumn id="21" xr3:uid="{4F96B375-4829-4363-860A-E4A3DF163583}" name="Reduktionsplikt" dataDxfId="82">
      <calculatedColumnFormula>IFERROR(IF(VLOOKUP(DML_fossilkomponenter[[#This Row],[Drivmedel]],DML_drivmedel[[FuelID]:[Reduktionsplikt]],10,FALSE)="Ja",VLOOKUP(DML_fossilkomponenter[[#This Row],[Drivmedelskategori]],Drivmedel[],5,FALSE),""),"")</calculatedColumnFormula>
    </tableColumn>
    <tableColumn id="17" xr3:uid="{30F0D9D7-15DC-481D-83F7-2B6ECEDBBFB6}" name="Reduktionsplikt  [g CO2eq/MJ]" dataDxfId="81">
      <calculatedColumnFormula>IFERROR(IF(VLOOKUP(DML_fossilkomponenter[[#This Row],[Drivmedel]],DML_drivmedel[[FuelID]:[Reduktionsplikt]],10,FALSE)="Ja",VLOOKUP(DML_fossilkomponenter[[#This Row],[Drivmedelskategori]],Drivmedel[],3,FALSE),""),"")</calculatedColumnFormula>
    </tableColumn>
    <tableColumn id="18" xr3:uid="{8315A72F-2048-4D53-85F7-90FFD0A2418C}" name="Reduktionsplikt [MJ/l]" dataDxfId="80">
      <calculatedColumnFormula>IFERROR(IF(VLOOKUP(DML_fossilkomponenter[[#This Row],[Drivmedel]],DML_drivmedel[[FuelID]:[Reduktionsplikt]],10,FALSE)="Ja",VLOOKUP(DML_fossilkomponenter[[#This Row],[Drivmedelskategori]],Drivmedel[],4,FALSE),""),"")</calculatedColumnFormula>
    </tableColumn>
    <tableColumn id="20" xr3:uid="{41E8FFD1-70CC-492C-82BA-B5E9FF669ACC}" name="Reduktionsplikt [MJ]" dataDxfId="79">
      <calculatedColumnFormula>IFERROR(IF(DML_fossilkomponenter[[#This Row],[Enhet]]="m3, MJ/l",DML_fossilkomponenter[[#This Row],[Mängd]]*10^3*DML_fossilkomponenter[[#This Row],[Reduktionsplikt '[MJ/l']]],DML_fossilkomponenter[[#This Row],[Mängd]]*DML_fossilkomponenter[[#This Row],[Reduktionsplikt '[MJ/l']]]),"")</calculatedColumnFormula>
    </tableColumn>
    <tableColumn id="19" xr3:uid="{2BFD75AF-A418-44D1-8BF3-BED7F1855077}" name="Utsläpp reduktionsplikt [g CO2e]" dataDxfId="78">
      <calculatedColumnFormula>IFERROR(DML_fossilkomponenter[[#This Row],[Reduktionsplikt  '[g CO2eq/MJ']]]*DML_fossilkomponenter[[#This Row],[Reduktionsplikt '[MJ']]],"")</calculatedColumnFormula>
    </tableColumn>
    <tableColumn id="13" xr3:uid="{00000000-0010-0000-0100-00000D000000}" name="Löpnummer" dataDxfId="77">
      <calculatedColumnFormula>IF(DML_fossilkomponenter[[#This Row],[Mängd]]&gt;0,CONCATENATE(Rapporteringsår,"-",DML_fossilkomponenter[[#This Row],[ID]]),"")</calculatedColumnFormula>
    </tableColumn>
    <tableColumn id="14" xr3:uid="{00000000-0010-0000-0100-00000E000000}" name="Rapporteringsår" dataDxfId="76">
      <calculatedColumnFormula>IF(DML_fossilkomponenter[[#This Row],[Mängd]]&gt;0,Rapporteringsår,"")</calculatedColumnFormula>
    </tableColumn>
    <tableColumn id="12" xr3:uid="{00000000-0010-0000-0100-00000C000000}" name="Organisationsnummer" dataDxfId="75">
      <calculatedColumnFormula>IF(DML_fossilkomponenter[[#This Row],[Mängd]]&gt;0,Organisationsnummer,"")</calculatedColumnFormula>
    </tableColumn>
    <tableColumn id="16" xr3:uid="{00000000-0010-0000-0100-000010000000}" name="Drivmedelskategori" dataDxfId="74">
      <calculatedColumnFormula>IFERROR(VLOOKUP(DML_fossilkomponenter[[#This Row],[Drivmedel]],DML_drivmedel[[FuelID]:[Drivmedel]],6,FALSE),"")</calculatedColumnFormula>
    </tableColumn>
    <tableColumn id="1" xr3:uid="{00000000-0010-0000-0100-000001000000}" name="ID" dataDxfId="73"/>
    <tableColumn id="15" xr3:uid="{00000000-0010-0000-0100-00000F000000}" name="Drivmedel" dataDxfId="72"/>
    <tableColumn id="2" xr3:uid="{00000000-0010-0000-0100-000002000000}" name="Fossil komponent" dataDxfId="71"/>
    <tableColumn id="3" xr3:uid="{00000000-0010-0000-0100-000003000000}" name="Mängd" dataDxfId="70"/>
    <tableColumn id="4" xr3:uid="{00000000-0010-0000-0100-000004000000}" name="Enhet" dataDxfId="69"/>
    <tableColumn id="5" xr3:uid="{00000000-0010-0000-0100-000005000000}" name="Värmevärde" dataDxfId="68">
      <calculatedColumnFormula>IF(DML_fossilkomponenter[[#This Row],[Enhet]]&lt;&gt;"",IFERROR(IF(DML_fossilkomponenter[[#This Row],[Enhet]]="kg, mj/kg",VLOOKUP(DML_fossilkomponenter[[#This Row],[Fossil komponent]],Fossilkomponenter[],3,FALSE),VLOOKUP(DML_fossilkomponenter[[#This Row],[Fossil komponent]],Fossilkomponenter[],4,FALSE)),""),"")</calculatedColumnFormula>
    </tableColumn>
    <tableColumn id="7" xr3:uid="{00000000-0010-0000-0100-000007000000}" name="Inköpsland" dataDxfId="67"/>
    <tableColumn id="8" xr3:uid="{00000000-0010-0000-0100-000008000000}" name="Råoljans ursprungsland" dataDxfId="66"/>
    <tableColumn id="6" xr3:uid="{00000000-0010-0000-0100-000006000000}" name="Feedstock trade name" dataDxfId="6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270D799-4131-49F5-A77A-CCD40CECFBB1}" name="KPL_överlåtelse" displayName="KPL_överlåtelse" ref="B2:J102" totalsRowShown="0" headerRowDxfId="58" dataDxfId="57">
  <tableColumns count="9">
    <tableColumn id="7" xr3:uid="{33CE4BB6-D35F-45EE-8E9F-426F77F861F9}" name="Balans" dataDxfId="56">
      <calculatedColumnFormula>IF(KPL_överlåtelse[[#This Row],[Överlåtelse/förvärv]]&gt;0,IF(KPL_överlåtelse[[#This Row],[Överlåtelse/förvärv]]="Överlåtelse",-KPL_överlåtelse[[#This Row],[Koldioxidekvivalenter
'[kg']]],KPL_överlåtelse[[#This Row],[Koldioxidekvivalenter
'[kg']]]),"")</calculatedColumnFormula>
    </tableColumn>
    <tableColumn id="12" xr3:uid="{DCA9464E-B11B-464C-90A6-4B4393361722}" name="Organisationsnummer" dataDxfId="55">
      <calculatedColumnFormula>IF(KPL_överlåtelse[[#This Row],[Koldioxidekvivalenter
'[kg']]]&gt;0,Organisationsnummer,"")</calculatedColumnFormula>
    </tableColumn>
    <tableColumn id="1" xr3:uid="{20079C8D-B25D-47D1-B992-C97496E3CC51}" name="ID" dataDxfId="54"/>
    <tableColumn id="2" xr3:uid="{BB3497A0-9197-48A4-8D11-C25C2190A31E}" name="Drivmedel" dataDxfId="53"/>
    <tableColumn id="3" xr3:uid="{C8BB1C37-B93F-420B-A822-1ECBB685FC26}" name="Koldioxidekvivalenter_x000a_[kg]" dataDxfId="52"/>
    <tableColumn id="4" xr3:uid="{FB64BFC6-2F51-4013-AA63-78337A9CF600}" name="Överlåtelse/förvärv" dataDxfId="51"/>
    <tableColumn id="5" xr3:uid="{50F1E0E5-97BC-4D0C-A3B1-5E95BFD55068}" name="Datum" dataDxfId="50"/>
    <tableColumn id="6" xr3:uid="{75BCBCE5-EF6C-4B89-A36B-F85A78418B68}" name="Organisation" dataDxfId="49"/>
    <tableColumn id="9" xr3:uid="{B6454E7A-CA81-41B4-B387-AAA7C506A54F}" name="Org.nummer" dataDxfId="4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HBL" displayName="HBL" ref="B2:AD1001" totalsRowShown="0" headerRowDxfId="39" dataDxfId="38">
  <tableColumns count="29">
    <tableColumn id="23" xr3:uid="{00000000-0010-0000-0200-000017000000}" name="Energimängd MJ" dataDxfId="37">
      <calculatedColumnFormula>IF(HBL[[#This Row],[Hållbar mängd]]&gt;0,IF(HBL[[#This Row],[Enhet]]=Listor!$A$44,HBL[[#This Row],[Hållbar mängd]]*HBL[[#This Row],[Effektivt värmevärde]]*1000,HBL[[#This Row],[Hållbar mängd]]*HBL[[#This Row],[Effektivt värmevärde]]),"")</calculatedColumnFormula>
    </tableColumn>
    <tableColumn id="29" xr3:uid="{DDEB95B3-974E-45B7-8078-C4DC6D071014}" name="Reduktionsplikt" dataDxfId="36">
      <calculatedColumnFormula>IFERROR(IF(VLOOKUP(HBL[[#This Row],[Drivmedel]],DML_drivmedel[[FuelID]:[Reduktionsplikt]],10,FALSE)="Ja",VLOOKUP(HBL[[#This Row],[Drivmedelskategori]],Drivmedel[],5,FALSE),""),"")</calculatedColumnFormula>
    </tableColumn>
    <tableColumn id="24" xr3:uid="{00000000-0010-0000-0200-000018000000}" name="Utsläpp ton" dataDxfId="35">
      <calculatedColumnFormula>IFERROR(IF(HBL[[#This Row],[Hållbar mängd]]&gt;0,HBL[[#This Row],[Växthusgasutsläpp g CO2e/MJ]]*HBL[[#This Row],[Energimängd MJ]]/1000000,""),"")</calculatedColumnFormula>
    </tableColumn>
    <tableColumn id="20" xr3:uid="{00000000-0010-0000-0200-000014000000}" name="Löpnummer" dataDxfId="34">
      <calculatedColumnFormula>IF(HBL[[#This Row],[Hållbar mängd]]&gt;0,CONCATENATE(Rapporteringsår,"-",HBL[[#This Row],[ID]]),"")</calculatedColumnFormula>
    </tableColumn>
    <tableColumn id="19" xr3:uid="{00000000-0010-0000-0200-000013000000}" name="Organisationsnummer" dataDxfId="33">
      <calculatedColumnFormula>IF(HBL[[#This Row],[Hållbar mängd]]&gt;0,Organisationsnummer,"")</calculatedColumnFormula>
    </tableColumn>
    <tableColumn id="25" xr3:uid="{00000000-0010-0000-0200-000019000000}" name="Rapporteringsår" dataDxfId="32">
      <calculatedColumnFormula>IF(HBL[[#This Row],[Hållbar mängd]]&gt;0,Rapporteringsår,"")</calculatedColumnFormula>
    </tableColumn>
    <tableColumn id="7" xr3:uid="{00000000-0010-0000-0200-000007000000}" name="ILUC-faktor" dataDxfId="31">
      <calculatedColumnFormula>IFERROR(VLOOKUP(HBL[[#This Row],[Råvara]],Råvaror!$B$3:$D$81,3,FALSE),"")</calculatedColumnFormula>
    </tableColumn>
    <tableColumn id="27" xr3:uid="{00000000-0010-0000-0200-00001B000000}" name="Bilaga IX" dataDxfId="30">
      <calculatedColumnFormula>IFERROR(VLOOKUP(HBL[[#This Row],[Råvara]],Råvaror!$B$3:$E$81,4,FALSE),"")</calculatedColumnFormula>
    </tableColumn>
    <tableColumn id="21" xr3:uid="{00000000-0010-0000-0200-000015000000}" name="Drivmedelskategori" dataDxfId="29">
      <calculatedColumnFormula>IFERROR(VLOOKUP(HBL[[#This Row],[Drivmedel]],DML_drivmedel[[FuelID]:[Drivmedel]],6,FALSE),"")</calculatedColumnFormula>
    </tableColumn>
    <tableColumn id="1" xr3:uid="{00000000-0010-0000-0200-000001000000}" name="ID" dataDxfId="28"/>
    <tableColumn id="26" xr3:uid="{00000000-0010-0000-0200-00001A000000}" name="Drivmedel" dataDxfId="27"/>
    <tableColumn id="2" xr3:uid="{00000000-0010-0000-0200-000002000000}" name="Bränslekategori" dataDxfId="26"/>
    <tableColumn id="3" xr3:uid="{00000000-0010-0000-0200-000003000000}" name="Användningsområde" dataDxfId="25"/>
    <tableColumn id="4" xr3:uid="{00000000-0010-0000-0200-000004000000}" name="Hållbar mängd" dataDxfId="24"/>
    <tableColumn id="5" xr3:uid="{00000000-0010-0000-0200-000005000000}" name="Enhet" dataDxfId="23"/>
    <tableColumn id="6" xr3:uid="{00000000-0010-0000-0200-000006000000}" name="Effektivt värmevärde" dataDxfId="22">
      <calculatedColumnFormula>IFERROR(HLOOKUP(HBL[[#This Row],[Bränslekategori]],Listor!$G$292:$N$306,IF(HBL[[#This Row],[Enhet]]=Listor!$A$44,14,IF(HBL[[#This Row],[Enhet]]=Listor!$A$45,15,"")),FALSE),"")</calculatedColumnFormula>
    </tableColumn>
    <tableColumn id="8" xr3:uid="{00000000-0010-0000-0200-000008000000}" name="Råvara" dataDxfId="21"/>
    <tableColumn id="9" xr3:uid="{00000000-0010-0000-0200-000009000000}" name="Råvarans ursprungsland" dataDxfId="20"/>
    <tableColumn id="28" xr3:uid="{E389D277-A2E0-4E91-A12A-8BCFF5071388}" name="Inköpsland/_x000a_produktionsland" dataDxfId="19"/>
    <tableColumn id="10" xr3:uid="{00000000-0010-0000-0200-00000A000000}" name="Restprodukt eller avfall" dataDxfId="18"/>
    <tableColumn id="11" xr3:uid="{00000000-0010-0000-0200-00000B000000}" name="Cellulosa-innehåll" dataDxfId="17"/>
    <tableColumn id="12" xr3:uid="{00000000-0010-0000-0200-00000C000000}" name="Metod för bestämmande av växthusgasutsläpp" dataDxfId="16"/>
    <tableColumn id="13" xr3:uid="{00000000-0010-0000-0200-00000D000000}" name="Produktionskedja" dataDxfId="15"/>
    <tableColumn id="22" xr3:uid="{00000000-0010-0000-0200-000016000000}" name="Växthusgasutsläpp g CO2e/MJ" dataDxfId="14">
      <calculatedColumnFormula>IF(HBL[[#This Row],[Produktionskedja]]&lt;&gt;"",VLOOKUP(HBL[[#This Row],[Produktionskedja]],Normalvärden[],4,FALSE),"")</calculatedColumnFormula>
    </tableColumn>
    <tableColumn id="15" xr3:uid="{00000000-0010-0000-0200-00000F000000}" name="VHG-bonus eb" dataDxfId="13"/>
    <tableColumn id="16" xr3:uid="{00000000-0010-0000-0200-000010000000}" name="VHG-bonus esca" dataDxfId="12"/>
    <tableColumn id="17" xr3:uid="{00000000-0010-0000-0200-000011000000}" name="Certifiering utöver RED" dataDxfId="11"/>
    <tableColumn id="18" xr3:uid="{00000000-0010-0000-0200-000012000000}" name="Kommentar" dataDxfId="10">
      <calculatedColumnFormula>IF(HBL[[#This Row],[Växthusgasutsläpp g CO2e/MJ]]&lt;&gt;"",IF(HBL[[#This Row],[Växthusgasutsläpp g CO2e/MJ]]&gt;(0.5*VLOOKUP(HBL[[#This Row],[Användningsområde]],Användningsområde[],2,FALSE)),"Utsläppsminskningen är mindre än 50 % och uppfyller därför inte hållbarhetskriterierna",""),"")</calculatedColumnFormula>
    </tableColumn>
    <tableColumn id="14" xr3:uid="{2975A434-ECCE-43FF-84FB-FDB3F008ACF2}" name="Grödor som odlats som huvudgrödor för i första hand energiändamål på jordbruksmark" dataDxfId="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Fossilkomponenter" displayName="Fossilkomponenter" ref="A1:E22" totalsRowShown="0">
  <tableColumns count="5">
    <tableColumn id="1" xr3:uid="{00000000-0010-0000-0300-000001000000}" name="Fossilkomponent"/>
    <tableColumn id="2" xr3:uid="{00000000-0010-0000-0300-000002000000}" name="Viktat normalvärde"/>
    <tableColumn id="5" xr3:uid="{00000000-0010-0000-0300-000005000000}" name="Värmevärde MJ/kg"/>
    <tableColumn id="3" xr3:uid="{00000000-0010-0000-0300-000003000000}" name="Värmevärde MJ/l"/>
    <tableColumn id="4" xr3:uid="{00000000-0010-0000-0300-000004000000}" name="Normalvärde"/>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Enheter" displayName="Enheter" ref="A43:C47" totalsRowShown="0">
  <tableColumns count="3">
    <tableColumn id="3" xr3:uid="{00000000-0010-0000-0400-000003000000}" name="Enheter" dataDxfId="6">
      <calculatedColumnFormula>CONCATENATE(Enheter[[#This Row],[Mängd]],", ",Enheter[[#This Row],[Värmevärde]])</calculatedColumnFormula>
    </tableColumn>
    <tableColumn id="1" xr3:uid="{00000000-0010-0000-0400-000001000000}" name="Mängd"/>
    <tableColumn id="2" xr3:uid="{00000000-0010-0000-0400-000002000000}" name="Värmevärde">
      <calculatedColumnFormula>CONCATENATE("MJ/",B44)</calculatedColumnFormula>
    </tableColumn>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Länder" displayName="Länder" ref="A49:C290" totalsRowShown="0">
  <tableColumns count="3">
    <tableColumn id="1" xr3:uid="{00000000-0010-0000-0500-000001000000}" name="Land"/>
    <tableColumn id="2" xr3:uid="{00000000-0010-0000-0500-000002000000}" name="Kod"/>
    <tableColumn id="3" xr3:uid="{00000000-0010-0000-0500-000003000000}" name="Korrekt"/>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Processer" displayName="Processer" ref="A292:O303" totalsRowShown="0">
  <tableColumns count="15">
    <tableColumn id="14" xr3:uid="{00000000-0010-0000-0600-00000E000000}" name="Biobensin"/>
    <tableColumn id="1" xr3:uid="{00000000-0010-0000-0600-000001000000}" name="Biogas i gasform"/>
    <tableColumn id="2" xr3:uid="{00000000-0010-0000-0600-000002000000}" name="Biogas i flytande form"/>
    <tableColumn id="3" xr3:uid="{00000000-0010-0000-0600-000003000000}" name="Bioolja"/>
    <tableColumn id="4" xr3:uid="{00000000-0010-0000-0600-000004000000}" name="Butanol"/>
    <tableColumn id="5" xr3:uid="{00000000-0010-0000-0600-000005000000}" name="DME"/>
    <tableColumn id="6" xr3:uid="{00000000-0010-0000-0600-000006000000}" name="Etanol"/>
    <tableColumn id="7" xr3:uid="{00000000-0010-0000-0600-000007000000}" name="ETBE"/>
    <tableColumn id="8" xr3:uid="{00000000-0010-0000-0600-000008000000}" name="FAME"/>
    <tableColumn id="9" xr3:uid="{00000000-0010-0000-0600-000009000000}" name="FTdiesel"/>
    <tableColumn id="10" xr3:uid="{00000000-0010-0000-0600-00000A000000}" name="HVO"/>
    <tableColumn id="11" xr3:uid="{00000000-0010-0000-0600-00000B000000}" name="Metanol"/>
    <tableColumn id="12" xr3:uid="{00000000-0010-0000-0600-00000C000000}" name="MTBE"/>
    <tableColumn id="13" xr3:uid="{00000000-0010-0000-0600-00000D000000}" name="TAEE"/>
    <tableColumn id="16" xr3:uid="{E3EB2B6C-B3B7-4B55-BAB8-630056B612EC}" name="Naphta"/>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Normalvärden" displayName="Normalvärden" ref="A307:E338" totalsRowShown="0">
  <tableColumns count="5">
    <tableColumn id="1" xr3:uid="{00000000-0010-0000-0700-000001000000}" name="Process"/>
    <tableColumn id="2" xr3:uid="{00000000-0010-0000-0700-000002000000}" name="Normal" dataDxfId="5"/>
    <tableColumn id="3" xr3:uid="{00000000-0010-0000-0700-000003000000}" name="Typiskt" dataDxfId="4"/>
    <tableColumn id="4" xr3:uid="{00000000-0010-0000-0700-000004000000}" name="Normal g/MJ"/>
    <tableColumn id="5" xr3:uid="{00000000-0010-0000-0700-000005000000}" name="Typiskt g/MJ"/>
  </tableColumns>
  <tableStyleInfo name="TableStyleMedium3"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table" Target="../tables/table5.xml"/><Relationship Id="rId1" Type="http://schemas.openxmlformats.org/officeDocument/2006/relationships/printerSettings" Target="../printerSettings/printerSettings8.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B31C0-E904-4630-947F-4A471E656306}">
  <dimension ref="A1:N34"/>
  <sheetViews>
    <sheetView showGridLines="0" showRowColHeaders="0" workbookViewId="0">
      <selection activeCell="C2" sqref="C2"/>
    </sheetView>
  </sheetViews>
  <sheetFormatPr defaultRowHeight="14.5" x14ac:dyDescent="0.35"/>
  <cols>
    <col min="1" max="1" width="1.453125" customWidth="1"/>
    <col min="2" max="2" width="29.453125" customWidth="1"/>
    <col min="3" max="3" width="32" customWidth="1"/>
    <col min="4" max="4" width="25.36328125" customWidth="1"/>
    <col min="5" max="5" width="26.90625" customWidth="1"/>
    <col min="6" max="6" width="23.6328125" customWidth="1"/>
  </cols>
  <sheetData>
    <row r="1" spans="1:14" ht="81.75" customHeight="1" x14ac:dyDescent="0.5">
      <c r="A1" s="42"/>
      <c r="B1" s="43"/>
      <c r="C1" s="44" t="s">
        <v>1312</v>
      </c>
      <c r="D1" s="43" t="s">
        <v>1318</v>
      </c>
      <c r="E1" s="43"/>
      <c r="F1" s="43"/>
      <c r="G1" s="43"/>
      <c r="H1" s="43"/>
      <c r="I1" s="43"/>
      <c r="J1" s="43"/>
      <c r="K1" s="43"/>
      <c r="L1" s="43"/>
      <c r="M1" s="43"/>
      <c r="N1" s="15"/>
    </row>
    <row r="2" spans="1:14" x14ac:dyDescent="0.35">
      <c r="A2" s="45"/>
      <c r="B2" s="61" t="s">
        <v>1273</v>
      </c>
      <c r="C2" s="46"/>
      <c r="D2" s="16"/>
      <c r="E2" s="16"/>
      <c r="F2" s="16"/>
      <c r="G2" s="16"/>
      <c r="H2" s="16"/>
      <c r="I2" s="16"/>
      <c r="J2" s="16"/>
      <c r="K2" s="16"/>
      <c r="L2" s="16"/>
      <c r="M2" s="16"/>
      <c r="N2" s="15"/>
    </row>
    <row r="3" spans="1:14" x14ac:dyDescent="0.35">
      <c r="A3" s="45"/>
      <c r="B3" s="61" t="s">
        <v>1274</v>
      </c>
      <c r="C3" s="46"/>
      <c r="D3" s="16"/>
      <c r="E3" s="16"/>
      <c r="F3" s="16"/>
      <c r="G3" s="16"/>
      <c r="H3" s="16"/>
      <c r="I3" s="16"/>
      <c r="J3" s="16"/>
      <c r="K3" s="16"/>
      <c r="L3" s="16"/>
      <c r="M3" s="16"/>
      <c r="N3" s="15"/>
    </row>
    <row r="4" spans="1:14" ht="21" x14ac:dyDescent="0.35">
      <c r="A4" s="45"/>
      <c r="B4" s="61" t="s">
        <v>1277</v>
      </c>
      <c r="C4" s="155">
        <v>2019</v>
      </c>
      <c r="D4" s="16"/>
      <c r="E4" s="16"/>
      <c r="F4" s="16"/>
      <c r="G4" s="16"/>
      <c r="H4" s="16"/>
      <c r="I4" s="16"/>
      <c r="J4" s="16"/>
      <c r="K4" s="16"/>
      <c r="L4" s="16"/>
      <c r="M4" s="16"/>
      <c r="N4" s="15"/>
    </row>
    <row r="5" spans="1:14" hidden="1" x14ac:dyDescent="0.35">
      <c r="A5" s="45"/>
      <c r="B5" s="162" t="s">
        <v>1518</v>
      </c>
      <c r="C5" s="46"/>
      <c r="D5" s="16"/>
      <c r="E5" s="16"/>
      <c r="F5" s="16"/>
      <c r="G5" s="16"/>
      <c r="H5" s="16"/>
      <c r="I5" s="16"/>
      <c r="J5" s="16"/>
      <c r="K5" s="16"/>
      <c r="L5" s="16"/>
      <c r="M5" s="16"/>
      <c r="N5" s="15"/>
    </row>
    <row r="6" spans="1:14" ht="27.65" hidden="1" customHeight="1" x14ac:dyDescent="0.35">
      <c r="A6" s="45"/>
      <c r="B6" s="61" t="s">
        <v>1275</v>
      </c>
      <c r="C6" s="46"/>
      <c r="D6" s="166" t="s">
        <v>596</v>
      </c>
      <c r="E6" s="167"/>
      <c r="F6" s="167"/>
      <c r="G6" s="16"/>
      <c r="H6" s="16"/>
      <c r="I6" s="16"/>
      <c r="J6" s="16"/>
      <c r="K6" s="16"/>
      <c r="L6" s="16"/>
      <c r="M6" s="16"/>
      <c r="N6" s="15"/>
    </row>
    <row r="7" spans="1:14" hidden="1" x14ac:dyDescent="0.35">
      <c r="A7" s="45"/>
      <c r="B7" s="62" t="s">
        <v>1276</v>
      </c>
      <c r="C7" s="46"/>
      <c r="D7" s="40"/>
      <c r="E7" s="40"/>
      <c r="F7" s="16"/>
      <c r="G7" s="16"/>
      <c r="H7" s="16"/>
      <c r="I7" s="16"/>
      <c r="J7" s="16"/>
      <c r="K7" s="16"/>
      <c r="L7" s="16"/>
      <c r="M7" s="16"/>
      <c r="N7" s="15"/>
    </row>
    <row r="8" spans="1:14" hidden="1" x14ac:dyDescent="0.35">
      <c r="A8" s="15"/>
      <c r="B8" s="15"/>
      <c r="C8" s="15"/>
      <c r="D8" s="15"/>
      <c r="E8" s="15"/>
      <c r="F8" s="15"/>
      <c r="G8" s="15"/>
      <c r="H8" s="15"/>
      <c r="I8" s="15"/>
      <c r="J8" s="15"/>
      <c r="K8" s="15"/>
      <c r="L8" s="15"/>
      <c r="M8" s="15"/>
      <c r="N8" s="15"/>
    </row>
    <row r="9" spans="1:14" hidden="1" x14ac:dyDescent="0.35">
      <c r="A9" s="15"/>
      <c r="B9" s="15"/>
      <c r="C9" s="123" t="s">
        <v>1416</v>
      </c>
      <c r="D9" s="15"/>
      <c r="E9" s="15"/>
      <c r="F9" s="15"/>
      <c r="G9" s="15"/>
      <c r="H9" s="15"/>
      <c r="I9" s="15"/>
      <c r="J9" s="15"/>
      <c r="K9" s="15"/>
      <c r="L9" s="15"/>
      <c r="M9" s="15"/>
      <c r="N9" s="15"/>
    </row>
    <row r="10" spans="1:14" hidden="1" x14ac:dyDescent="0.35">
      <c r="A10" s="15"/>
      <c r="B10" s="103" t="s">
        <v>1413</v>
      </c>
      <c r="C10" s="125">
        <f>SUM(Sammanfattning!D4:F4)</f>
        <v>0</v>
      </c>
      <c r="D10" s="15"/>
      <c r="E10" s="15"/>
      <c r="F10" s="15"/>
      <c r="G10" s="15"/>
      <c r="H10" s="15"/>
      <c r="I10" s="15"/>
      <c r="J10" s="15"/>
      <c r="K10" s="15"/>
      <c r="L10" s="15"/>
      <c r="M10" s="15"/>
      <c r="N10" s="15"/>
    </row>
    <row r="11" spans="1:14" hidden="1" x14ac:dyDescent="0.35">
      <c r="A11" s="15"/>
      <c r="B11" s="62" t="s">
        <v>1415</v>
      </c>
      <c r="C11" s="125">
        <f>Sammanfattning!C4</f>
        <v>0</v>
      </c>
      <c r="D11" s="15"/>
      <c r="E11" s="15"/>
      <c r="F11" s="15"/>
      <c r="G11" s="15"/>
      <c r="H11" s="15"/>
      <c r="I11" s="15"/>
      <c r="J11" s="15"/>
      <c r="K11" s="15"/>
      <c r="L11" s="15"/>
      <c r="M11" s="15"/>
      <c r="N11" s="15"/>
    </row>
    <row r="12" spans="1:14" hidden="1" x14ac:dyDescent="0.35">
      <c r="A12" s="15"/>
      <c r="B12" s="104" t="s">
        <v>1414</v>
      </c>
      <c r="C12" s="125">
        <f>Sammanfattning!D9</f>
        <v>0</v>
      </c>
      <c r="D12" s="15"/>
      <c r="E12" s="15"/>
      <c r="F12" s="15"/>
      <c r="G12" s="15"/>
      <c r="H12" s="15"/>
      <c r="I12" s="15"/>
      <c r="J12" s="15"/>
      <c r="K12" s="15"/>
      <c r="L12" s="15"/>
      <c r="M12" s="15"/>
      <c r="N12" s="15"/>
    </row>
    <row r="13" spans="1:14" hidden="1" x14ac:dyDescent="0.35">
      <c r="A13" s="15"/>
      <c r="B13" s="15"/>
      <c r="C13" s="15"/>
      <c r="D13" s="15"/>
      <c r="E13" s="15"/>
      <c r="F13" s="15"/>
      <c r="G13" s="15"/>
      <c r="H13" s="15"/>
      <c r="I13" s="15"/>
      <c r="J13" s="15"/>
      <c r="K13" s="15"/>
      <c r="L13" s="15"/>
      <c r="M13" s="15"/>
      <c r="N13" s="15"/>
    </row>
    <row r="14" spans="1:14" hidden="1" x14ac:dyDescent="0.35">
      <c r="A14" s="15"/>
      <c r="B14" s="105" t="s">
        <v>1417</v>
      </c>
      <c r="C14" s="126" t="str">
        <f>Sammanfattning!F17</f>
        <v>N/A</v>
      </c>
      <c r="D14" s="15"/>
      <c r="E14" s="15"/>
      <c r="F14" s="15"/>
      <c r="G14" s="15"/>
      <c r="H14" s="15"/>
      <c r="I14" s="15"/>
      <c r="J14" s="15"/>
      <c r="K14" s="15"/>
      <c r="L14" s="15"/>
      <c r="M14" s="15"/>
      <c r="N14" s="15"/>
    </row>
    <row r="15" spans="1:14" hidden="1" x14ac:dyDescent="0.35">
      <c r="A15" s="15"/>
      <c r="C15" s="123" t="s">
        <v>1429</v>
      </c>
      <c r="D15" s="123" t="s">
        <v>1430</v>
      </c>
      <c r="F15" s="15"/>
      <c r="G15" s="15"/>
      <c r="H15" s="15"/>
      <c r="I15" s="15"/>
      <c r="J15" s="15"/>
      <c r="K15" s="15"/>
      <c r="L15" s="15"/>
      <c r="M15" s="15"/>
      <c r="N15" s="15"/>
    </row>
    <row r="16" spans="1:14" hidden="1" x14ac:dyDescent="0.35">
      <c r="A16" s="15"/>
      <c r="B16" s="121" t="s">
        <v>1427</v>
      </c>
      <c r="C16" s="124">
        <f>Sammanfattning!D32</f>
        <v>0</v>
      </c>
      <c r="D16" s="127">
        <f>Sammanfattning!D33</f>
        <v>0</v>
      </c>
      <c r="F16" s="15"/>
      <c r="G16" s="15"/>
      <c r="H16" s="15"/>
      <c r="I16" s="15"/>
      <c r="J16" s="15"/>
      <c r="K16" s="15"/>
      <c r="L16" s="15"/>
      <c r="M16" s="15"/>
      <c r="N16" s="15"/>
    </row>
    <row r="17" spans="1:14" hidden="1" x14ac:dyDescent="0.35">
      <c r="A17" s="15"/>
      <c r="B17" s="122" t="s">
        <v>1425</v>
      </c>
      <c r="C17" s="124">
        <f>Sammanfattning!C32</f>
        <v>0</v>
      </c>
      <c r="D17" s="127">
        <f>Sammanfattning!C33</f>
        <v>0</v>
      </c>
      <c r="E17" s="128"/>
      <c r="F17" s="15"/>
      <c r="G17" s="15"/>
      <c r="H17" s="15"/>
      <c r="I17" s="15"/>
      <c r="J17" s="15"/>
      <c r="K17" s="15"/>
      <c r="L17" s="15"/>
      <c r="M17" s="15"/>
      <c r="N17" s="15"/>
    </row>
    <row r="18" spans="1:14" hidden="1" x14ac:dyDescent="0.35">
      <c r="A18" s="15"/>
      <c r="B18" s="15"/>
      <c r="C18" s="15"/>
      <c r="D18" s="15"/>
      <c r="E18" s="15"/>
      <c r="F18" s="15"/>
      <c r="G18" s="15"/>
      <c r="H18" s="15"/>
      <c r="I18" s="15"/>
      <c r="J18" s="15"/>
      <c r="K18" s="15"/>
      <c r="L18" s="15"/>
      <c r="M18" s="15"/>
      <c r="N18" s="15"/>
    </row>
    <row r="19" spans="1:14" hidden="1" x14ac:dyDescent="0.35">
      <c r="A19" s="15"/>
      <c r="B19" s="101" t="s">
        <v>1272</v>
      </c>
      <c r="C19" s="101"/>
      <c r="D19" s="102"/>
      <c r="E19" s="102"/>
      <c r="F19" s="15"/>
      <c r="G19" s="15"/>
      <c r="H19" s="15"/>
      <c r="I19" s="15"/>
      <c r="J19" s="15"/>
      <c r="K19" s="15"/>
      <c r="L19" s="15"/>
      <c r="M19" s="15"/>
      <c r="N19" s="15"/>
    </row>
    <row r="20" spans="1:14" hidden="1" x14ac:dyDescent="0.35">
      <c r="A20" s="15"/>
      <c r="B20" s="51" t="str">
        <f>Sammanfattning!B36</f>
        <v>Bensin MK1 (95/98 oktan)</v>
      </c>
      <c r="C20" s="165" t="str">
        <f>Sammanfattning!C36</f>
        <v>specifikation enligt DML el EN 228:2012+A1:2017</v>
      </c>
      <c r="D20" s="165"/>
      <c r="E20" s="165"/>
      <c r="F20" s="15"/>
      <c r="G20" s="15"/>
      <c r="H20" s="15"/>
      <c r="I20" s="15"/>
      <c r="J20" s="15"/>
      <c r="K20" s="15"/>
      <c r="L20" s="15"/>
      <c r="M20" s="15"/>
      <c r="N20" s="15"/>
    </row>
    <row r="21" spans="1:14" hidden="1" x14ac:dyDescent="0.35">
      <c r="A21" s="15"/>
      <c r="B21" s="51" t="str">
        <f>Sammanfattning!B37</f>
        <v>Alkylatbensin MK1</v>
      </c>
      <c r="C21" s="165" t="str">
        <f>Sammanfattning!C37</f>
        <v>specifikation enligt DML el SS 15 54 61:2017</v>
      </c>
      <c r="D21" s="165"/>
      <c r="E21" s="165"/>
      <c r="F21" s="15"/>
      <c r="G21" s="15"/>
      <c r="H21" s="15"/>
      <c r="I21" s="15"/>
      <c r="J21" s="15"/>
      <c r="K21" s="15"/>
      <c r="L21" s="15"/>
      <c r="M21" s="15"/>
      <c r="N21" s="15"/>
    </row>
    <row r="22" spans="1:14" hidden="1" x14ac:dyDescent="0.35">
      <c r="A22" s="15"/>
      <c r="B22" s="51" t="str">
        <f>Sammanfattning!B38</f>
        <v>Bensin MK2 (95/98 oktan)</v>
      </c>
      <c r="C22" s="165" t="str">
        <f>Sammanfattning!C38</f>
        <v>specifikation enligt DML el EN 228:2012+A1:2017</v>
      </c>
      <c r="D22" s="165"/>
      <c r="E22" s="165"/>
      <c r="F22" s="15"/>
      <c r="G22" s="15"/>
      <c r="H22" s="15"/>
      <c r="I22" s="15"/>
      <c r="J22" s="15"/>
      <c r="K22" s="15"/>
      <c r="L22" s="15"/>
      <c r="M22" s="15"/>
      <c r="N22" s="15"/>
    </row>
    <row r="23" spans="1:14" hidden="1" x14ac:dyDescent="0.35">
      <c r="A23" s="15"/>
      <c r="B23" s="51" t="str">
        <f>Sammanfattning!B39</f>
        <v>E85</v>
      </c>
      <c r="C23" s="165" t="str">
        <f>Sammanfattning!C39</f>
        <v>specifikation enligt DML el EN 15293:2018</v>
      </c>
      <c r="D23" s="165"/>
      <c r="E23" s="165"/>
      <c r="F23" s="15"/>
      <c r="G23" s="15"/>
      <c r="H23" s="15"/>
      <c r="I23" s="15"/>
      <c r="J23" s="15"/>
      <c r="K23" s="15"/>
      <c r="L23" s="15"/>
      <c r="M23" s="15"/>
      <c r="N23" s="15"/>
    </row>
    <row r="24" spans="1:14" hidden="1" x14ac:dyDescent="0.35">
      <c r="A24" s="15"/>
      <c r="B24" s="51" t="str">
        <f>Sammanfattning!B40</f>
        <v>Diesel MK1</v>
      </c>
      <c r="C24" s="165" t="str">
        <f>Sammanfattning!C40</f>
        <v>specifikation enligt DML el SS 15 54 35:2016</v>
      </c>
      <c r="D24" s="165"/>
      <c r="E24" s="165"/>
      <c r="F24" s="15"/>
      <c r="G24" s="15"/>
      <c r="H24" s="15"/>
      <c r="I24" s="15"/>
      <c r="J24" s="15"/>
      <c r="K24" s="15"/>
      <c r="L24" s="15"/>
      <c r="M24" s="15"/>
      <c r="N24" s="15"/>
    </row>
    <row r="25" spans="1:14" hidden="1" x14ac:dyDescent="0.35">
      <c r="A25" s="15"/>
      <c r="B25" s="51" t="str">
        <f>Sammanfattning!B41</f>
        <v>Diesel MK2</v>
      </c>
      <c r="C25" s="165" t="str">
        <f>Sammanfattning!C41</f>
        <v>specifikation enligt DML el SS 15 54 35:2016</v>
      </c>
      <c r="D25" s="165"/>
      <c r="E25" s="165"/>
      <c r="F25" s="15"/>
      <c r="G25" s="15"/>
      <c r="H25" s="15"/>
      <c r="I25" s="15"/>
      <c r="J25" s="15"/>
      <c r="K25" s="15"/>
      <c r="L25" s="15"/>
      <c r="M25" s="15"/>
      <c r="N25" s="15"/>
    </row>
    <row r="26" spans="1:14" hidden="1" x14ac:dyDescent="0.35">
      <c r="A26" s="15"/>
      <c r="B26" s="51" t="str">
        <f>Sammanfattning!B42</f>
        <v>Diesel MK3</v>
      </c>
      <c r="C26" s="165" t="str">
        <f>Sammanfattning!C42</f>
        <v>specifikation enligt DML el EN 590:2013</v>
      </c>
      <c r="D26" s="165"/>
      <c r="E26" s="165"/>
      <c r="F26" s="15"/>
      <c r="G26" s="15"/>
      <c r="H26" s="15"/>
      <c r="I26" s="15"/>
      <c r="J26" s="15"/>
      <c r="K26" s="15"/>
      <c r="L26" s="15"/>
      <c r="M26" s="15"/>
      <c r="N26" s="15"/>
    </row>
    <row r="27" spans="1:14" hidden="1" x14ac:dyDescent="0.35">
      <c r="A27" s="15"/>
      <c r="B27" s="51" t="str">
        <f>Sammanfattning!B43</f>
        <v>FAME</v>
      </c>
      <c r="C27" s="165" t="str">
        <f>Sammanfattning!C43</f>
        <v>specifikation enligt DML el EN 14214:2012+A1:2014</v>
      </c>
      <c r="D27" s="165"/>
      <c r="E27" s="165"/>
      <c r="F27" s="15"/>
      <c r="G27" s="15"/>
      <c r="H27" s="15"/>
      <c r="I27" s="15"/>
      <c r="J27" s="15"/>
      <c r="K27" s="15"/>
      <c r="L27" s="15"/>
      <c r="M27" s="15"/>
      <c r="N27" s="15"/>
    </row>
    <row r="28" spans="1:14" hidden="1" x14ac:dyDescent="0.35">
      <c r="A28" s="15"/>
      <c r="B28" s="51" t="str">
        <f>Sammanfattning!B44</f>
        <v>HVO</v>
      </c>
      <c r="C28" s="165" t="str">
        <f>Sammanfattning!C44</f>
        <v>specifikation enligt DML el EN 15940:2016+A1:2018</v>
      </c>
      <c r="D28" s="165"/>
      <c r="E28" s="165"/>
      <c r="F28" s="15"/>
      <c r="G28" s="15"/>
      <c r="H28" s="15"/>
      <c r="I28" s="15"/>
      <c r="J28" s="15"/>
      <c r="K28" s="15"/>
      <c r="L28" s="15"/>
      <c r="M28" s="15"/>
      <c r="N28" s="15"/>
    </row>
    <row r="29" spans="1:14" hidden="1" x14ac:dyDescent="0.35">
      <c r="B29" s="51" t="str">
        <f>Sammanfattning!B45</f>
        <v>ED95</v>
      </c>
      <c r="C29" s="165" t="str">
        <f>Sammanfattning!C45</f>
        <v>specifikation enligt DML SS 15 54 37:2015</v>
      </c>
      <c r="D29" s="165"/>
      <c r="E29" s="165"/>
    </row>
    <row r="30" spans="1:14" hidden="1" x14ac:dyDescent="0.35">
      <c r="B30" s="51" t="str">
        <f>Sammanfattning!B46</f>
        <v>LNG/LBG</v>
      </c>
      <c r="C30" s="165" t="str">
        <f>Sammanfattning!C46</f>
        <v>specifikation enligt EN 589:2008+A1:2012</v>
      </c>
      <c r="D30" s="165"/>
      <c r="E30" s="165"/>
    </row>
    <row r="31" spans="1:14" hidden="1" x14ac:dyDescent="0.35">
      <c r="B31" s="51" t="str">
        <f>Sammanfattning!B47</f>
        <v>LPG</v>
      </c>
      <c r="C31" s="165" t="str">
        <f>Sammanfattning!C47</f>
        <v>specifikation enligt EN 589:2018</v>
      </c>
      <c r="D31" s="165"/>
      <c r="E31" s="165"/>
    </row>
    <row r="32" spans="1:14" hidden="1" x14ac:dyDescent="0.35">
      <c r="B32" s="51" t="str">
        <f>Sammanfattning!B48</f>
        <v>Fordonsgas</v>
      </c>
      <c r="C32" s="165" t="str">
        <f>Sammanfattning!C48</f>
        <v>specifikation enligt EN 16723-2:2017</v>
      </c>
      <c r="D32" s="165"/>
      <c r="E32" s="165"/>
    </row>
    <row r="33" spans="2:5" hidden="1" x14ac:dyDescent="0.35">
      <c r="B33" s="51" t="str">
        <f>Sammanfattning!B49</f>
        <v>Övrig kvalitet</v>
      </c>
      <c r="C33" s="165" t="str">
        <f>Sammanfattning!C49</f>
        <v>anges om ingen av ovan specifikationer är uppfyllda</v>
      </c>
      <c r="D33" s="165"/>
      <c r="E33" s="165"/>
    </row>
    <row r="34" spans="2:5" hidden="1" x14ac:dyDescent="0.35">
      <c r="B34" s="51" t="str">
        <f>Sammanfattning!B50</f>
        <v>El (kWh)</v>
      </c>
      <c r="C34" s="165" t="str">
        <f>Sammanfattning!C50</f>
        <v>växthusgasutsläpp från el beräknas med en elmix som avser svensk användarprofil</v>
      </c>
      <c r="D34" s="165"/>
      <c r="E34" s="165"/>
    </row>
  </sheetData>
  <mergeCells count="16">
    <mergeCell ref="D6:F6"/>
    <mergeCell ref="C20:E20"/>
    <mergeCell ref="C21:E21"/>
    <mergeCell ref="C22:E22"/>
    <mergeCell ref="C23:E23"/>
    <mergeCell ref="C24:E24"/>
    <mergeCell ref="C25:E25"/>
    <mergeCell ref="C26:E26"/>
    <mergeCell ref="C27:E27"/>
    <mergeCell ref="C28:E28"/>
    <mergeCell ref="C34:E34"/>
    <mergeCell ref="C29:E29"/>
    <mergeCell ref="C30:E30"/>
    <mergeCell ref="C31:E31"/>
    <mergeCell ref="C32:E32"/>
    <mergeCell ref="C33:E33"/>
  </mergeCells>
  <conditionalFormatting sqref="C2:C7">
    <cfRule type="containsBlanks" dxfId="111" priority="3">
      <formula>LEN(TRIM(C2))=0</formula>
    </cfRule>
  </conditionalFormatting>
  <dataValidations count="6">
    <dataValidation type="whole" allowBlank="1" showInputMessage="1" showErrorMessage="1" errorTitle="Felaktigt årtal" error="Ange ett årtal med fyra siffror." promptTitle="Rapporteringsår" prompt="Ange det kalenderår som skattskyldigheten har inträtt/användning har skett." sqref="C4" xr:uid="{922CFFA7-F6C6-410D-B4BB-692B66565D6F}">
      <formula1>2009</formula1>
      <formula2>2030</formula2>
    </dataValidation>
    <dataValidation type="list" errorStyle="information" allowBlank="1" showInputMessage="1" showErrorMessage="1" errorTitle="Svara Ja eller Nej" error="&quot;Ja&quot; om ni importerar och raffinerar råolja, &quot;Nej&quot; om ni endast köper färdiga raffinerade produkter." promptTitle="Endast DML-rapportering" prompt="Ange om er organisation importerar råolja. Om svaret är Ja ska uppgifter om &quot;feedstock trade name&quot; inkluderas i rapportering av fossila komponenter till drivmedelslagen." sqref="C7" xr:uid="{6B6DDFE4-6EF3-4A0E-A706-A0AE67B26FAA}">
      <formula1>"Ja,Nej"</formula1>
    </dataValidation>
    <dataValidation type="list" errorStyle="information" allowBlank="1" showInputMessage="1" showErrorMessage="1" errorTitle="Svara Ja eller Nej" error="Små och medelstora företag definieras som företag som sysselsätter färre än 250 personer och vars årsomsättning inte överstiger 50 miljoner euro eller vars balansomslutning inte överstiger 43 miljoner euro per år." promptTitle="Endast DML-rapportering" prompt="Ange om er organisation faller under definitionen av små och medelstora företag." sqref="C6" xr:uid="{0A26AC69-E9E7-4B78-82FD-31236BC133C0}">
      <formula1>"Ja,Nej"</formula1>
    </dataValidation>
    <dataValidation type="textLength" operator="equal" allowBlank="1" showInputMessage="1" showErrorMessage="1" errorTitle="Felaktigt format" error="Ange organisationsnummer med bindestreck, exempelvis 123456-7890." promptTitle="Organisationsnummer" prompt="Skriv in organisationsnummer, exempelvis 123456-7890." sqref="C3" xr:uid="{B14B0824-C3A5-4C9B-9467-425B80588489}">
      <formula1>11</formula1>
    </dataValidation>
    <dataValidation allowBlank="1" showErrorMessage="1" promptTitle="Företagsnamn" prompt="Skriv in organisationens namn här" sqref="C2" xr:uid="{612DAD3E-781D-453F-B8CA-A7072C46C996}"/>
    <dataValidation type="list" allowBlank="1" showInputMessage="1" showErrorMessage="1" errorTitle="Otillåtet alternativ" error="Välj något av alternativen i listan." promptTitle="Typ av aktör" prompt="Drivmedelsleverantör: den som genom att leverera ett drivmedel är skyldig att betala skatt enligt lagen (1994:1776) om skatt på energi._x000a__x000a_Är du istället användare av drivmedel med eget skatteupplag väljer du det alternativet." sqref="C5" xr:uid="{25F41E14-CB81-4C91-8370-B67F2F9E4BEB}">
      <formula1>"Drivmedelsleverantör,Användare med eget skatteupplag"</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tabColor rgb="FFC00000"/>
  </sheetPr>
  <dimension ref="B1:B30"/>
  <sheetViews>
    <sheetView showGridLines="0" showRowColHeaders="0" workbookViewId="0">
      <selection activeCell="B3" sqref="B3"/>
    </sheetView>
  </sheetViews>
  <sheetFormatPr defaultRowHeight="14.5" x14ac:dyDescent="0.35"/>
  <cols>
    <col min="1" max="1" width="1.453125" customWidth="1"/>
    <col min="2" max="2" width="101.08984375" bestFit="1" customWidth="1"/>
  </cols>
  <sheetData>
    <row r="1" spans="2:2" ht="60" customHeight="1" x14ac:dyDescent="0.35"/>
    <row r="2" spans="2:2" x14ac:dyDescent="0.35">
      <c r="B2" s="5" t="s">
        <v>1310</v>
      </c>
    </row>
    <row r="3" spans="2:2" x14ac:dyDescent="0.35">
      <c r="B3" s="1"/>
    </row>
    <row r="4" spans="2:2" x14ac:dyDescent="0.35">
      <c r="B4" s="1"/>
    </row>
    <row r="5" spans="2:2" x14ac:dyDescent="0.35">
      <c r="B5" s="1"/>
    </row>
    <row r="6" spans="2:2" x14ac:dyDescent="0.35">
      <c r="B6" s="1"/>
    </row>
    <row r="7" spans="2:2" x14ac:dyDescent="0.35">
      <c r="B7" s="1"/>
    </row>
    <row r="8" spans="2:2" x14ac:dyDescent="0.35">
      <c r="B8" s="1"/>
    </row>
    <row r="9" spans="2:2" x14ac:dyDescent="0.35">
      <c r="B9" s="1"/>
    </row>
    <row r="10" spans="2:2" x14ac:dyDescent="0.35">
      <c r="B10" s="1"/>
    </row>
    <row r="11" spans="2:2" x14ac:dyDescent="0.35">
      <c r="B11" s="1"/>
    </row>
    <row r="12" spans="2:2" x14ac:dyDescent="0.35">
      <c r="B12" s="1"/>
    </row>
    <row r="13" spans="2:2" x14ac:dyDescent="0.35">
      <c r="B13" s="1"/>
    </row>
    <row r="14" spans="2:2" x14ac:dyDescent="0.35">
      <c r="B14" s="1"/>
    </row>
    <row r="15" spans="2:2" x14ac:dyDescent="0.35">
      <c r="B15" s="1"/>
    </row>
    <row r="16" spans="2:2" x14ac:dyDescent="0.35">
      <c r="B16" s="1"/>
    </row>
    <row r="17" spans="2:2" x14ac:dyDescent="0.35">
      <c r="B17" s="1"/>
    </row>
    <row r="18" spans="2:2" x14ac:dyDescent="0.35">
      <c r="B18" s="1"/>
    </row>
    <row r="19" spans="2:2" x14ac:dyDescent="0.35">
      <c r="B19" s="1"/>
    </row>
    <row r="20" spans="2:2" x14ac:dyDescent="0.35">
      <c r="B20" s="1"/>
    </row>
    <row r="21" spans="2:2" x14ac:dyDescent="0.35">
      <c r="B21" s="1"/>
    </row>
    <row r="22" spans="2:2" x14ac:dyDescent="0.35">
      <c r="B22" s="1"/>
    </row>
    <row r="23" spans="2:2" x14ac:dyDescent="0.35">
      <c r="B23" s="1"/>
    </row>
    <row r="24" spans="2:2" x14ac:dyDescent="0.35">
      <c r="B24" s="1"/>
    </row>
    <row r="25" spans="2:2" x14ac:dyDescent="0.35">
      <c r="B25" s="1"/>
    </row>
    <row r="26" spans="2:2" x14ac:dyDescent="0.35">
      <c r="B26" s="1"/>
    </row>
    <row r="27" spans="2:2" x14ac:dyDescent="0.35">
      <c r="B27" s="1"/>
    </row>
    <row r="28" spans="2:2" x14ac:dyDescent="0.35">
      <c r="B28" s="1"/>
    </row>
    <row r="29" spans="2:2" x14ac:dyDescent="0.35">
      <c r="B29" s="1"/>
    </row>
    <row r="30" spans="2:2" x14ac:dyDescent="0.35">
      <c r="B30" s="1"/>
    </row>
  </sheetData>
  <sheetProtection password="D54D"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R68"/>
  <sheetViews>
    <sheetView showGridLines="0" showRowColHeaders="0" tabSelected="1" workbookViewId="0">
      <selection activeCell="B4" activeCellId="1" sqref="D3:F3 B4:B5"/>
    </sheetView>
  </sheetViews>
  <sheetFormatPr defaultRowHeight="14.5" x14ac:dyDescent="0.35"/>
  <cols>
    <col min="1" max="1" width="1.453125" customWidth="1"/>
    <col min="2" max="2" width="31.54296875" bestFit="1" customWidth="1"/>
    <col min="3" max="3" width="27.54296875" hidden="1" customWidth="1"/>
    <col min="4" max="4" width="22.36328125" customWidth="1"/>
    <col min="5" max="5" width="25.36328125" customWidth="1"/>
    <col min="6" max="6" width="25.08984375" customWidth="1"/>
    <col min="7" max="7" width="23.6328125" customWidth="1"/>
    <col min="8" max="8" width="19.36328125" customWidth="1"/>
    <col min="9" max="9" width="13.36328125" customWidth="1"/>
    <col min="10" max="10" width="14.90625" bestFit="1" customWidth="1"/>
    <col min="11" max="11" width="9.453125" bestFit="1" customWidth="1"/>
    <col min="12" max="12" width="9.453125" customWidth="1"/>
    <col min="13" max="13" width="9.36328125" customWidth="1"/>
    <col min="14" max="14" width="12.08984375" bestFit="1" customWidth="1"/>
  </cols>
  <sheetData>
    <row r="1" spans="1:18" s="41" customFormat="1" ht="78" customHeight="1" x14ac:dyDescent="0.5">
      <c r="A1" s="106"/>
      <c r="B1" s="102"/>
      <c r="C1" s="107" t="s">
        <v>1315</v>
      </c>
      <c r="D1" s="108" t="s">
        <v>1316</v>
      </c>
      <c r="E1" s="102"/>
      <c r="F1" s="102"/>
      <c r="G1" s="102"/>
      <c r="H1" s="102"/>
      <c r="I1" s="102"/>
      <c r="J1" s="102"/>
      <c r="K1" s="102"/>
      <c r="L1" s="102"/>
      <c r="M1" s="102"/>
      <c r="N1" s="102"/>
      <c r="O1" s="102"/>
      <c r="P1" s="109"/>
      <c r="Q1" s="102"/>
      <c r="R1" s="16"/>
    </row>
    <row r="2" spans="1:18" ht="21" x14ac:dyDescent="0.5">
      <c r="A2" s="106"/>
      <c r="B2" s="102"/>
      <c r="C2" s="107" t="s">
        <v>1313</v>
      </c>
      <c r="D2" s="108"/>
      <c r="E2" s="102"/>
      <c r="F2" s="102"/>
      <c r="G2" s="102"/>
      <c r="H2" s="102"/>
      <c r="I2" s="102"/>
      <c r="J2" s="102"/>
      <c r="K2" s="102"/>
      <c r="L2" s="102"/>
      <c r="M2" s="102"/>
      <c r="N2" s="102"/>
      <c r="O2" s="102"/>
      <c r="P2" s="109"/>
      <c r="Q2" s="111"/>
      <c r="R2" s="15"/>
    </row>
    <row r="3" spans="1:18" x14ac:dyDescent="0.35">
      <c r="A3" s="106"/>
      <c r="B3" s="102"/>
      <c r="C3" s="63" t="s">
        <v>582</v>
      </c>
      <c r="D3" s="58" t="s">
        <v>1339</v>
      </c>
      <c r="E3" s="57" t="s">
        <v>1342</v>
      </c>
      <c r="F3" s="80" t="s">
        <v>1340</v>
      </c>
      <c r="G3" s="102"/>
      <c r="H3" s="102"/>
      <c r="I3" s="102"/>
      <c r="J3" s="102"/>
      <c r="K3" s="102"/>
      <c r="L3" s="102"/>
      <c r="M3" s="102"/>
      <c r="N3" s="102"/>
      <c r="O3" s="102"/>
      <c r="P3" s="109"/>
      <c r="Q3" s="111"/>
      <c r="R3" s="15"/>
    </row>
    <row r="4" spans="1:18" x14ac:dyDescent="0.35">
      <c r="A4" s="106"/>
      <c r="B4" s="59" t="s">
        <v>1278</v>
      </c>
      <c r="C4" s="47">
        <f>SUMIF(HBL[Användningsområde],C3,HBL[Energimängd MJ])/3600/1000</f>
        <v>0</v>
      </c>
      <c r="D4" s="79">
        <f>SUMIF(HBL[Användningsområde],D3,HBL[Energimängd MJ])/3600/1000</f>
        <v>0</v>
      </c>
      <c r="E4" s="79">
        <f>SUMIF(HBL[Användningsområde],E3,HBL[Energimängd MJ])/3600/1000</f>
        <v>0</v>
      </c>
      <c r="F4" s="79">
        <f>SUMIF(HBL[Användningsområde],F3,HBL[Energimängd MJ])/3600/1000</f>
        <v>0</v>
      </c>
      <c r="G4" s="102"/>
      <c r="H4" s="102"/>
      <c r="I4" s="102"/>
      <c r="J4" s="102"/>
      <c r="K4" s="102"/>
      <c r="L4" s="102"/>
      <c r="M4" s="102"/>
      <c r="N4" s="102"/>
      <c r="O4" s="102"/>
      <c r="P4" s="109"/>
      <c r="Q4" s="111"/>
      <c r="R4" s="15"/>
    </row>
    <row r="5" spans="1:18" ht="16.5" x14ac:dyDescent="0.45">
      <c r="A5" s="106"/>
      <c r="B5" s="60" t="s">
        <v>1307</v>
      </c>
      <c r="C5" s="31">
        <f>SUMIF(HBL[Användningsområde],C3,HBL[Utsläpp ton])</f>
        <v>0</v>
      </c>
      <c r="D5" s="31">
        <f>SUMIF(HBL[Användningsområde],D3,HBL[Utsläpp ton])</f>
        <v>0</v>
      </c>
      <c r="E5" s="31">
        <f>SUMIF(HBL[Användningsområde],E3,HBL[Utsläpp ton])</f>
        <v>0</v>
      </c>
      <c r="F5" s="31">
        <f>SUMIF(HBL[Användningsområde],F3,HBL[Utsläpp ton])</f>
        <v>0</v>
      </c>
      <c r="G5" s="102"/>
      <c r="H5" s="102"/>
      <c r="I5" s="102"/>
      <c r="J5" s="102"/>
      <c r="K5" s="102"/>
      <c r="L5" s="102"/>
      <c r="M5" s="102"/>
      <c r="N5" s="102"/>
      <c r="O5" s="102"/>
      <c r="P5" s="109"/>
      <c r="Q5" s="111"/>
      <c r="R5" s="15"/>
    </row>
    <row r="6" spans="1:18" x14ac:dyDescent="0.35">
      <c r="A6" s="106"/>
      <c r="B6" s="102"/>
      <c r="C6" s="112"/>
      <c r="D6" s="102"/>
      <c r="E6" s="102"/>
      <c r="F6" s="102"/>
      <c r="G6" s="102"/>
      <c r="H6" s="102"/>
      <c r="I6" s="102"/>
      <c r="J6" s="102"/>
      <c r="K6" s="102"/>
      <c r="L6" s="102"/>
      <c r="M6" s="102"/>
      <c r="N6" s="102"/>
      <c r="O6" s="102"/>
      <c r="P6" s="109"/>
      <c r="Q6" s="111"/>
      <c r="R6" s="15"/>
    </row>
    <row r="7" spans="1:18" ht="27" hidden="1" customHeight="1" x14ac:dyDescent="0.5">
      <c r="A7" s="106"/>
      <c r="B7" s="102"/>
      <c r="C7" s="107" t="s">
        <v>1314</v>
      </c>
      <c r="D7" s="102"/>
      <c r="E7" s="102"/>
      <c r="F7" s="102"/>
      <c r="G7" s="102"/>
      <c r="H7" s="102"/>
      <c r="I7" s="102"/>
      <c r="J7" s="102"/>
      <c r="K7" s="102"/>
      <c r="L7" s="102"/>
      <c r="M7" s="102"/>
      <c r="N7" s="102"/>
      <c r="O7" s="102"/>
      <c r="P7" s="109"/>
      <c r="Q7" s="111"/>
      <c r="R7" s="15"/>
    </row>
    <row r="8" spans="1:18" hidden="1" x14ac:dyDescent="0.35">
      <c r="A8" s="106"/>
      <c r="B8" s="102"/>
      <c r="C8" s="63" t="s">
        <v>584</v>
      </c>
      <c r="D8" s="63" t="s">
        <v>1295</v>
      </c>
      <c r="E8" s="64" t="s">
        <v>1296</v>
      </c>
      <c r="F8" s="67" t="s">
        <v>1363</v>
      </c>
      <c r="G8" s="63" t="s">
        <v>1298</v>
      </c>
      <c r="H8" s="102"/>
      <c r="I8" s="102"/>
      <c r="J8" s="102"/>
      <c r="K8" s="102"/>
      <c r="L8" s="102"/>
      <c r="M8" s="102"/>
      <c r="N8" s="102"/>
      <c r="O8" s="102"/>
      <c r="P8" s="109"/>
      <c r="Q8" s="111"/>
      <c r="R8" s="15"/>
    </row>
    <row r="9" spans="1:18" hidden="1" x14ac:dyDescent="0.35">
      <c r="A9" s="106"/>
      <c r="B9" s="65" t="s">
        <v>1283</v>
      </c>
      <c r="C9" s="23">
        <f>SUM(DML_drivmedel[Energimängd '[MJ']])/3600/1000</f>
        <v>0</v>
      </c>
      <c r="D9" s="48">
        <f>SUM(DML_fossilkomponenter[Energimängd '[MJ']])/3600/1000</f>
        <v>0</v>
      </c>
      <c r="E9" s="49">
        <f>SUMIF(HBL[Användningsområde],C3,HBL[Energimängd MJ])/3600/1000</f>
        <v>0</v>
      </c>
      <c r="F9" s="50" t="str">
        <f>IF(SUM(D9:E9)&gt;0,SUM(D9:E9),"N/A")</f>
        <v>N/A</v>
      </c>
      <c r="G9" s="34"/>
      <c r="H9" s="110"/>
      <c r="I9" s="102"/>
      <c r="J9" s="102"/>
      <c r="K9" s="102"/>
      <c r="L9" s="102"/>
      <c r="M9" s="102"/>
      <c r="N9" s="102"/>
      <c r="O9" s="102"/>
      <c r="P9" s="109"/>
      <c r="Q9" s="111"/>
      <c r="R9" s="15"/>
    </row>
    <row r="10" spans="1:18" ht="16.5" hidden="1" x14ac:dyDescent="0.35">
      <c r="A10" s="106"/>
      <c r="B10" s="68" t="s">
        <v>1462</v>
      </c>
      <c r="C10" s="23">
        <f>SUMIF(DML_drivmedel[Enhet],"m3, MJ/l",DML_drivmedel[Mängd])</f>
        <v>0</v>
      </c>
      <c r="D10" s="23">
        <f>SUMIF(DML_fossilkomponenter[Enhet],Listor!$A$44,DML_fossilkomponenter[Mängd])</f>
        <v>0</v>
      </c>
      <c r="E10" s="32">
        <f>SUMIFS(HBL[Hållbar mängd],HBL[Användningsområde],"Transport",HBL[Enhet],Listor!$A$44)</f>
        <v>0</v>
      </c>
      <c r="F10" s="33" t="str">
        <f t="shared" ref="F10:F12" si="0">IF(SUM(D10:E10)&gt;0,SUM(D10:E10),"N/A")</f>
        <v>N/A</v>
      </c>
      <c r="G10" s="35" t="str">
        <f t="shared" ref="G10:G12" si="1">IFERROR((F10-C10)/C10,"N/A")</f>
        <v>N/A</v>
      </c>
      <c r="H10" s="102" t="s">
        <v>1303</v>
      </c>
      <c r="I10" s="102"/>
      <c r="J10" s="102"/>
      <c r="K10" s="102"/>
      <c r="L10" s="102"/>
      <c r="M10" s="102"/>
      <c r="N10" s="102"/>
      <c r="O10" s="102"/>
      <c r="P10" s="109"/>
      <c r="Q10" s="111"/>
      <c r="R10" s="15"/>
    </row>
    <row r="11" spans="1:18" hidden="1" x14ac:dyDescent="0.35">
      <c r="A11" s="106"/>
      <c r="B11" s="68" t="s">
        <v>1463</v>
      </c>
      <c r="C11" s="87">
        <f>SUMIF(DML_drivmedel[Enhet],"kg, MJ/kg",DML_drivmedel[Mängd])</f>
        <v>0</v>
      </c>
      <c r="D11" s="87">
        <f>SUMIF(DML_fossilkomponenter[Enhet],Listor!$A$45,DML_fossilkomponenter[Mängd])</f>
        <v>0</v>
      </c>
      <c r="E11" s="88">
        <f>SUMIFS(HBL[Hållbar mängd],HBL[Användningsområde],"Transport",HBL[Enhet],Listor!$A$45)</f>
        <v>0</v>
      </c>
      <c r="F11" s="89" t="str">
        <f t="shared" si="0"/>
        <v>N/A</v>
      </c>
      <c r="G11" s="35" t="str">
        <f t="shared" si="1"/>
        <v>N/A</v>
      </c>
      <c r="H11" s="102" t="s">
        <v>1302</v>
      </c>
      <c r="I11" s="102"/>
      <c r="J11" s="102"/>
      <c r="K11" s="102"/>
      <c r="L11" s="102"/>
      <c r="M11" s="102"/>
      <c r="N11" s="102"/>
      <c r="O11" s="102"/>
      <c r="P11" s="109"/>
      <c r="Q11" s="111"/>
      <c r="R11" s="15"/>
    </row>
    <row r="12" spans="1:18" ht="16.5" hidden="1" x14ac:dyDescent="0.35">
      <c r="A12" s="106"/>
      <c r="B12" s="68" t="s">
        <v>1464</v>
      </c>
      <c r="C12" s="87">
        <f>SUMIF(DML_drivmedel[Enhet],"Nm3, MJ/Nm3",DML_drivmedel[Mängd])</f>
        <v>0</v>
      </c>
      <c r="D12" s="87">
        <f>SUMIF(DML_fossilkomponenter[Enhet],Listor!$A$46,DML_fossilkomponenter[Mängd])</f>
        <v>0</v>
      </c>
      <c r="E12" s="90">
        <f>SUMIFS(HBL[Hållbar mängd],HBL[Användningsområde],"Transport",HBL[Enhet],Listor!$A$46)</f>
        <v>0</v>
      </c>
      <c r="F12" s="89" t="str">
        <f t="shared" si="0"/>
        <v>N/A</v>
      </c>
      <c r="G12" s="36" t="str">
        <f t="shared" si="1"/>
        <v>N/A</v>
      </c>
      <c r="H12" s="102" t="s">
        <v>1304</v>
      </c>
      <c r="I12" s="102"/>
      <c r="J12" s="102"/>
      <c r="K12" s="102"/>
      <c r="L12" s="102"/>
      <c r="M12" s="102"/>
      <c r="N12" s="102"/>
      <c r="O12" s="102"/>
      <c r="P12" s="109"/>
      <c r="Q12" s="111"/>
      <c r="R12" s="15"/>
    </row>
    <row r="13" spans="1:18" hidden="1" x14ac:dyDescent="0.35">
      <c r="A13" s="106"/>
      <c r="B13" s="68" t="s">
        <v>593</v>
      </c>
      <c r="C13" s="87">
        <f>SUMIF(DML_drivmedel[Drivmedel],Listor!$A$33,DML_drivmedel[Mängd])</f>
        <v>0</v>
      </c>
      <c r="D13" s="23" t="s">
        <v>599</v>
      </c>
      <c r="E13" s="23" t="s">
        <v>599</v>
      </c>
      <c r="F13" s="91" t="str">
        <f>IF(SUM(C13:E13)&gt;0,SUM(C13:E13),"N/A")</f>
        <v>N/A</v>
      </c>
      <c r="G13" s="102"/>
      <c r="H13" s="102"/>
      <c r="I13" s="102"/>
      <c r="J13" s="102"/>
      <c r="K13" s="102"/>
      <c r="L13" s="102"/>
      <c r="M13" s="102"/>
      <c r="N13" s="102"/>
      <c r="O13" s="102"/>
      <c r="P13" s="109"/>
      <c r="Q13" s="111"/>
      <c r="R13" s="15"/>
    </row>
    <row r="14" spans="1:18" ht="16.5" hidden="1" x14ac:dyDescent="0.45">
      <c r="A14" s="106"/>
      <c r="B14" s="68" t="s">
        <v>1307</v>
      </c>
      <c r="C14" s="23" t="str">
        <f>IF(C13&gt;0,$C$13*Listor!$B$33/1000000,"N/A")</f>
        <v>N/A</v>
      </c>
      <c r="D14" s="23">
        <f>SUM(DML_fossilkomponenter[Utsläpp '[ton CO2eq']])</f>
        <v>0</v>
      </c>
      <c r="E14" s="20">
        <f>SUMIF(HBL[Användningsområde],C3,HBL[Utsläpp ton])</f>
        <v>0</v>
      </c>
      <c r="F14" s="17" t="str">
        <f>IF(SUM(C14:E14)&gt;0,SUM(C14:E14),"N/A")</f>
        <v>N/A</v>
      </c>
      <c r="G14" s="102"/>
      <c r="H14" s="110"/>
      <c r="I14" s="102"/>
      <c r="J14" s="102"/>
      <c r="K14" s="102"/>
      <c r="L14" s="102"/>
      <c r="M14" s="102"/>
      <c r="N14" s="102"/>
      <c r="O14" s="102"/>
      <c r="P14" s="109"/>
      <c r="Q14" s="111"/>
      <c r="R14" s="15"/>
    </row>
    <row r="15" spans="1:18" hidden="1" x14ac:dyDescent="0.35">
      <c r="A15" s="106"/>
      <c r="B15" s="68" t="s">
        <v>1297</v>
      </c>
      <c r="C15" s="23" t="s">
        <v>599</v>
      </c>
      <c r="D15" s="23" t="s">
        <v>599</v>
      </c>
      <c r="E15" s="20" t="s">
        <v>599</v>
      </c>
      <c r="F15" s="27" t="str">
        <f>IF(SUM(D9:E9)&gt;0,E9/SUM(D9:E9),"N/A")</f>
        <v>N/A</v>
      </c>
      <c r="G15" s="102"/>
      <c r="H15" s="110"/>
      <c r="I15" s="102"/>
      <c r="J15" s="102"/>
      <c r="K15" s="102"/>
      <c r="L15" s="102"/>
      <c r="M15" s="102"/>
      <c r="N15" s="102"/>
      <c r="O15" s="102"/>
      <c r="P15" s="109"/>
      <c r="Q15" s="111"/>
      <c r="R15" s="15"/>
    </row>
    <row r="16" spans="1:18" ht="16.5" hidden="1" x14ac:dyDescent="0.45">
      <c r="A16" s="106"/>
      <c r="B16" s="68" t="s">
        <v>1284</v>
      </c>
      <c r="C16" s="24" t="str">
        <f>IFERROR((C14*1000000)/(C13*3.6),"N/A")</f>
        <v>N/A</v>
      </c>
      <c r="D16" s="24" t="str">
        <f>IFERROR(D14/(D9*3.6),"N/A")</f>
        <v>N/A</v>
      </c>
      <c r="E16" s="21" t="str">
        <f>IFERROR(E14/(E9*3.6),"N/A")</f>
        <v>N/A</v>
      </c>
      <c r="F16" s="18" t="str">
        <f>IFERROR((SUM(C14:E14)*1000000)/((C13*3.6)+(SUM(D9:E9)*3600000)),"N/A")</f>
        <v>N/A</v>
      </c>
      <c r="G16" s="102"/>
      <c r="H16" s="102"/>
      <c r="I16" s="102"/>
      <c r="J16" s="102"/>
      <c r="K16" s="102"/>
      <c r="L16" s="102"/>
      <c r="M16" s="102"/>
      <c r="N16" s="102"/>
      <c r="O16" s="102"/>
      <c r="P16" s="109"/>
      <c r="Q16" s="111"/>
      <c r="R16" s="15"/>
    </row>
    <row r="17" spans="1:18" ht="28.5" hidden="1" customHeight="1" x14ac:dyDescent="0.35">
      <c r="A17" s="106"/>
      <c r="B17" s="66" t="s">
        <v>1280</v>
      </c>
      <c r="C17" s="25" t="s">
        <v>599</v>
      </c>
      <c r="D17" s="25" t="str">
        <f>IF(AND(D16&lt;&gt;"N/A",E16="N/A"),(94.1-D16)/94.1,"N/A")</f>
        <v>N/A</v>
      </c>
      <c r="E17" s="22" t="str">
        <f>IF(AND(D16="N/A",E16&lt;&gt;"N/A"),(94.1-E16)/94.1,"N/A")</f>
        <v>N/A</v>
      </c>
      <c r="F17" s="19" t="str">
        <f>IFERROR((94.1-F16)/94.1,"N/A")</f>
        <v>N/A</v>
      </c>
      <c r="G17" s="168" t="s">
        <v>1317</v>
      </c>
      <c r="H17" s="169"/>
      <c r="I17" s="169"/>
      <c r="J17" s="169"/>
      <c r="K17" s="169"/>
      <c r="L17" s="169"/>
      <c r="M17" s="169"/>
      <c r="N17" s="169"/>
      <c r="O17" s="102"/>
      <c r="P17" s="109"/>
      <c r="Q17" s="111"/>
      <c r="R17" s="15"/>
    </row>
    <row r="18" spans="1:18" hidden="1" x14ac:dyDescent="0.35">
      <c r="A18" s="106"/>
      <c r="B18" s="102"/>
      <c r="C18" s="102"/>
      <c r="D18" s="102"/>
      <c r="E18" s="102"/>
      <c r="F18" s="102"/>
      <c r="G18" s="102"/>
      <c r="H18" s="102"/>
      <c r="I18" s="102"/>
      <c r="J18" s="102"/>
      <c r="K18" s="102"/>
      <c r="L18" s="102"/>
      <c r="M18" s="102"/>
      <c r="N18" s="102"/>
      <c r="O18" s="102"/>
      <c r="P18" s="109"/>
      <c r="Q18" s="111"/>
      <c r="R18" s="15"/>
    </row>
    <row r="19" spans="1:18" ht="21" hidden="1" x14ac:dyDescent="0.5">
      <c r="A19" s="106"/>
      <c r="B19" s="102"/>
      <c r="C19" s="107" t="s">
        <v>1426</v>
      </c>
      <c r="D19" s="102"/>
      <c r="E19" s="102"/>
      <c r="F19" s="102"/>
      <c r="G19" s="102"/>
      <c r="H19" s="102"/>
      <c r="I19" s="102"/>
      <c r="J19" s="102"/>
      <c r="K19" s="102"/>
      <c r="L19" s="102"/>
      <c r="M19" s="102"/>
      <c r="N19" s="102"/>
      <c r="O19" s="102"/>
      <c r="P19" s="109"/>
      <c r="Q19" s="111"/>
      <c r="R19" s="15"/>
    </row>
    <row r="20" spans="1:18" hidden="1" x14ac:dyDescent="0.35">
      <c r="A20" s="106"/>
      <c r="B20" s="102"/>
      <c r="C20" s="139" t="s">
        <v>1425</v>
      </c>
      <c r="D20" s="140" t="s">
        <v>1427</v>
      </c>
      <c r="E20" s="147"/>
      <c r="F20" s="147"/>
      <c r="G20" s="102"/>
      <c r="H20" s="102"/>
      <c r="I20" s="102"/>
      <c r="J20" s="102"/>
      <c r="K20" s="102"/>
      <c r="L20" s="102"/>
      <c r="M20" s="102"/>
      <c r="N20" s="102"/>
      <c r="O20" s="102"/>
      <c r="P20" s="109"/>
      <c r="Q20" s="111"/>
      <c r="R20" s="15"/>
    </row>
    <row r="21" spans="1:18" hidden="1" x14ac:dyDescent="0.35">
      <c r="A21" s="106"/>
      <c r="B21" s="136" t="s">
        <v>1432</v>
      </c>
      <c r="C21" s="152">
        <f>SUMIF(DML_fossilkomponenter[Reduktionsplikt],C20,DML_fossilkomponenter[Utsläpp reduktionsplikt '[g CO2e']])/10^6</f>
        <v>0</v>
      </c>
      <c r="D21" s="153">
        <f>SUMIF(DML_fossilkomponenter[Reduktionsplikt],D20,DML_fossilkomponenter[Utsläpp reduktionsplikt '[g CO2e']])/10^6</f>
        <v>0</v>
      </c>
      <c r="E21" s="147"/>
      <c r="F21" s="147"/>
      <c r="G21" s="102"/>
      <c r="H21" s="102"/>
      <c r="I21" s="102"/>
      <c r="J21" s="102"/>
      <c r="K21" s="102"/>
      <c r="L21" s="102"/>
      <c r="M21" s="102"/>
      <c r="N21" s="102"/>
      <c r="O21" s="102"/>
      <c r="P21" s="109"/>
      <c r="Q21" s="111"/>
      <c r="R21" s="15"/>
    </row>
    <row r="22" spans="1:18" hidden="1" x14ac:dyDescent="0.35">
      <c r="A22" s="106"/>
      <c r="B22" s="137" t="s">
        <v>1446</v>
      </c>
      <c r="C22" s="152">
        <f>SUMIF(DML_fossilkomponenter[Reduktionsplikt],C20,DML_fossilkomponenter[Reduktionsplikt '[MJ']])/3600/10^3</f>
        <v>0</v>
      </c>
      <c r="D22" s="154">
        <f>SUMIF(DML_fossilkomponenter[Reduktionsplikt],D20,DML_fossilkomponenter[Reduktionsplikt '[MJ']])/3600/10^3</f>
        <v>0</v>
      </c>
      <c r="E22" s="147"/>
      <c r="F22" s="147"/>
      <c r="G22" s="102"/>
      <c r="H22" s="102"/>
      <c r="I22" s="102"/>
      <c r="J22" s="102"/>
      <c r="K22" s="102"/>
      <c r="L22" s="102"/>
      <c r="M22" s="102"/>
      <c r="N22" s="102"/>
      <c r="O22" s="102"/>
      <c r="P22" s="109"/>
      <c r="Q22" s="111"/>
      <c r="R22" s="15"/>
    </row>
    <row r="23" spans="1:18" hidden="1" x14ac:dyDescent="0.35">
      <c r="A23" s="106"/>
      <c r="B23" s="137" t="s">
        <v>1433</v>
      </c>
      <c r="C23" s="152">
        <f>SUMIF(HBL[Reduktionsplikt],Sammanfattning!C20,HBL[Utsläpp ton])</f>
        <v>0</v>
      </c>
      <c r="D23" s="154">
        <f>SUMIF(HBL[Reduktionsplikt],Sammanfattning!D20,HBL[Utsläpp ton])</f>
        <v>0</v>
      </c>
      <c r="E23" s="147"/>
      <c r="F23" s="147"/>
      <c r="G23" s="102"/>
      <c r="H23" s="102"/>
      <c r="I23" s="102"/>
      <c r="J23" s="102"/>
      <c r="K23" s="102"/>
      <c r="L23" s="102"/>
      <c r="M23" s="102"/>
      <c r="N23" s="102"/>
      <c r="O23" s="102"/>
      <c r="P23" s="109"/>
      <c r="Q23" s="111"/>
      <c r="R23" s="15"/>
    </row>
    <row r="24" spans="1:18" hidden="1" x14ac:dyDescent="0.35">
      <c r="A24" s="106"/>
      <c r="B24" s="137" t="s">
        <v>1434</v>
      </c>
      <c r="C24" s="152">
        <f>SUMIF(HBL[Reduktionsplikt],Sammanfattning!C20,HBL[Energimängd MJ])/3600/10^3</f>
        <v>0</v>
      </c>
      <c r="D24" s="154">
        <f>SUMIF(HBL[Reduktionsplikt],Sammanfattning!D20,HBL[Energimängd MJ])/3600/10^3</f>
        <v>0</v>
      </c>
      <c r="E24" s="147"/>
      <c r="F24" s="147"/>
      <c r="G24" s="102"/>
      <c r="H24" s="102"/>
      <c r="I24" s="102"/>
      <c r="J24" s="102"/>
      <c r="K24" s="102"/>
      <c r="L24" s="102"/>
      <c r="M24" s="102"/>
      <c r="N24" s="102"/>
      <c r="O24" s="102"/>
      <c r="P24" s="109"/>
      <c r="Q24" s="111"/>
      <c r="R24" s="15"/>
    </row>
    <row r="25" spans="1:18" hidden="1" x14ac:dyDescent="0.35">
      <c r="A25" s="106"/>
      <c r="B25" s="137" t="s">
        <v>1436</v>
      </c>
      <c r="C25" s="152">
        <f>C21+C23</f>
        <v>0</v>
      </c>
      <c r="D25" s="154">
        <f>D21+D23</f>
        <v>0</v>
      </c>
      <c r="E25" s="147"/>
      <c r="F25" s="147"/>
      <c r="G25" s="102"/>
      <c r="H25" s="102"/>
      <c r="I25" s="102"/>
      <c r="J25" s="102"/>
      <c r="K25" s="102"/>
      <c r="L25" s="102"/>
      <c r="M25" s="102"/>
      <c r="N25" s="102"/>
      <c r="O25" s="102"/>
      <c r="P25" s="109"/>
      <c r="Q25" s="111"/>
      <c r="R25" s="15"/>
    </row>
    <row r="26" spans="1:18" hidden="1" x14ac:dyDescent="0.35">
      <c r="A26" s="106"/>
      <c r="B26" s="137" t="s">
        <v>1435</v>
      </c>
      <c r="C26" s="152">
        <f>C24+C22</f>
        <v>0</v>
      </c>
      <c r="D26" s="154">
        <f>D24+D22</f>
        <v>0</v>
      </c>
      <c r="E26" s="147"/>
      <c r="F26" s="147"/>
      <c r="G26" s="102"/>
      <c r="H26" s="102"/>
      <c r="I26" s="102"/>
      <c r="J26" s="102"/>
      <c r="K26" s="102"/>
      <c r="L26" s="102"/>
      <c r="M26" s="102"/>
      <c r="N26" s="102"/>
      <c r="O26" s="102"/>
      <c r="P26" s="109"/>
      <c r="Q26" s="111"/>
      <c r="R26" s="15"/>
    </row>
    <row r="27" spans="1:18" ht="16.5" hidden="1" x14ac:dyDescent="0.45">
      <c r="A27" s="106"/>
      <c r="B27" s="137" t="s">
        <v>1440</v>
      </c>
      <c r="C27" s="130">
        <v>95.1</v>
      </c>
      <c r="D27" s="133">
        <v>93.3</v>
      </c>
      <c r="E27" s="147"/>
      <c r="F27" s="147"/>
      <c r="G27" s="102"/>
      <c r="H27" s="102"/>
      <c r="I27" s="102"/>
      <c r="J27" s="102"/>
      <c r="K27" s="102"/>
      <c r="L27" s="102"/>
      <c r="M27" s="102"/>
      <c r="N27" s="102"/>
      <c r="O27" s="102"/>
      <c r="P27" s="109"/>
      <c r="Q27" s="111"/>
      <c r="R27" s="15"/>
    </row>
    <row r="28" spans="1:18" hidden="1" x14ac:dyDescent="0.35">
      <c r="A28" s="106"/>
      <c r="B28" s="137" t="s">
        <v>1437</v>
      </c>
      <c r="C28" s="131">
        <f>VLOOKUP(Rapporteringsår,Reduktionsplikt[],3,FALSE)</f>
        <v>0.2</v>
      </c>
      <c r="D28" s="134">
        <f>VLOOKUP(Rapporteringsår,Reduktionsplikt[],2,FALSE)</f>
        <v>2.5999999999999999E-2</v>
      </c>
      <c r="E28" s="147"/>
      <c r="F28" s="147"/>
      <c r="G28" s="102"/>
      <c r="H28" s="102"/>
      <c r="I28" s="102"/>
      <c r="J28" s="102"/>
      <c r="K28" s="102"/>
      <c r="L28" s="102"/>
      <c r="M28" s="102"/>
      <c r="N28" s="102"/>
      <c r="O28" s="102"/>
      <c r="P28" s="109"/>
      <c r="Q28" s="111"/>
      <c r="R28" s="15"/>
    </row>
    <row r="29" spans="1:18" ht="16.5" hidden="1" x14ac:dyDescent="0.45">
      <c r="A29" s="106"/>
      <c r="B29" s="137" t="s">
        <v>1441</v>
      </c>
      <c r="C29" s="132">
        <f>C27*(1-C28)</f>
        <v>76.08</v>
      </c>
      <c r="D29" s="135">
        <f>D27*(1-D28)</f>
        <v>90.874200000000002</v>
      </c>
      <c r="E29" s="147"/>
      <c r="F29" s="147"/>
      <c r="G29" s="102"/>
      <c r="H29" s="102"/>
      <c r="I29" s="102"/>
      <c r="J29" s="102"/>
      <c r="K29" s="102"/>
      <c r="L29" s="102"/>
      <c r="M29" s="102"/>
      <c r="N29" s="102"/>
      <c r="O29" s="102"/>
      <c r="P29" s="109"/>
      <c r="Q29" s="111"/>
      <c r="R29" s="15"/>
    </row>
    <row r="30" spans="1:18" ht="16.5" hidden="1" x14ac:dyDescent="0.45">
      <c r="A30" s="106"/>
      <c r="B30" s="137" t="s">
        <v>1442</v>
      </c>
      <c r="C30" s="150" t="str">
        <f>IFERROR((C25*10^6)/(C26*3600*10^3),"-")</f>
        <v>-</v>
      </c>
      <c r="D30" s="151" t="str">
        <f>IFERROR((D25*10^6)/(D26*3600*10^3),"-")</f>
        <v>-</v>
      </c>
      <c r="E30" s="147"/>
      <c r="F30" s="147"/>
      <c r="G30" s="102"/>
      <c r="H30" s="102"/>
      <c r="I30" s="102"/>
      <c r="J30" s="102"/>
      <c r="K30" s="102"/>
      <c r="L30" s="102"/>
      <c r="M30" s="102"/>
      <c r="N30" s="102"/>
      <c r="O30" s="102"/>
      <c r="P30" s="109"/>
      <c r="Q30" s="111"/>
      <c r="R30" s="15"/>
    </row>
    <row r="31" spans="1:18" hidden="1" x14ac:dyDescent="0.35">
      <c r="A31" s="106"/>
      <c r="B31" s="137" t="s">
        <v>1514</v>
      </c>
      <c r="C31" s="161" t="str">
        <f>IFERROR((C27-C30)/C27,"-")</f>
        <v>-</v>
      </c>
      <c r="D31" s="161" t="str">
        <f>IFERROR((D27-D30)/D27,"-")</f>
        <v>-</v>
      </c>
      <c r="E31" s="147"/>
      <c r="F31" s="147"/>
      <c r="G31" s="102"/>
      <c r="H31" s="102"/>
      <c r="I31" s="102"/>
      <c r="J31" s="102"/>
      <c r="K31" s="102"/>
      <c r="L31" s="102"/>
      <c r="M31" s="102"/>
      <c r="N31" s="102"/>
      <c r="O31" s="102"/>
      <c r="P31" s="109"/>
      <c r="Q31" s="111"/>
      <c r="R31" s="15"/>
    </row>
    <row r="32" spans="1:18" hidden="1" x14ac:dyDescent="0.35">
      <c r="A32" s="106"/>
      <c r="B32" s="137" t="s">
        <v>1438</v>
      </c>
      <c r="C32" s="141">
        <f>C25*10^3-C26*3600*C29-SUMIF(KPL_överlåtelse[Drivmedel],Sammanfattning!C20,KPL_överlåtelse[Balans])</f>
        <v>0</v>
      </c>
      <c r="D32" s="141">
        <f>D25*10^3-D26*3600*D29-SUMIF(KPL_överlåtelse[Drivmedel],Sammanfattning!D20,KPL_överlåtelse[Balans])</f>
        <v>0</v>
      </c>
      <c r="E32" s="147"/>
      <c r="F32" s="147"/>
      <c r="G32" s="102"/>
      <c r="H32" s="102"/>
      <c r="I32" s="102"/>
      <c r="J32" s="102"/>
      <c r="K32" s="102"/>
      <c r="L32" s="102"/>
      <c r="M32" s="102"/>
      <c r="N32" s="102"/>
      <c r="O32" s="102"/>
      <c r="P32" s="109"/>
      <c r="Q32" s="111"/>
      <c r="R32" s="15"/>
    </row>
    <row r="33" spans="1:18" hidden="1" x14ac:dyDescent="0.35">
      <c r="A33" s="106"/>
      <c r="B33" s="138" t="s">
        <v>1439</v>
      </c>
      <c r="C33" s="142">
        <f>IF(C32&gt;0,C32*VLOOKUP(Rapporteringsår,Reduktionsplikt[],5,FALSE),0)</f>
        <v>0</v>
      </c>
      <c r="D33" s="143">
        <f>IF(D32&gt;0,D32*VLOOKUP(Rapporteringsår,Reduktionsplikt[],4,FALSE),0)</f>
        <v>0</v>
      </c>
      <c r="E33" s="147"/>
      <c r="F33" s="147"/>
      <c r="G33" s="102"/>
      <c r="H33" s="102"/>
      <c r="I33" s="102"/>
      <c r="J33" s="102"/>
      <c r="K33" s="102"/>
      <c r="L33" s="102"/>
      <c r="M33" s="102"/>
      <c r="N33" s="102"/>
      <c r="O33" s="102"/>
      <c r="P33" s="109"/>
      <c r="Q33" s="111"/>
      <c r="R33" s="15"/>
    </row>
    <row r="34" spans="1:18" hidden="1" x14ac:dyDescent="0.35">
      <c r="A34" s="106"/>
      <c r="B34" s="102"/>
      <c r="C34" s="102"/>
      <c r="D34" s="102"/>
      <c r="E34" s="102"/>
      <c r="F34" s="102"/>
      <c r="G34" s="102"/>
      <c r="H34" s="102"/>
      <c r="I34" s="102"/>
      <c r="J34" s="102"/>
      <c r="K34" s="102"/>
      <c r="L34" s="102"/>
      <c r="M34" s="102"/>
      <c r="N34" s="102"/>
      <c r="O34" s="102"/>
      <c r="P34" s="109"/>
      <c r="Q34" s="111"/>
      <c r="R34" s="15"/>
    </row>
    <row r="35" spans="1:18" hidden="1" x14ac:dyDescent="0.35">
      <c r="A35" s="106"/>
      <c r="B35" s="101" t="s">
        <v>1272</v>
      </c>
      <c r="C35" s="101"/>
      <c r="D35" s="102"/>
      <c r="E35" s="102"/>
      <c r="F35" s="102"/>
      <c r="G35" s="102"/>
      <c r="H35" s="102"/>
      <c r="I35" s="102"/>
      <c r="J35" s="102"/>
      <c r="K35" s="102"/>
      <c r="L35" s="102"/>
      <c r="M35" s="102"/>
      <c r="N35" s="102"/>
      <c r="O35" s="102"/>
      <c r="P35" s="109"/>
      <c r="Q35" s="111"/>
      <c r="R35" s="15"/>
    </row>
    <row r="36" spans="1:18" hidden="1" x14ac:dyDescent="0.35">
      <c r="A36" s="106"/>
      <c r="B36" s="51" t="s">
        <v>1322</v>
      </c>
      <c r="C36" s="170" t="s">
        <v>1452</v>
      </c>
      <c r="D36" s="171"/>
      <c r="E36" s="172"/>
      <c r="F36" s="102"/>
      <c r="G36" s="102"/>
      <c r="H36" s="102"/>
      <c r="I36" s="102"/>
      <c r="J36" s="102"/>
      <c r="K36" s="102"/>
      <c r="L36" s="102"/>
      <c r="M36" s="102"/>
      <c r="N36" s="102"/>
      <c r="O36" s="102"/>
      <c r="P36" s="109"/>
      <c r="Q36" s="111"/>
      <c r="R36" s="15"/>
    </row>
    <row r="37" spans="1:18" hidden="1" x14ac:dyDescent="0.35">
      <c r="A37" s="106"/>
      <c r="B37" s="51" t="s">
        <v>586</v>
      </c>
      <c r="C37" s="165" t="s">
        <v>1447</v>
      </c>
      <c r="D37" s="165"/>
      <c r="E37" s="165"/>
      <c r="F37" s="102"/>
      <c r="G37" s="102"/>
      <c r="H37" s="102"/>
      <c r="I37" s="102"/>
      <c r="J37" s="102"/>
      <c r="K37" s="102"/>
      <c r="L37" s="102"/>
      <c r="M37" s="102"/>
      <c r="N37" s="102"/>
      <c r="O37" s="102"/>
      <c r="P37" s="109"/>
      <c r="Q37" s="111"/>
      <c r="R37" s="15"/>
    </row>
    <row r="38" spans="1:18" hidden="1" x14ac:dyDescent="0.35">
      <c r="A38" s="106"/>
      <c r="B38" s="51" t="s">
        <v>1323</v>
      </c>
      <c r="C38" s="170" t="s">
        <v>1452</v>
      </c>
      <c r="D38" s="171"/>
      <c r="E38" s="172"/>
      <c r="F38" s="102"/>
      <c r="G38" s="102"/>
      <c r="H38" s="102"/>
      <c r="I38" s="102"/>
      <c r="J38" s="102"/>
      <c r="K38" s="102"/>
      <c r="L38" s="102"/>
      <c r="M38" s="102"/>
      <c r="N38" s="102"/>
      <c r="O38" s="102"/>
      <c r="P38" s="109"/>
      <c r="Q38" s="111"/>
      <c r="R38" s="15"/>
    </row>
    <row r="39" spans="1:18" hidden="1" x14ac:dyDescent="0.35">
      <c r="A39" s="106"/>
      <c r="B39" s="51" t="s">
        <v>1319</v>
      </c>
      <c r="C39" s="165" t="s">
        <v>1449</v>
      </c>
      <c r="D39" s="165"/>
      <c r="E39" s="165"/>
      <c r="F39" s="102"/>
      <c r="G39" s="102"/>
      <c r="H39" s="102"/>
      <c r="I39" s="102"/>
      <c r="J39" s="102"/>
      <c r="K39" s="102"/>
      <c r="L39" s="102"/>
      <c r="M39" s="102"/>
      <c r="N39" s="102"/>
      <c r="O39" s="102"/>
      <c r="P39" s="109"/>
      <c r="Q39" s="111"/>
      <c r="R39" s="15"/>
    </row>
    <row r="40" spans="1:18" hidden="1" x14ac:dyDescent="0.35">
      <c r="A40" s="106"/>
      <c r="B40" s="51" t="s">
        <v>588</v>
      </c>
      <c r="C40" s="165" t="s">
        <v>1448</v>
      </c>
      <c r="D40" s="165"/>
      <c r="E40" s="165"/>
      <c r="F40" s="102"/>
      <c r="G40" s="102"/>
      <c r="H40" s="102"/>
      <c r="I40" s="102"/>
      <c r="J40" s="102"/>
      <c r="K40" s="102"/>
      <c r="L40" s="102"/>
      <c r="M40" s="102"/>
      <c r="N40" s="102"/>
      <c r="O40" s="102"/>
      <c r="P40" s="109"/>
      <c r="Q40" s="111"/>
      <c r="R40" s="15"/>
    </row>
    <row r="41" spans="1:18" hidden="1" x14ac:dyDescent="0.35">
      <c r="A41" s="106"/>
      <c r="B41" s="51" t="s">
        <v>589</v>
      </c>
      <c r="C41" s="165" t="s">
        <v>1448</v>
      </c>
      <c r="D41" s="165"/>
      <c r="E41" s="165"/>
      <c r="F41" s="102"/>
      <c r="G41" s="102"/>
      <c r="H41" s="102"/>
      <c r="I41" s="102"/>
      <c r="J41" s="102"/>
      <c r="K41" s="102"/>
      <c r="L41" s="102"/>
      <c r="M41" s="102"/>
      <c r="N41" s="102"/>
      <c r="O41" s="102"/>
      <c r="P41" s="109"/>
      <c r="Q41" s="111"/>
      <c r="R41" s="15"/>
    </row>
    <row r="42" spans="1:18" hidden="1" x14ac:dyDescent="0.35">
      <c r="A42" s="106"/>
      <c r="B42" s="51" t="s">
        <v>590</v>
      </c>
      <c r="C42" s="165" t="s">
        <v>1450</v>
      </c>
      <c r="D42" s="165"/>
      <c r="E42" s="165"/>
      <c r="F42" s="102"/>
      <c r="G42" s="102"/>
      <c r="H42" s="102"/>
      <c r="I42" s="102"/>
      <c r="J42" s="102"/>
      <c r="K42" s="102"/>
      <c r="L42" s="102"/>
      <c r="M42" s="102"/>
      <c r="N42" s="102"/>
      <c r="O42" s="102"/>
      <c r="P42" s="109"/>
      <c r="Q42" s="111"/>
      <c r="R42" s="15"/>
    </row>
    <row r="43" spans="1:18" hidden="1" x14ac:dyDescent="0.35">
      <c r="A43" s="106"/>
      <c r="B43" s="51" t="s">
        <v>497</v>
      </c>
      <c r="C43" s="165" t="s">
        <v>1451</v>
      </c>
      <c r="D43" s="165"/>
      <c r="E43" s="165"/>
      <c r="F43" s="102"/>
      <c r="G43" s="102"/>
      <c r="H43" s="102"/>
      <c r="I43" s="102"/>
      <c r="J43" s="102"/>
      <c r="K43" s="102"/>
      <c r="L43" s="102"/>
      <c r="M43" s="102"/>
      <c r="N43" s="102"/>
      <c r="O43" s="102"/>
      <c r="P43" s="109"/>
      <c r="Q43" s="111"/>
      <c r="R43" s="15"/>
    </row>
    <row r="44" spans="1:18" hidden="1" x14ac:dyDescent="0.35">
      <c r="A44" s="106"/>
      <c r="B44" s="51" t="s">
        <v>498</v>
      </c>
      <c r="C44" s="165" t="s">
        <v>1453</v>
      </c>
      <c r="D44" s="165"/>
      <c r="E44" s="165"/>
      <c r="F44" s="102"/>
      <c r="G44" s="102"/>
      <c r="H44" s="102"/>
      <c r="I44" s="102"/>
      <c r="J44" s="102"/>
      <c r="K44" s="102"/>
      <c r="L44" s="102"/>
      <c r="M44" s="102"/>
      <c r="N44" s="102"/>
      <c r="O44" s="102"/>
      <c r="P44" s="109"/>
      <c r="Q44" s="111"/>
      <c r="R44" s="15"/>
    </row>
    <row r="45" spans="1:18" hidden="1" x14ac:dyDescent="0.35">
      <c r="A45" s="106"/>
      <c r="B45" s="51" t="s">
        <v>1320</v>
      </c>
      <c r="C45" s="165" t="s">
        <v>1454</v>
      </c>
      <c r="D45" s="165"/>
      <c r="E45" s="165"/>
      <c r="F45" s="102"/>
      <c r="G45" s="102"/>
      <c r="H45" s="102"/>
      <c r="I45" s="102"/>
      <c r="J45" s="102"/>
      <c r="K45" s="102"/>
      <c r="L45" s="102"/>
      <c r="M45" s="102"/>
      <c r="N45" s="102"/>
      <c r="O45" s="102"/>
      <c r="P45" s="109"/>
      <c r="Q45" s="111"/>
      <c r="R45" s="15"/>
    </row>
    <row r="46" spans="1:18" hidden="1" x14ac:dyDescent="0.35">
      <c r="A46" s="106"/>
      <c r="B46" s="51" t="s">
        <v>591</v>
      </c>
      <c r="C46" s="173" t="s">
        <v>1455</v>
      </c>
      <c r="D46" s="173"/>
      <c r="E46" s="173"/>
      <c r="F46" s="102"/>
      <c r="G46" s="102"/>
      <c r="H46" s="102"/>
      <c r="I46" s="102"/>
      <c r="J46" s="102"/>
      <c r="K46" s="102"/>
      <c r="L46" s="102"/>
      <c r="M46" s="102"/>
      <c r="N46" s="102"/>
      <c r="O46" s="102"/>
      <c r="P46" s="109"/>
      <c r="Q46" s="111"/>
      <c r="R46" s="15"/>
    </row>
    <row r="47" spans="1:18" hidden="1" x14ac:dyDescent="0.35">
      <c r="A47" s="106"/>
      <c r="B47" s="53" t="s">
        <v>1456</v>
      </c>
      <c r="C47" s="144" t="s">
        <v>1513</v>
      </c>
      <c r="D47" s="145"/>
      <c r="E47" s="146"/>
      <c r="F47" s="102"/>
      <c r="G47" s="102"/>
      <c r="H47" s="102"/>
      <c r="I47" s="102"/>
      <c r="J47" s="102"/>
      <c r="K47" s="102"/>
      <c r="L47" s="102"/>
      <c r="M47" s="102"/>
      <c r="N47" s="102"/>
      <c r="O47" s="102"/>
      <c r="P47" s="109"/>
      <c r="Q47" s="111"/>
      <c r="R47" s="15"/>
    </row>
    <row r="48" spans="1:18" hidden="1" x14ac:dyDescent="0.35">
      <c r="A48" s="106"/>
      <c r="B48" s="52" t="s">
        <v>592</v>
      </c>
      <c r="C48" s="174" t="s">
        <v>1457</v>
      </c>
      <c r="D48" s="174"/>
      <c r="E48" s="174"/>
      <c r="F48" s="102"/>
      <c r="G48" s="102"/>
      <c r="H48" s="102"/>
      <c r="I48" s="102"/>
      <c r="J48" s="102"/>
      <c r="K48" s="102"/>
      <c r="L48" s="102"/>
      <c r="M48" s="102"/>
      <c r="N48" s="102"/>
      <c r="O48" s="102"/>
      <c r="P48" s="109"/>
      <c r="Q48" s="111"/>
      <c r="R48" s="15"/>
    </row>
    <row r="49" spans="1:18" hidden="1" x14ac:dyDescent="0.35">
      <c r="A49" s="106"/>
      <c r="B49" s="51" t="s">
        <v>1300</v>
      </c>
      <c r="C49" s="165" t="s">
        <v>1301</v>
      </c>
      <c r="D49" s="165"/>
      <c r="E49" s="165"/>
      <c r="F49" s="102"/>
      <c r="G49" s="102"/>
      <c r="H49" s="102"/>
      <c r="I49" s="102"/>
      <c r="J49" s="102"/>
      <c r="K49" s="102"/>
      <c r="L49" s="102"/>
      <c r="M49" s="102"/>
      <c r="N49" s="102"/>
      <c r="O49" s="102"/>
      <c r="P49" s="109"/>
      <c r="Q49" s="111"/>
      <c r="R49" s="15"/>
    </row>
    <row r="50" spans="1:18" hidden="1" x14ac:dyDescent="0.35">
      <c r="A50" s="106"/>
      <c r="B50" s="53" t="s">
        <v>593</v>
      </c>
      <c r="C50" s="165" t="s">
        <v>1397</v>
      </c>
      <c r="D50" s="165"/>
      <c r="E50" s="165"/>
      <c r="F50" s="102"/>
      <c r="G50" s="102"/>
      <c r="H50" s="102"/>
      <c r="I50" s="102"/>
      <c r="J50" s="102"/>
      <c r="K50" s="102"/>
      <c r="L50" s="102"/>
      <c r="M50" s="102"/>
      <c r="N50" s="102"/>
      <c r="O50" s="102"/>
      <c r="P50" s="109"/>
      <c r="Q50" s="111"/>
      <c r="R50" s="15"/>
    </row>
    <row r="51" spans="1:18" ht="15" thickBot="1" x14ac:dyDescent="0.4">
      <c r="A51" s="113"/>
      <c r="B51" s="114"/>
      <c r="C51" s="114"/>
      <c r="D51" s="114"/>
      <c r="E51" s="114"/>
      <c r="F51" s="114"/>
      <c r="G51" s="114"/>
      <c r="H51" s="114"/>
      <c r="I51" s="114"/>
      <c r="J51" s="114"/>
      <c r="K51" s="114"/>
      <c r="L51" s="114"/>
      <c r="M51" s="114"/>
      <c r="N51" s="114"/>
      <c r="O51" s="114"/>
      <c r="P51" s="115"/>
      <c r="Q51" s="111"/>
      <c r="R51" s="15"/>
    </row>
    <row r="52" spans="1:18" x14ac:dyDescent="0.35">
      <c r="A52" s="15"/>
      <c r="B52" s="15"/>
      <c r="C52" s="15"/>
      <c r="D52" s="15"/>
      <c r="E52" s="15"/>
      <c r="F52" s="15"/>
      <c r="G52" s="15"/>
      <c r="H52" s="15"/>
      <c r="I52" s="15"/>
      <c r="J52" s="15"/>
      <c r="K52" s="15"/>
      <c r="L52" s="15"/>
      <c r="M52" s="15"/>
      <c r="N52" s="15"/>
      <c r="O52" s="15"/>
      <c r="P52" s="15"/>
      <c r="Q52" s="15"/>
      <c r="R52" s="15"/>
    </row>
    <row r="53" spans="1:18" x14ac:dyDescent="0.35">
      <c r="A53" s="15"/>
      <c r="B53" s="15"/>
      <c r="C53" s="15"/>
      <c r="D53" s="15"/>
      <c r="E53" s="15"/>
      <c r="F53" s="15"/>
      <c r="G53" s="15"/>
      <c r="H53" s="15"/>
      <c r="I53" s="15"/>
      <c r="J53" s="15"/>
      <c r="K53" s="15"/>
      <c r="L53" s="15"/>
      <c r="M53" s="15"/>
      <c r="N53" s="15"/>
      <c r="O53" s="15"/>
      <c r="P53" s="15"/>
      <c r="Q53" s="15"/>
      <c r="R53" s="15"/>
    </row>
    <row r="54" spans="1:18" x14ac:dyDescent="0.35">
      <c r="A54" s="15"/>
      <c r="B54" s="15"/>
      <c r="C54" s="15"/>
      <c r="D54" s="15"/>
      <c r="E54" s="15"/>
      <c r="F54" s="15"/>
      <c r="G54" s="15"/>
      <c r="H54" s="15"/>
      <c r="I54" s="15"/>
      <c r="J54" s="15"/>
      <c r="K54" s="15"/>
      <c r="L54" s="15"/>
      <c r="M54" s="15"/>
      <c r="N54" s="15"/>
      <c r="O54" s="15"/>
      <c r="P54" s="15"/>
      <c r="Q54" s="15"/>
      <c r="R54" s="15"/>
    </row>
    <row r="55" spans="1:18" x14ac:dyDescent="0.35">
      <c r="A55" s="15"/>
      <c r="B55" s="15"/>
      <c r="C55" s="15"/>
      <c r="D55" s="15"/>
      <c r="E55" s="15"/>
      <c r="F55" s="15"/>
      <c r="G55" s="15"/>
      <c r="H55" s="15"/>
      <c r="I55" s="15"/>
      <c r="J55" s="15"/>
      <c r="K55" s="15"/>
      <c r="L55" s="15"/>
      <c r="M55" s="15"/>
      <c r="N55" s="15"/>
      <c r="O55" s="15"/>
      <c r="P55" s="15"/>
      <c r="Q55" s="15"/>
      <c r="R55" s="15"/>
    </row>
    <row r="56" spans="1:18" x14ac:dyDescent="0.35">
      <c r="A56" s="15"/>
      <c r="B56" s="15"/>
      <c r="C56" s="15"/>
      <c r="D56" s="15"/>
      <c r="E56" s="15"/>
      <c r="F56" s="15"/>
      <c r="G56" s="15"/>
      <c r="H56" s="15"/>
      <c r="I56" s="15"/>
      <c r="J56" s="15"/>
      <c r="K56" s="15"/>
      <c r="L56" s="15"/>
      <c r="M56" s="15"/>
      <c r="N56" s="15"/>
      <c r="O56" s="15"/>
      <c r="P56" s="15"/>
      <c r="Q56" s="15"/>
      <c r="R56" s="15"/>
    </row>
    <row r="57" spans="1:18" x14ac:dyDescent="0.35">
      <c r="A57" s="15"/>
      <c r="B57" s="15"/>
      <c r="C57" s="15"/>
      <c r="D57" s="15"/>
      <c r="E57" s="15"/>
      <c r="F57" s="15"/>
      <c r="G57" s="15"/>
      <c r="H57" s="15"/>
      <c r="I57" s="15"/>
      <c r="J57" s="15"/>
      <c r="K57" s="15"/>
      <c r="L57" s="15"/>
      <c r="M57" s="15"/>
      <c r="N57" s="15"/>
      <c r="O57" s="15"/>
      <c r="P57" s="15"/>
      <c r="Q57" s="15"/>
      <c r="R57" s="15"/>
    </row>
    <row r="58" spans="1:18" x14ac:dyDescent="0.35">
      <c r="A58" s="15"/>
      <c r="B58" s="15"/>
      <c r="C58" s="15"/>
      <c r="D58" s="15"/>
      <c r="E58" s="15"/>
      <c r="F58" s="15"/>
      <c r="G58" s="15"/>
      <c r="H58" s="15"/>
      <c r="I58" s="15"/>
      <c r="J58" s="15"/>
      <c r="K58" s="15"/>
      <c r="L58" s="15"/>
      <c r="M58" s="15"/>
      <c r="N58" s="15"/>
      <c r="O58" s="15"/>
      <c r="P58" s="15"/>
      <c r="Q58" s="15"/>
      <c r="R58" s="15"/>
    </row>
    <row r="59" spans="1:18" x14ac:dyDescent="0.35">
      <c r="A59" s="15"/>
      <c r="B59" s="15"/>
      <c r="C59" s="15"/>
      <c r="D59" s="15"/>
      <c r="E59" s="15"/>
      <c r="F59" s="15"/>
      <c r="G59" s="15"/>
      <c r="H59" s="15"/>
      <c r="I59" s="15"/>
      <c r="J59" s="15"/>
      <c r="K59" s="15"/>
      <c r="L59" s="15"/>
      <c r="M59" s="15"/>
      <c r="N59" s="15"/>
      <c r="O59" s="15"/>
      <c r="P59" s="15"/>
      <c r="Q59" s="15"/>
      <c r="R59" s="15"/>
    </row>
    <row r="60" spans="1:18" x14ac:dyDescent="0.35">
      <c r="A60" s="15"/>
      <c r="B60" s="15"/>
      <c r="C60" s="15"/>
      <c r="D60" s="15"/>
      <c r="E60" s="15"/>
      <c r="F60" s="15"/>
      <c r="G60" s="15"/>
      <c r="H60" s="15"/>
      <c r="I60" s="15"/>
      <c r="J60" s="15"/>
      <c r="K60" s="15"/>
      <c r="L60" s="15"/>
      <c r="M60" s="15"/>
      <c r="N60" s="15"/>
      <c r="O60" s="15"/>
      <c r="P60" s="15"/>
      <c r="Q60" s="15"/>
      <c r="R60" s="15"/>
    </row>
    <row r="61" spans="1:18" x14ac:dyDescent="0.35">
      <c r="A61" s="15"/>
      <c r="B61" s="15"/>
      <c r="C61" s="15"/>
      <c r="D61" s="15"/>
      <c r="E61" s="15"/>
      <c r="F61" s="15"/>
      <c r="G61" s="15"/>
      <c r="H61" s="15"/>
      <c r="I61" s="15"/>
      <c r="J61" s="15"/>
      <c r="K61" s="15"/>
      <c r="L61" s="15"/>
      <c r="M61" s="15"/>
      <c r="N61" s="15"/>
      <c r="O61" s="15"/>
      <c r="P61" s="15"/>
      <c r="Q61" s="15"/>
      <c r="R61" s="15"/>
    </row>
    <row r="62" spans="1:18" x14ac:dyDescent="0.35">
      <c r="A62" s="15"/>
      <c r="B62" s="15"/>
      <c r="C62" s="15"/>
      <c r="D62" s="15"/>
      <c r="E62" s="15"/>
      <c r="F62" s="15"/>
      <c r="G62" s="15"/>
      <c r="H62" s="15"/>
      <c r="I62" s="15"/>
      <c r="J62" s="15"/>
      <c r="K62" s="15"/>
      <c r="L62" s="15"/>
      <c r="M62" s="15"/>
      <c r="N62" s="15"/>
      <c r="O62" s="15"/>
      <c r="P62" s="15"/>
      <c r="Q62" s="15"/>
      <c r="R62" s="15"/>
    </row>
    <row r="63" spans="1:18" x14ac:dyDescent="0.35">
      <c r="A63" s="15"/>
      <c r="B63" s="15"/>
      <c r="C63" s="15"/>
      <c r="D63" s="15"/>
      <c r="E63" s="15"/>
      <c r="F63" s="15"/>
      <c r="G63" s="15"/>
      <c r="H63" s="15"/>
      <c r="I63" s="15"/>
      <c r="J63" s="15"/>
      <c r="K63" s="15"/>
      <c r="L63" s="15"/>
      <c r="M63" s="15"/>
      <c r="N63" s="15"/>
      <c r="O63" s="15"/>
      <c r="P63" s="15"/>
      <c r="Q63" s="15"/>
      <c r="R63" s="15"/>
    </row>
    <row r="64" spans="1:18" x14ac:dyDescent="0.35">
      <c r="A64" s="15"/>
      <c r="B64" s="15"/>
      <c r="C64" s="15"/>
      <c r="D64" s="15"/>
      <c r="E64" s="15"/>
      <c r="F64" s="15"/>
      <c r="G64" s="15"/>
      <c r="H64" s="15"/>
      <c r="I64" s="15"/>
      <c r="J64" s="15"/>
      <c r="K64" s="15"/>
      <c r="L64" s="15"/>
      <c r="M64" s="15"/>
      <c r="N64" s="15"/>
      <c r="O64" s="15"/>
      <c r="P64" s="15"/>
      <c r="Q64" s="15"/>
      <c r="R64" s="15"/>
    </row>
    <row r="65" spans="1:18" x14ac:dyDescent="0.35">
      <c r="A65" s="15"/>
      <c r="B65" s="15"/>
      <c r="C65" s="15"/>
      <c r="D65" s="15"/>
      <c r="E65" s="15"/>
      <c r="F65" s="15"/>
      <c r="G65" s="15"/>
      <c r="H65" s="15"/>
      <c r="I65" s="15"/>
      <c r="J65" s="15"/>
      <c r="K65" s="15"/>
      <c r="L65" s="15"/>
      <c r="M65" s="15"/>
      <c r="N65" s="15"/>
      <c r="O65" s="15"/>
      <c r="P65" s="15"/>
      <c r="Q65" s="15"/>
      <c r="R65" s="15"/>
    </row>
    <row r="66" spans="1:18" x14ac:dyDescent="0.35">
      <c r="A66" s="15"/>
      <c r="B66" s="15"/>
      <c r="C66" s="15"/>
      <c r="D66" s="15"/>
      <c r="E66" s="15"/>
      <c r="F66" s="15"/>
      <c r="G66" s="15"/>
      <c r="H66" s="15"/>
      <c r="I66" s="15"/>
      <c r="J66" s="15"/>
      <c r="K66" s="15"/>
      <c r="L66" s="15"/>
      <c r="M66" s="15"/>
      <c r="N66" s="15"/>
      <c r="O66" s="15"/>
      <c r="P66" s="15"/>
      <c r="Q66" s="15"/>
      <c r="R66" s="15"/>
    </row>
    <row r="67" spans="1:18" x14ac:dyDescent="0.35">
      <c r="A67" s="15"/>
      <c r="B67" s="15"/>
      <c r="C67" s="15"/>
      <c r="D67" s="15"/>
      <c r="E67" s="15"/>
      <c r="F67" s="15"/>
      <c r="G67" s="15"/>
      <c r="H67" s="15"/>
      <c r="I67" s="15"/>
      <c r="J67" s="15"/>
      <c r="K67" s="15"/>
      <c r="L67" s="15"/>
      <c r="M67" s="15"/>
      <c r="N67" s="15"/>
      <c r="O67" s="15"/>
      <c r="P67" s="15"/>
      <c r="Q67" s="15"/>
      <c r="R67" s="15"/>
    </row>
    <row r="68" spans="1:18" x14ac:dyDescent="0.35">
      <c r="A68" s="15"/>
      <c r="B68" s="15"/>
      <c r="C68" s="15"/>
      <c r="D68" s="15"/>
      <c r="E68" s="15"/>
      <c r="F68" s="15"/>
      <c r="G68" s="15"/>
      <c r="H68" s="15"/>
      <c r="I68" s="15"/>
      <c r="J68" s="15"/>
      <c r="K68" s="15"/>
      <c r="L68" s="15"/>
      <c r="M68" s="15"/>
      <c r="N68" s="15"/>
      <c r="O68" s="15"/>
      <c r="P68" s="15"/>
      <c r="Q68" s="15"/>
      <c r="R68" s="15"/>
    </row>
  </sheetData>
  <mergeCells count="15">
    <mergeCell ref="C50:E50"/>
    <mergeCell ref="G17:N17"/>
    <mergeCell ref="C36:E36"/>
    <mergeCell ref="C37:E37"/>
    <mergeCell ref="C38:E38"/>
    <mergeCell ref="C39:E39"/>
    <mergeCell ref="C40:E40"/>
    <mergeCell ref="C41:E41"/>
    <mergeCell ref="C42:E42"/>
    <mergeCell ref="C43:E43"/>
    <mergeCell ref="C44:E44"/>
    <mergeCell ref="C45:E45"/>
    <mergeCell ref="C46:E46"/>
    <mergeCell ref="C48:E48"/>
    <mergeCell ref="C49:E49"/>
  </mergeCells>
  <conditionalFormatting sqref="G10:G12">
    <cfRule type="cellIs" dxfId="110" priority="5" operator="between">
      <formula>-0.02</formula>
      <formula>0.02</formula>
    </cfRule>
    <cfRule type="containsText" dxfId="109" priority="6" operator="containsText" text="N/A">
      <formula>NOT(ISERROR(SEARCH("N/A",G10)))</formula>
    </cfRule>
  </conditionalFormatting>
  <dataValidations count="2">
    <dataValidation allowBlank="1" errorTitle="Felaktigt årtal" error="Ange ett årtag med fyra siffror." promptTitle="Rapporteringsår" prompt="Ange det kalenderår som rapporteringen avser. Normalt är detta föregående kalenderår." sqref="D2:D3 D6" xr:uid="{00000000-0002-0000-0000-000003000000}"/>
    <dataValidation allowBlank="1" errorTitle="Felaktigt årtal" error="Ange ett årtag med fyra siffror." promptTitle="Rapporteringsår" sqref="D1" xr:uid="{00000000-0002-0000-0000-000007000000}"/>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
    <tabColor theme="7" tint="-0.249977111117893"/>
  </sheetPr>
  <dimension ref="B1:M1001"/>
  <sheetViews>
    <sheetView showGridLines="0" showRowColHeaders="0" workbookViewId="0">
      <selection activeCell="I3" sqref="I3"/>
    </sheetView>
  </sheetViews>
  <sheetFormatPr defaultRowHeight="14.5" x14ac:dyDescent="0.35"/>
  <cols>
    <col min="1" max="1" width="1.54296875" customWidth="1"/>
    <col min="2" max="3" width="17" hidden="1" customWidth="1"/>
    <col min="4" max="4" width="16.453125" hidden="1" customWidth="1"/>
    <col min="5" max="5" width="21" hidden="1" customWidth="1"/>
    <col min="6" max="6" width="11.6328125" hidden="1" customWidth="1"/>
    <col min="7" max="7" width="15.36328125" hidden="1" customWidth="1"/>
    <col min="8" max="8" width="7.08984375" customWidth="1"/>
    <col min="9" max="9" width="35.36328125" customWidth="1"/>
    <col min="10" max="10" width="24" customWidth="1"/>
    <col min="11" max="11" width="14.54296875" customWidth="1"/>
    <col min="12" max="12" width="21" customWidth="1"/>
    <col min="13" max="13" width="15.08984375" bestFit="1" customWidth="1"/>
  </cols>
  <sheetData>
    <row r="1" spans="2:13" ht="60" customHeight="1" x14ac:dyDescent="0.35"/>
    <row r="2" spans="2:13" ht="31.5" customHeight="1" x14ac:dyDescent="0.35">
      <c r="B2" s="10" t="s">
        <v>488</v>
      </c>
      <c r="C2" s="10" t="s">
        <v>597</v>
      </c>
      <c r="D2" s="12" t="s">
        <v>554</v>
      </c>
      <c r="E2" s="10" t="s">
        <v>1519</v>
      </c>
      <c r="F2" s="12" t="s">
        <v>579</v>
      </c>
      <c r="G2" s="12" t="s">
        <v>595</v>
      </c>
      <c r="H2" s="14" t="s">
        <v>0</v>
      </c>
      <c r="I2" s="14" t="s">
        <v>584</v>
      </c>
      <c r="J2" s="14" t="s">
        <v>1</v>
      </c>
      <c r="K2" s="14" t="s">
        <v>1279</v>
      </c>
      <c r="L2" s="14" t="s">
        <v>3</v>
      </c>
      <c r="M2" s="99" t="s">
        <v>1407</v>
      </c>
    </row>
    <row r="3" spans="2:13" x14ac:dyDescent="0.35">
      <c r="B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 s="3" t="str">
        <f>IF(DML_drivmedel[[#This Row],[Drivmedel]]&lt;&gt;"",CONCATENATE(DML_drivmedel[[#This Row],[ID]],". ",DML_drivmedel[[#This Row],[Drivmedel]]),"")</f>
        <v/>
      </c>
      <c r="D3" s="9" t="str">
        <f>IF(DML_drivmedel[[#This Row],[Drivmedel]]&lt;&gt;"",Organisationsnummer,"")</f>
        <v/>
      </c>
      <c r="E3" s="81" t="str">
        <f>IF(DML_drivmedel[[#This Row],[Drivmedel]]&lt;&gt;"",Rapportör,"")</f>
        <v/>
      </c>
      <c r="F3" s="9" t="str">
        <f>IF(DML_drivmedel[[#This Row],[Drivmedel]]&lt;&gt;"",CONCATENATE(Rapporteringsår,"-",DML_drivmedel[[#This Row],[ID]]),"")</f>
        <v/>
      </c>
      <c r="G3" s="26" t="str">
        <f>IF(DML_drivmedel[[#This Row],[Drivmedel]]&lt;&gt;"",Rapporteringsår,"")</f>
        <v/>
      </c>
      <c r="H3" s="149">
        <v>1001</v>
      </c>
      <c r="I3" s="1"/>
      <c r="J3" s="82"/>
      <c r="K3" s="1"/>
      <c r="L3" s="83"/>
      <c r="M3" s="98"/>
    </row>
    <row r="4" spans="2:13" x14ac:dyDescent="0.35">
      <c r="B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 s="3" t="str">
        <f>IF(DML_drivmedel[[#This Row],[Drivmedel]]&lt;&gt;"",CONCATENATE(DML_drivmedel[[#This Row],[ID]],". ",DML_drivmedel[[#This Row],[Drivmedel]]),"")</f>
        <v/>
      </c>
      <c r="D4" s="9" t="str">
        <f>IF(DML_drivmedel[[#This Row],[Drivmedel]]&lt;&gt;"",Organisationsnummer,"")</f>
        <v/>
      </c>
      <c r="E4" s="81" t="str">
        <f>IF(DML_drivmedel[[#This Row],[Drivmedel]]&lt;&gt;"",Rapportör,"")</f>
        <v/>
      </c>
      <c r="F4" s="9" t="str">
        <f>IF(DML_drivmedel[[#This Row],[Drivmedel]]&lt;&gt;"",CONCATENATE(Rapporteringsår,"-",DML_drivmedel[[#This Row],[ID]]),"")</f>
        <v/>
      </c>
      <c r="G4" s="26" t="str">
        <f>IF(DML_drivmedel[[#This Row],[Drivmedel]]&lt;&gt;"",Rapporteringsår,"")</f>
        <v/>
      </c>
      <c r="H4" s="149">
        <v>1002</v>
      </c>
      <c r="I4" s="1"/>
      <c r="J4" s="82"/>
      <c r="K4" s="1"/>
      <c r="L4" s="83"/>
      <c r="M4" s="98"/>
    </row>
    <row r="5" spans="2:13" x14ac:dyDescent="0.35">
      <c r="B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 s="3" t="str">
        <f>IF(DML_drivmedel[[#This Row],[Drivmedel]]&lt;&gt;"",CONCATENATE(DML_drivmedel[[#This Row],[ID]],". ",DML_drivmedel[[#This Row],[Drivmedel]]),"")</f>
        <v/>
      </c>
      <c r="D5" s="9" t="str">
        <f>IF(DML_drivmedel[[#This Row],[Drivmedel]]&lt;&gt;"",Organisationsnummer,"")</f>
        <v/>
      </c>
      <c r="E5" s="81" t="str">
        <f>IF(DML_drivmedel[[#This Row],[Drivmedel]]&lt;&gt;"",Rapportör,"")</f>
        <v/>
      </c>
      <c r="F5" s="9" t="str">
        <f>IF(DML_drivmedel[[#This Row],[Drivmedel]]&lt;&gt;"",CONCATENATE(Rapporteringsår,"-",DML_drivmedel[[#This Row],[ID]]),"")</f>
        <v/>
      </c>
      <c r="G5" s="26" t="str">
        <f>IF(DML_drivmedel[[#This Row],[Drivmedel]]&lt;&gt;"",Rapporteringsår,"")</f>
        <v/>
      </c>
      <c r="H5" s="149">
        <v>1003</v>
      </c>
      <c r="I5" s="1"/>
      <c r="J5" s="82"/>
      <c r="K5" s="1"/>
      <c r="L5" s="83"/>
      <c r="M5" s="98"/>
    </row>
    <row r="6" spans="2:13" x14ac:dyDescent="0.35">
      <c r="B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 s="3" t="str">
        <f>IF(DML_drivmedel[[#This Row],[Drivmedel]]&lt;&gt;"",CONCATENATE(DML_drivmedel[[#This Row],[ID]],". ",DML_drivmedel[[#This Row],[Drivmedel]]),"")</f>
        <v/>
      </c>
      <c r="D6" s="9" t="str">
        <f>IF(DML_drivmedel[[#This Row],[Drivmedel]]&lt;&gt;"",Organisationsnummer,"")</f>
        <v/>
      </c>
      <c r="E6" s="81" t="str">
        <f>IF(DML_drivmedel[[#This Row],[Drivmedel]]&lt;&gt;"",Rapportör,"")</f>
        <v/>
      </c>
      <c r="F6" s="9" t="str">
        <f>IF(DML_drivmedel[[#This Row],[Drivmedel]]&lt;&gt;"",CONCATENATE(Rapporteringsår,"-",DML_drivmedel[[#This Row],[ID]]),"")</f>
        <v/>
      </c>
      <c r="G6" s="26" t="str">
        <f>IF(DML_drivmedel[[#This Row],[Drivmedel]]&lt;&gt;"",Rapporteringsår,"")</f>
        <v/>
      </c>
      <c r="H6" s="149">
        <v>1004</v>
      </c>
      <c r="I6" s="1"/>
      <c r="J6" s="82"/>
      <c r="K6" s="1"/>
      <c r="L6" s="83"/>
      <c r="M6" s="98"/>
    </row>
    <row r="7" spans="2:13" x14ac:dyDescent="0.35">
      <c r="B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 s="3" t="str">
        <f>IF(DML_drivmedel[[#This Row],[Drivmedel]]&lt;&gt;"",CONCATENATE(DML_drivmedel[[#This Row],[ID]],". ",DML_drivmedel[[#This Row],[Drivmedel]]),"")</f>
        <v/>
      </c>
      <c r="D7" s="9" t="str">
        <f>IF(DML_drivmedel[[#This Row],[Drivmedel]]&lt;&gt;"",Organisationsnummer,"")</f>
        <v/>
      </c>
      <c r="E7" s="81" t="str">
        <f>IF(DML_drivmedel[[#This Row],[Drivmedel]]&lt;&gt;"",Rapportör,"")</f>
        <v/>
      </c>
      <c r="F7" s="9" t="str">
        <f>IF(DML_drivmedel[[#This Row],[Drivmedel]]&lt;&gt;"",CONCATENATE(Rapporteringsår,"-",DML_drivmedel[[#This Row],[ID]]),"")</f>
        <v/>
      </c>
      <c r="G7" s="26" t="str">
        <f>IF(DML_drivmedel[[#This Row],[Drivmedel]]&lt;&gt;"",Rapporteringsår,"")</f>
        <v/>
      </c>
      <c r="H7" s="149">
        <v>1005</v>
      </c>
      <c r="I7" s="1"/>
      <c r="J7" s="82"/>
      <c r="K7" s="1"/>
      <c r="L7" s="83"/>
      <c r="M7" s="98"/>
    </row>
    <row r="8" spans="2:13" x14ac:dyDescent="0.35">
      <c r="B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 s="3" t="str">
        <f>IF(DML_drivmedel[[#This Row],[Drivmedel]]&lt;&gt;"",CONCATENATE(DML_drivmedel[[#This Row],[ID]],". ",DML_drivmedel[[#This Row],[Drivmedel]]),"")</f>
        <v/>
      </c>
      <c r="D8" s="9" t="str">
        <f>IF(DML_drivmedel[[#This Row],[Drivmedel]]&lt;&gt;"",Organisationsnummer,"")</f>
        <v/>
      </c>
      <c r="E8" s="81" t="str">
        <f>IF(DML_drivmedel[[#This Row],[Drivmedel]]&lt;&gt;"",Rapportör,"")</f>
        <v/>
      </c>
      <c r="F8" s="9" t="str">
        <f>IF(DML_drivmedel[[#This Row],[Drivmedel]]&lt;&gt;"",CONCATENATE(Rapporteringsår,"-",DML_drivmedel[[#This Row],[ID]]),"")</f>
        <v/>
      </c>
      <c r="G8" s="26" t="str">
        <f>IF(DML_drivmedel[[#This Row],[Drivmedel]]&lt;&gt;"",Rapporteringsår,"")</f>
        <v/>
      </c>
      <c r="H8" s="149">
        <v>1006</v>
      </c>
      <c r="I8" s="1"/>
      <c r="J8" s="82"/>
      <c r="K8" s="1"/>
      <c r="L8" s="83"/>
      <c r="M8" s="98"/>
    </row>
    <row r="9" spans="2:13" x14ac:dyDescent="0.35">
      <c r="B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 s="3" t="str">
        <f>IF(DML_drivmedel[[#This Row],[Drivmedel]]&lt;&gt;"",CONCATENATE(DML_drivmedel[[#This Row],[ID]],". ",DML_drivmedel[[#This Row],[Drivmedel]]),"")</f>
        <v/>
      </c>
      <c r="D9" s="9" t="str">
        <f>IF(DML_drivmedel[[#This Row],[Drivmedel]]&lt;&gt;"",Organisationsnummer,"")</f>
        <v/>
      </c>
      <c r="E9" s="81" t="str">
        <f>IF(DML_drivmedel[[#This Row],[Drivmedel]]&lt;&gt;"",Rapportör,"")</f>
        <v/>
      </c>
      <c r="F9" s="9" t="str">
        <f>IF(DML_drivmedel[[#This Row],[Drivmedel]]&lt;&gt;"",CONCATENATE(Rapporteringsår,"-",DML_drivmedel[[#This Row],[ID]]),"")</f>
        <v/>
      </c>
      <c r="G9" s="26" t="str">
        <f>IF(DML_drivmedel[[#This Row],[Drivmedel]]&lt;&gt;"",Rapporteringsår,"")</f>
        <v/>
      </c>
      <c r="H9" s="149">
        <v>1007</v>
      </c>
      <c r="I9" s="1"/>
      <c r="J9" s="82"/>
      <c r="K9" s="1"/>
      <c r="L9" s="83"/>
      <c r="M9" s="98"/>
    </row>
    <row r="10" spans="2:13" x14ac:dyDescent="0.35">
      <c r="B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 s="3" t="str">
        <f>IF(DML_drivmedel[[#This Row],[Drivmedel]]&lt;&gt;"",CONCATENATE(DML_drivmedel[[#This Row],[ID]],". ",DML_drivmedel[[#This Row],[Drivmedel]]),"")</f>
        <v/>
      </c>
      <c r="D10" s="9" t="str">
        <f>IF(DML_drivmedel[[#This Row],[Drivmedel]]&lt;&gt;"",Organisationsnummer,"")</f>
        <v/>
      </c>
      <c r="E10" s="81" t="str">
        <f>IF(DML_drivmedel[[#This Row],[Drivmedel]]&lt;&gt;"",Rapportör,"")</f>
        <v/>
      </c>
      <c r="F10" s="9" t="str">
        <f>IF(DML_drivmedel[[#This Row],[Drivmedel]]&lt;&gt;"",CONCATENATE(Rapporteringsår,"-",DML_drivmedel[[#This Row],[ID]]),"")</f>
        <v/>
      </c>
      <c r="G10" s="26" t="str">
        <f>IF(DML_drivmedel[[#This Row],[Drivmedel]]&lt;&gt;"",Rapporteringsår,"")</f>
        <v/>
      </c>
      <c r="H10" s="149">
        <v>1008</v>
      </c>
      <c r="I10" s="1"/>
      <c r="J10" s="82"/>
      <c r="K10" s="1"/>
      <c r="L10" s="83"/>
      <c r="M10" s="98"/>
    </row>
    <row r="11" spans="2:13" x14ac:dyDescent="0.35">
      <c r="B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 s="3" t="str">
        <f>IF(DML_drivmedel[[#This Row],[Drivmedel]]&lt;&gt;"",CONCATENATE(DML_drivmedel[[#This Row],[ID]],". ",DML_drivmedel[[#This Row],[Drivmedel]]),"")</f>
        <v/>
      </c>
      <c r="D11" s="9" t="str">
        <f>IF(DML_drivmedel[[#This Row],[Drivmedel]]&lt;&gt;"",Organisationsnummer,"")</f>
        <v/>
      </c>
      <c r="E11" s="81" t="str">
        <f>IF(DML_drivmedel[[#This Row],[Drivmedel]]&lt;&gt;"",Rapportör,"")</f>
        <v/>
      </c>
      <c r="F11" s="9" t="str">
        <f>IF(DML_drivmedel[[#This Row],[Drivmedel]]&lt;&gt;"",CONCATENATE(Rapporteringsår,"-",DML_drivmedel[[#This Row],[ID]]),"")</f>
        <v/>
      </c>
      <c r="G11" s="26" t="str">
        <f>IF(DML_drivmedel[[#This Row],[Drivmedel]]&lt;&gt;"",Rapporteringsår,"")</f>
        <v/>
      </c>
      <c r="H11" s="149">
        <v>1009</v>
      </c>
      <c r="I11" s="1"/>
      <c r="J11" s="82"/>
      <c r="K11" s="1"/>
      <c r="L11" s="83"/>
      <c r="M11" s="98"/>
    </row>
    <row r="12" spans="2:13" x14ac:dyDescent="0.35">
      <c r="B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 s="3" t="str">
        <f>IF(DML_drivmedel[[#This Row],[Drivmedel]]&lt;&gt;"",CONCATENATE(DML_drivmedel[[#This Row],[ID]],". ",DML_drivmedel[[#This Row],[Drivmedel]]),"")</f>
        <v/>
      </c>
      <c r="D12" s="9" t="str">
        <f>IF(DML_drivmedel[[#This Row],[Drivmedel]]&lt;&gt;"",Organisationsnummer,"")</f>
        <v/>
      </c>
      <c r="E12" s="81" t="str">
        <f>IF(DML_drivmedel[[#This Row],[Drivmedel]]&lt;&gt;"",Rapportör,"")</f>
        <v/>
      </c>
      <c r="F12" s="9" t="str">
        <f>IF(DML_drivmedel[[#This Row],[Drivmedel]]&lt;&gt;"",CONCATENATE(Rapporteringsår,"-",DML_drivmedel[[#This Row],[ID]]),"")</f>
        <v/>
      </c>
      <c r="G12" s="26" t="str">
        <f>IF(DML_drivmedel[[#This Row],[Drivmedel]]&lt;&gt;"",Rapporteringsår,"")</f>
        <v/>
      </c>
      <c r="H12" s="149">
        <v>1010</v>
      </c>
      <c r="I12" s="1"/>
      <c r="J12" s="82"/>
      <c r="K12" s="1"/>
      <c r="L12" s="83"/>
      <c r="M12" s="98"/>
    </row>
    <row r="13" spans="2:13" x14ac:dyDescent="0.35">
      <c r="B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 s="3" t="str">
        <f>IF(DML_drivmedel[[#This Row],[Drivmedel]]&lt;&gt;"",CONCATENATE(DML_drivmedel[[#This Row],[ID]],". ",DML_drivmedel[[#This Row],[Drivmedel]]),"")</f>
        <v/>
      </c>
      <c r="D13" s="9" t="str">
        <f>IF(DML_drivmedel[[#This Row],[Drivmedel]]&lt;&gt;"",Organisationsnummer,"")</f>
        <v/>
      </c>
      <c r="E13" s="81" t="str">
        <f>IF(DML_drivmedel[[#This Row],[Drivmedel]]&lt;&gt;"",Rapportör,"")</f>
        <v/>
      </c>
      <c r="F13" s="9" t="str">
        <f>IF(DML_drivmedel[[#This Row],[Drivmedel]]&lt;&gt;"",CONCATENATE(Rapporteringsår,"-",DML_drivmedel[[#This Row],[ID]]),"")</f>
        <v/>
      </c>
      <c r="G13" s="26" t="str">
        <f>IF(DML_drivmedel[[#This Row],[Drivmedel]]&lt;&gt;"",Rapporteringsår,"")</f>
        <v/>
      </c>
      <c r="H13" s="149">
        <v>1011</v>
      </c>
      <c r="I13" s="1"/>
      <c r="J13" s="82"/>
      <c r="K13" s="1"/>
      <c r="L13" s="83"/>
      <c r="M13" s="98"/>
    </row>
    <row r="14" spans="2:13" x14ac:dyDescent="0.35">
      <c r="B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 s="3" t="str">
        <f>IF(DML_drivmedel[[#This Row],[Drivmedel]]&lt;&gt;"",CONCATENATE(DML_drivmedel[[#This Row],[ID]],". ",DML_drivmedel[[#This Row],[Drivmedel]]),"")</f>
        <v/>
      </c>
      <c r="D14" s="9" t="str">
        <f>IF(DML_drivmedel[[#This Row],[Drivmedel]]&lt;&gt;"",Organisationsnummer,"")</f>
        <v/>
      </c>
      <c r="E14" s="81" t="str">
        <f>IF(DML_drivmedel[[#This Row],[Drivmedel]]&lt;&gt;"",Rapportör,"")</f>
        <v/>
      </c>
      <c r="F14" s="9" t="str">
        <f>IF(DML_drivmedel[[#This Row],[Drivmedel]]&lt;&gt;"",CONCATENATE(Rapporteringsår,"-",DML_drivmedel[[#This Row],[ID]]),"")</f>
        <v/>
      </c>
      <c r="G14" s="26" t="str">
        <f>IF(DML_drivmedel[[#This Row],[Drivmedel]]&lt;&gt;"",Rapporteringsår,"")</f>
        <v/>
      </c>
      <c r="H14" s="149">
        <v>1012</v>
      </c>
      <c r="I14" s="1"/>
      <c r="J14" s="82"/>
      <c r="K14" s="1"/>
      <c r="L14" s="83"/>
      <c r="M14" s="98"/>
    </row>
    <row r="15" spans="2:13" x14ac:dyDescent="0.35">
      <c r="B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 s="3" t="str">
        <f>IF(DML_drivmedel[[#This Row],[Drivmedel]]&lt;&gt;"",CONCATENATE(DML_drivmedel[[#This Row],[ID]],". ",DML_drivmedel[[#This Row],[Drivmedel]]),"")</f>
        <v/>
      </c>
      <c r="D15" s="9" t="str">
        <f>IF(DML_drivmedel[[#This Row],[Drivmedel]]&lt;&gt;"",Organisationsnummer,"")</f>
        <v/>
      </c>
      <c r="E15" s="81" t="str">
        <f>IF(DML_drivmedel[[#This Row],[Drivmedel]]&lt;&gt;"",Rapportör,"")</f>
        <v/>
      </c>
      <c r="F15" s="9" t="str">
        <f>IF(DML_drivmedel[[#This Row],[Drivmedel]]&lt;&gt;"",CONCATENATE(Rapporteringsår,"-",DML_drivmedel[[#This Row],[ID]]),"")</f>
        <v/>
      </c>
      <c r="G15" s="26" t="str">
        <f>IF(DML_drivmedel[[#This Row],[Drivmedel]]&lt;&gt;"",Rapporteringsår,"")</f>
        <v/>
      </c>
      <c r="H15" s="149">
        <v>1013</v>
      </c>
      <c r="I15" s="1"/>
      <c r="J15" s="82"/>
      <c r="K15" s="1"/>
      <c r="L15" s="83"/>
      <c r="M15" s="98"/>
    </row>
    <row r="16" spans="2:13" x14ac:dyDescent="0.35">
      <c r="B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 s="3" t="str">
        <f>IF(DML_drivmedel[[#This Row],[Drivmedel]]&lt;&gt;"",CONCATENATE(DML_drivmedel[[#This Row],[ID]],". ",DML_drivmedel[[#This Row],[Drivmedel]]),"")</f>
        <v/>
      </c>
      <c r="D16" s="9" t="str">
        <f>IF(DML_drivmedel[[#This Row],[Drivmedel]]&lt;&gt;"",Organisationsnummer,"")</f>
        <v/>
      </c>
      <c r="E16" s="81" t="str">
        <f>IF(DML_drivmedel[[#This Row],[Drivmedel]]&lt;&gt;"",Rapportör,"")</f>
        <v/>
      </c>
      <c r="F16" s="9" t="str">
        <f>IF(DML_drivmedel[[#This Row],[Drivmedel]]&lt;&gt;"",CONCATENATE(Rapporteringsår,"-",DML_drivmedel[[#This Row],[ID]]),"")</f>
        <v/>
      </c>
      <c r="G16" s="26" t="str">
        <f>IF(DML_drivmedel[[#This Row],[Drivmedel]]&lt;&gt;"",Rapporteringsår,"")</f>
        <v/>
      </c>
      <c r="H16" s="149">
        <v>1014</v>
      </c>
      <c r="I16" s="1"/>
      <c r="J16" s="82"/>
      <c r="K16" s="1"/>
      <c r="L16" s="83"/>
      <c r="M16" s="98"/>
    </row>
    <row r="17" spans="2:13" x14ac:dyDescent="0.35">
      <c r="B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 s="3" t="str">
        <f>IF(DML_drivmedel[[#This Row],[Drivmedel]]&lt;&gt;"",CONCATENATE(DML_drivmedel[[#This Row],[ID]],". ",DML_drivmedel[[#This Row],[Drivmedel]]),"")</f>
        <v/>
      </c>
      <c r="D17" s="9" t="str">
        <f>IF(DML_drivmedel[[#This Row],[Drivmedel]]&lt;&gt;"",Organisationsnummer,"")</f>
        <v/>
      </c>
      <c r="E17" s="81" t="str">
        <f>IF(DML_drivmedel[[#This Row],[Drivmedel]]&lt;&gt;"",Rapportör,"")</f>
        <v/>
      </c>
      <c r="F17" s="9" t="str">
        <f>IF(DML_drivmedel[[#This Row],[Drivmedel]]&lt;&gt;"",CONCATENATE(Rapporteringsår,"-",DML_drivmedel[[#This Row],[ID]]),"")</f>
        <v/>
      </c>
      <c r="G17" s="26" t="str">
        <f>IF(DML_drivmedel[[#This Row],[Drivmedel]]&lt;&gt;"",Rapporteringsår,"")</f>
        <v/>
      </c>
      <c r="H17" s="149">
        <v>1015</v>
      </c>
      <c r="I17" s="1"/>
      <c r="J17" s="82"/>
      <c r="K17" s="1"/>
      <c r="L17" s="83"/>
      <c r="M17" s="98"/>
    </row>
    <row r="18" spans="2:13" x14ac:dyDescent="0.35">
      <c r="B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 s="3" t="str">
        <f>IF(DML_drivmedel[[#This Row],[Drivmedel]]&lt;&gt;"",CONCATENATE(DML_drivmedel[[#This Row],[ID]],". ",DML_drivmedel[[#This Row],[Drivmedel]]),"")</f>
        <v/>
      </c>
      <c r="D18" s="9" t="str">
        <f>IF(DML_drivmedel[[#This Row],[Drivmedel]]&lt;&gt;"",Organisationsnummer,"")</f>
        <v/>
      </c>
      <c r="E18" s="81" t="str">
        <f>IF(DML_drivmedel[[#This Row],[Drivmedel]]&lt;&gt;"",Rapportör,"")</f>
        <v/>
      </c>
      <c r="F18" s="9" t="str">
        <f>IF(DML_drivmedel[[#This Row],[Drivmedel]]&lt;&gt;"",CONCATENATE(Rapporteringsår,"-",DML_drivmedel[[#This Row],[ID]]),"")</f>
        <v/>
      </c>
      <c r="G18" s="26" t="str">
        <f>IF(DML_drivmedel[[#This Row],[Drivmedel]]&lt;&gt;"",Rapporteringsår,"")</f>
        <v/>
      </c>
      <c r="H18" s="149">
        <v>1016</v>
      </c>
      <c r="I18" s="1"/>
      <c r="J18" s="82"/>
      <c r="K18" s="1"/>
      <c r="L18" s="83"/>
      <c r="M18" s="98"/>
    </row>
    <row r="19" spans="2:13" x14ac:dyDescent="0.35">
      <c r="B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 s="3" t="str">
        <f>IF(DML_drivmedel[[#This Row],[Drivmedel]]&lt;&gt;"",CONCATENATE(DML_drivmedel[[#This Row],[ID]],". ",DML_drivmedel[[#This Row],[Drivmedel]]),"")</f>
        <v/>
      </c>
      <c r="D19" s="9" t="str">
        <f>IF(DML_drivmedel[[#This Row],[Drivmedel]]&lt;&gt;"",Organisationsnummer,"")</f>
        <v/>
      </c>
      <c r="E19" s="81" t="str">
        <f>IF(DML_drivmedel[[#This Row],[Drivmedel]]&lt;&gt;"",Rapportör,"")</f>
        <v/>
      </c>
      <c r="F19" s="9" t="str">
        <f>IF(DML_drivmedel[[#This Row],[Drivmedel]]&lt;&gt;"",CONCATENATE(Rapporteringsår,"-",DML_drivmedel[[#This Row],[ID]]),"")</f>
        <v/>
      </c>
      <c r="G19" s="26" t="str">
        <f>IF(DML_drivmedel[[#This Row],[Drivmedel]]&lt;&gt;"",Rapporteringsår,"")</f>
        <v/>
      </c>
      <c r="H19" s="149">
        <v>1017</v>
      </c>
      <c r="I19" s="1"/>
      <c r="J19" s="82"/>
      <c r="K19" s="1"/>
      <c r="L19" s="83"/>
      <c r="M19" s="98"/>
    </row>
    <row r="20" spans="2:13" x14ac:dyDescent="0.35">
      <c r="B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 s="3" t="str">
        <f>IF(DML_drivmedel[[#This Row],[Drivmedel]]&lt;&gt;"",CONCATENATE(DML_drivmedel[[#This Row],[ID]],". ",DML_drivmedel[[#This Row],[Drivmedel]]),"")</f>
        <v/>
      </c>
      <c r="D20" s="9" t="str">
        <f>IF(DML_drivmedel[[#This Row],[Drivmedel]]&lt;&gt;"",Organisationsnummer,"")</f>
        <v/>
      </c>
      <c r="E20" s="81" t="str">
        <f>IF(DML_drivmedel[[#This Row],[Drivmedel]]&lt;&gt;"",Rapportör,"")</f>
        <v/>
      </c>
      <c r="F20" s="9" t="str">
        <f>IF(DML_drivmedel[[#This Row],[Drivmedel]]&lt;&gt;"",CONCATENATE(Rapporteringsår,"-",DML_drivmedel[[#This Row],[ID]]),"")</f>
        <v/>
      </c>
      <c r="G20" s="26" t="str">
        <f>IF(DML_drivmedel[[#This Row],[Drivmedel]]&lt;&gt;"",Rapporteringsår,"")</f>
        <v/>
      </c>
      <c r="H20" s="149">
        <v>1018</v>
      </c>
      <c r="I20" s="1"/>
      <c r="J20" s="82"/>
      <c r="K20" s="1"/>
      <c r="L20" s="83"/>
      <c r="M20" s="98"/>
    </row>
    <row r="21" spans="2:13" x14ac:dyDescent="0.35">
      <c r="B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 s="3" t="str">
        <f>IF(DML_drivmedel[[#This Row],[Drivmedel]]&lt;&gt;"",CONCATENATE(DML_drivmedel[[#This Row],[ID]],". ",DML_drivmedel[[#This Row],[Drivmedel]]),"")</f>
        <v/>
      </c>
      <c r="D21" s="9" t="str">
        <f>IF(DML_drivmedel[[#This Row],[Drivmedel]]&lt;&gt;"",Organisationsnummer,"")</f>
        <v/>
      </c>
      <c r="E21" s="81" t="str">
        <f>IF(DML_drivmedel[[#This Row],[Drivmedel]]&lt;&gt;"",Rapportör,"")</f>
        <v/>
      </c>
      <c r="F21" s="9" t="str">
        <f>IF(DML_drivmedel[[#This Row],[Drivmedel]]&lt;&gt;"",CONCATENATE(Rapporteringsår,"-",DML_drivmedel[[#This Row],[ID]]),"")</f>
        <v/>
      </c>
      <c r="G21" s="26" t="str">
        <f>IF(DML_drivmedel[[#This Row],[Drivmedel]]&lt;&gt;"",Rapporteringsår,"")</f>
        <v/>
      </c>
      <c r="H21" s="149">
        <v>1019</v>
      </c>
      <c r="I21" s="1"/>
      <c r="J21" s="82"/>
      <c r="K21" s="1"/>
      <c r="L21" s="83"/>
      <c r="M21" s="98"/>
    </row>
    <row r="22" spans="2:13" x14ac:dyDescent="0.35">
      <c r="B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 s="3" t="str">
        <f>IF(DML_drivmedel[[#This Row],[Drivmedel]]&lt;&gt;"",CONCATENATE(DML_drivmedel[[#This Row],[ID]],". ",DML_drivmedel[[#This Row],[Drivmedel]]),"")</f>
        <v/>
      </c>
      <c r="D22" s="9" t="str">
        <f>IF(DML_drivmedel[[#This Row],[Drivmedel]]&lt;&gt;"",Organisationsnummer,"")</f>
        <v/>
      </c>
      <c r="E22" s="81" t="str">
        <f>IF(DML_drivmedel[[#This Row],[Drivmedel]]&lt;&gt;"",Rapportör,"")</f>
        <v/>
      </c>
      <c r="F22" s="9" t="str">
        <f>IF(DML_drivmedel[[#This Row],[Drivmedel]]&lt;&gt;"",CONCATENATE(Rapporteringsår,"-",DML_drivmedel[[#This Row],[ID]]),"")</f>
        <v/>
      </c>
      <c r="G22" s="26" t="str">
        <f>IF(DML_drivmedel[[#This Row],[Drivmedel]]&lt;&gt;"",Rapporteringsår,"")</f>
        <v/>
      </c>
      <c r="H22" s="149">
        <v>1020</v>
      </c>
      <c r="I22" s="1"/>
      <c r="J22" s="82"/>
      <c r="K22" s="1"/>
      <c r="L22" s="83"/>
      <c r="M22" s="98"/>
    </row>
    <row r="23" spans="2:13" x14ac:dyDescent="0.35">
      <c r="B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 s="3" t="str">
        <f>IF(DML_drivmedel[[#This Row],[Drivmedel]]&lt;&gt;"",CONCATENATE(DML_drivmedel[[#This Row],[ID]],". ",DML_drivmedel[[#This Row],[Drivmedel]]),"")</f>
        <v/>
      </c>
      <c r="D23" s="9" t="str">
        <f>IF(DML_drivmedel[[#This Row],[Drivmedel]]&lt;&gt;"",Organisationsnummer,"")</f>
        <v/>
      </c>
      <c r="E23" s="81" t="str">
        <f>IF(DML_drivmedel[[#This Row],[Drivmedel]]&lt;&gt;"",Rapportör,"")</f>
        <v/>
      </c>
      <c r="F23" s="9" t="str">
        <f>IF(DML_drivmedel[[#This Row],[Drivmedel]]&lt;&gt;"",CONCATENATE(Rapporteringsår,"-",DML_drivmedel[[#This Row],[ID]]),"")</f>
        <v/>
      </c>
      <c r="G23" s="26" t="str">
        <f>IF(DML_drivmedel[[#This Row],[Drivmedel]]&lt;&gt;"",Rapporteringsår,"")</f>
        <v/>
      </c>
      <c r="H23" s="149">
        <v>1021</v>
      </c>
      <c r="I23" s="1"/>
      <c r="J23" s="82"/>
      <c r="K23" s="1"/>
      <c r="L23" s="83"/>
      <c r="M23" s="98"/>
    </row>
    <row r="24" spans="2:13" x14ac:dyDescent="0.35">
      <c r="B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 s="3" t="str">
        <f>IF(DML_drivmedel[[#This Row],[Drivmedel]]&lt;&gt;"",CONCATENATE(DML_drivmedel[[#This Row],[ID]],". ",DML_drivmedel[[#This Row],[Drivmedel]]),"")</f>
        <v/>
      </c>
      <c r="D24" s="9" t="str">
        <f>IF(DML_drivmedel[[#This Row],[Drivmedel]]&lt;&gt;"",Organisationsnummer,"")</f>
        <v/>
      </c>
      <c r="E24" s="81" t="str">
        <f>IF(DML_drivmedel[[#This Row],[Drivmedel]]&lt;&gt;"",Rapportör,"")</f>
        <v/>
      </c>
      <c r="F24" s="9" t="str">
        <f>IF(DML_drivmedel[[#This Row],[Drivmedel]]&lt;&gt;"",CONCATENATE(Rapporteringsår,"-",DML_drivmedel[[#This Row],[ID]]),"")</f>
        <v/>
      </c>
      <c r="G24" s="26" t="str">
        <f>IF(DML_drivmedel[[#This Row],[Drivmedel]]&lt;&gt;"",Rapporteringsår,"")</f>
        <v/>
      </c>
      <c r="H24" s="149">
        <v>1022</v>
      </c>
      <c r="I24" s="1"/>
      <c r="J24" s="82"/>
      <c r="K24" s="1"/>
      <c r="L24" s="83"/>
      <c r="M24" s="98"/>
    </row>
    <row r="25" spans="2:13" x14ac:dyDescent="0.35">
      <c r="B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 s="3" t="str">
        <f>IF(DML_drivmedel[[#This Row],[Drivmedel]]&lt;&gt;"",CONCATENATE(DML_drivmedel[[#This Row],[ID]],". ",DML_drivmedel[[#This Row],[Drivmedel]]),"")</f>
        <v/>
      </c>
      <c r="D25" s="9" t="str">
        <f>IF(DML_drivmedel[[#This Row],[Drivmedel]]&lt;&gt;"",Organisationsnummer,"")</f>
        <v/>
      </c>
      <c r="E25" s="81" t="str">
        <f>IF(DML_drivmedel[[#This Row],[Drivmedel]]&lt;&gt;"",Rapportör,"")</f>
        <v/>
      </c>
      <c r="F25" s="9" t="str">
        <f>IF(DML_drivmedel[[#This Row],[Drivmedel]]&lt;&gt;"",CONCATENATE(Rapporteringsår,"-",DML_drivmedel[[#This Row],[ID]]),"")</f>
        <v/>
      </c>
      <c r="G25" s="26" t="str">
        <f>IF(DML_drivmedel[[#This Row],[Drivmedel]]&lt;&gt;"",Rapporteringsår,"")</f>
        <v/>
      </c>
      <c r="H25" s="149">
        <v>1023</v>
      </c>
      <c r="I25" s="1"/>
      <c r="J25" s="82"/>
      <c r="K25" s="1"/>
      <c r="L25" s="83"/>
      <c r="M25" s="98"/>
    </row>
    <row r="26" spans="2:13" x14ac:dyDescent="0.35">
      <c r="B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 s="3" t="str">
        <f>IF(DML_drivmedel[[#This Row],[Drivmedel]]&lt;&gt;"",CONCATENATE(DML_drivmedel[[#This Row],[ID]],". ",DML_drivmedel[[#This Row],[Drivmedel]]),"")</f>
        <v/>
      </c>
      <c r="D26" s="9" t="str">
        <f>IF(DML_drivmedel[[#This Row],[Drivmedel]]&lt;&gt;"",Organisationsnummer,"")</f>
        <v/>
      </c>
      <c r="E26" s="81" t="str">
        <f>IF(DML_drivmedel[[#This Row],[Drivmedel]]&lt;&gt;"",Rapportör,"")</f>
        <v/>
      </c>
      <c r="F26" s="9" t="str">
        <f>IF(DML_drivmedel[[#This Row],[Drivmedel]]&lt;&gt;"",CONCATENATE(Rapporteringsår,"-",DML_drivmedel[[#This Row],[ID]]),"")</f>
        <v/>
      </c>
      <c r="G26" s="26" t="str">
        <f>IF(DML_drivmedel[[#This Row],[Drivmedel]]&lt;&gt;"",Rapporteringsår,"")</f>
        <v/>
      </c>
      <c r="H26" s="149">
        <v>1024</v>
      </c>
      <c r="I26" s="1"/>
      <c r="J26" s="82"/>
      <c r="K26" s="1"/>
      <c r="L26" s="83"/>
      <c r="M26" s="98"/>
    </row>
    <row r="27" spans="2:13" x14ac:dyDescent="0.35">
      <c r="B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 s="3" t="str">
        <f>IF(DML_drivmedel[[#This Row],[Drivmedel]]&lt;&gt;"",CONCATENATE(DML_drivmedel[[#This Row],[ID]],". ",DML_drivmedel[[#This Row],[Drivmedel]]),"")</f>
        <v/>
      </c>
      <c r="D27" s="9" t="str">
        <f>IF(DML_drivmedel[[#This Row],[Drivmedel]]&lt;&gt;"",Organisationsnummer,"")</f>
        <v/>
      </c>
      <c r="E27" s="81" t="str">
        <f>IF(DML_drivmedel[[#This Row],[Drivmedel]]&lt;&gt;"",Rapportör,"")</f>
        <v/>
      </c>
      <c r="F27" s="9" t="str">
        <f>IF(DML_drivmedel[[#This Row],[Drivmedel]]&lt;&gt;"",CONCATENATE(Rapporteringsår,"-",DML_drivmedel[[#This Row],[ID]]),"")</f>
        <v/>
      </c>
      <c r="G27" s="26" t="str">
        <f>IF(DML_drivmedel[[#This Row],[Drivmedel]]&lt;&gt;"",Rapporteringsår,"")</f>
        <v/>
      </c>
      <c r="H27" s="149">
        <v>1025</v>
      </c>
      <c r="I27" s="1"/>
      <c r="J27" s="82"/>
      <c r="K27" s="1"/>
      <c r="L27" s="83"/>
      <c r="M27" s="98"/>
    </row>
    <row r="28" spans="2:13" x14ac:dyDescent="0.35">
      <c r="B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 s="3" t="str">
        <f>IF(DML_drivmedel[[#This Row],[Drivmedel]]&lt;&gt;"",CONCATENATE(DML_drivmedel[[#This Row],[ID]],". ",DML_drivmedel[[#This Row],[Drivmedel]]),"")</f>
        <v/>
      </c>
      <c r="D28" s="9" t="str">
        <f>IF(DML_drivmedel[[#This Row],[Drivmedel]]&lt;&gt;"",Organisationsnummer,"")</f>
        <v/>
      </c>
      <c r="E28" s="81" t="str">
        <f>IF(DML_drivmedel[[#This Row],[Drivmedel]]&lt;&gt;"",Rapportör,"")</f>
        <v/>
      </c>
      <c r="F28" s="9" t="str">
        <f>IF(DML_drivmedel[[#This Row],[Drivmedel]]&lt;&gt;"",CONCATENATE(Rapporteringsår,"-",DML_drivmedel[[#This Row],[ID]]),"")</f>
        <v/>
      </c>
      <c r="G28" s="26" t="str">
        <f>IF(DML_drivmedel[[#This Row],[Drivmedel]]&lt;&gt;"",Rapporteringsår,"")</f>
        <v/>
      </c>
      <c r="H28" s="149">
        <v>1026</v>
      </c>
      <c r="I28" s="1"/>
      <c r="J28" s="82"/>
      <c r="K28" s="1"/>
      <c r="L28" s="83"/>
      <c r="M28" s="98"/>
    </row>
    <row r="29" spans="2:13" x14ac:dyDescent="0.35">
      <c r="B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 s="3" t="str">
        <f>IF(DML_drivmedel[[#This Row],[Drivmedel]]&lt;&gt;"",CONCATENATE(DML_drivmedel[[#This Row],[ID]],". ",DML_drivmedel[[#This Row],[Drivmedel]]),"")</f>
        <v/>
      </c>
      <c r="D29" s="9" t="str">
        <f>IF(DML_drivmedel[[#This Row],[Drivmedel]]&lt;&gt;"",Organisationsnummer,"")</f>
        <v/>
      </c>
      <c r="E29" s="81" t="str">
        <f>IF(DML_drivmedel[[#This Row],[Drivmedel]]&lt;&gt;"",Rapportör,"")</f>
        <v/>
      </c>
      <c r="F29" s="9" t="str">
        <f>IF(DML_drivmedel[[#This Row],[Drivmedel]]&lt;&gt;"",CONCATENATE(Rapporteringsår,"-",DML_drivmedel[[#This Row],[ID]]),"")</f>
        <v/>
      </c>
      <c r="G29" s="26" t="str">
        <f>IF(DML_drivmedel[[#This Row],[Drivmedel]]&lt;&gt;"",Rapporteringsår,"")</f>
        <v/>
      </c>
      <c r="H29" s="149">
        <v>1027</v>
      </c>
      <c r="I29" s="1"/>
      <c r="J29" s="82"/>
      <c r="K29" s="1"/>
      <c r="L29" s="83"/>
      <c r="M29" s="98"/>
    </row>
    <row r="30" spans="2:13" x14ac:dyDescent="0.35">
      <c r="B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 s="3" t="str">
        <f>IF(DML_drivmedel[[#This Row],[Drivmedel]]&lt;&gt;"",CONCATENATE(DML_drivmedel[[#This Row],[ID]],". ",DML_drivmedel[[#This Row],[Drivmedel]]),"")</f>
        <v/>
      </c>
      <c r="D30" s="9" t="str">
        <f>IF(DML_drivmedel[[#This Row],[Drivmedel]]&lt;&gt;"",Organisationsnummer,"")</f>
        <v/>
      </c>
      <c r="E30" s="81" t="str">
        <f>IF(DML_drivmedel[[#This Row],[Drivmedel]]&lt;&gt;"",Rapportör,"")</f>
        <v/>
      </c>
      <c r="F30" s="9" t="str">
        <f>IF(DML_drivmedel[[#This Row],[Drivmedel]]&lt;&gt;"",CONCATENATE(Rapporteringsår,"-",DML_drivmedel[[#This Row],[ID]]),"")</f>
        <v/>
      </c>
      <c r="G30" s="26" t="str">
        <f>IF(DML_drivmedel[[#This Row],[Drivmedel]]&lt;&gt;"",Rapporteringsår,"")</f>
        <v/>
      </c>
      <c r="H30" s="149">
        <v>1028</v>
      </c>
      <c r="I30" s="1"/>
      <c r="J30" s="82"/>
      <c r="K30" s="1"/>
      <c r="L30" s="83"/>
      <c r="M30" s="98"/>
    </row>
    <row r="31" spans="2:13" x14ac:dyDescent="0.35">
      <c r="B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 s="3" t="str">
        <f>IF(DML_drivmedel[[#This Row],[Drivmedel]]&lt;&gt;"",CONCATENATE(DML_drivmedel[[#This Row],[ID]],". ",DML_drivmedel[[#This Row],[Drivmedel]]),"")</f>
        <v/>
      </c>
      <c r="D31" s="9" t="str">
        <f>IF(DML_drivmedel[[#This Row],[Drivmedel]]&lt;&gt;"",Organisationsnummer,"")</f>
        <v/>
      </c>
      <c r="E31" s="81" t="str">
        <f>IF(DML_drivmedel[[#This Row],[Drivmedel]]&lt;&gt;"",Rapportör,"")</f>
        <v/>
      </c>
      <c r="F31" s="9" t="str">
        <f>IF(DML_drivmedel[[#This Row],[Drivmedel]]&lt;&gt;"",CONCATENATE(Rapporteringsår,"-",DML_drivmedel[[#This Row],[ID]]),"")</f>
        <v/>
      </c>
      <c r="G31" s="26" t="str">
        <f>IF(DML_drivmedel[[#This Row],[Drivmedel]]&lt;&gt;"",Rapporteringsår,"")</f>
        <v/>
      </c>
      <c r="H31" s="149">
        <v>1029</v>
      </c>
      <c r="I31" s="1"/>
      <c r="J31" s="82"/>
      <c r="K31" s="1"/>
      <c r="L31" s="83"/>
      <c r="M31" s="98"/>
    </row>
    <row r="32" spans="2:13" x14ac:dyDescent="0.35">
      <c r="B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 s="3" t="str">
        <f>IF(DML_drivmedel[[#This Row],[Drivmedel]]&lt;&gt;"",CONCATENATE(DML_drivmedel[[#This Row],[ID]],". ",DML_drivmedel[[#This Row],[Drivmedel]]),"")</f>
        <v/>
      </c>
      <c r="D32" s="9" t="str">
        <f>IF(DML_drivmedel[[#This Row],[Drivmedel]]&lt;&gt;"",Organisationsnummer,"")</f>
        <v/>
      </c>
      <c r="E32" s="81" t="str">
        <f>IF(DML_drivmedel[[#This Row],[Drivmedel]]&lt;&gt;"",Rapportör,"")</f>
        <v/>
      </c>
      <c r="F32" s="9" t="str">
        <f>IF(DML_drivmedel[[#This Row],[Drivmedel]]&lt;&gt;"",CONCATENATE(Rapporteringsår,"-",DML_drivmedel[[#This Row],[ID]]),"")</f>
        <v/>
      </c>
      <c r="G32" s="26" t="str">
        <f>IF(DML_drivmedel[[#This Row],[Drivmedel]]&lt;&gt;"",Rapporteringsår,"")</f>
        <v/>
      </c>
      <c r="H32" s="149">
        <v>1030</v>
      </c>
      <c r="I32" s="1"/>
      <c r="J32" s="82"/>
      <c r="K32" s="1"/>
      <c r="L32" s="83"/>
      <c r="M32" s="98"/>
    </row>
    <row r="33" spans="2:13" x14ac:dyDescent="0.35">
      <c r="B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 s="3" t="str">
        <f>IF(DML_drivmedel[[#This Row],[Drivmedel]]&lt;&gt;"",CONCATENATE(DML_drivmedel[[#This Row],[ID]],". ",DML_drivmedel[[#This Row],[Drivmedel]]),"")</f>
        <v/>
      </c>
      <c r="D33" s="9" t="str">
        <f>IF(DML_drivmedel[[#This Row],[Drivmedel]]&lt;&gt;"",Organisationsnummer,"")</f>
        <v/>
      </c>
      <c r="E33" s="81" t="str">
        <f>IF(DML_drivmedel[[#This Row],[Drivmedel]]&lt;&gt;"",Rapportör,"")</f>
        <v/>
      </c>
      <c r="F33" s="9" t="str">
        <f>IF(DML_drivmedel[[#This Row],[Drivmedel]]&lt;&gt;"",CONCATENATE(Rapporteringsår,"-",DML_drivmedel[[#This Row],[ID]]),"")</f>
        <v/>
      </c>
      <c r="G33" s="26" t="str">
        <f>IF(DML_drivmedel[[#This Row],[Drivmedel]]&lt;&gt;"",Rapporteringsår,"")</f>
        <v/>
      </c>
      <c r="H33" s="149">
        <v>1031</v>
      </c>
      <c r="I33" s="1"/>
      <c r="J33" s="82"/>
      <c r="K33" s="1"/>
      <c r="L33" s="83"/>
      <c r="M33" s="98"/>
    </row>
    <row r="34" spans="2:13" x14ac:dyDescent="0.35">
      <c r="B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 s="3" t="str">
        <f>IF(DML_drivmedel[[#This Row],[Drivmedel]]&lt;&gt;"",CONCATENATE(DML_drivmedel[[#This Row],[ID]],". ",DML_drivmedel[[#This Row],[Drivmedel]]),"")</f>
        <v/>
      </c>
      <c r="D34" s="9" t="str">
        <f>IF(DML_drivmedel[[#This Row],[Drivmedel]]&lt;&gt;"",Organisationsnummer,"")</f>
        <v/>
      </c>
      <c r="E34" s="81" t="str">
        <f>IF(DML_drivmedel[[#This Row],[Drivmedel]]&lt;&gt;"",Rapportör,"")</f>
        <v/>
      </c>
      <c r="F34" s="9" t="str">
        <f>IF(DML_drivmedel[[#This Row],[Drivmedel]]&lt;&gt;"",CONCATENATE(Rapporteringsår,"-",DML_drivmedel[[#This Row],[ID]]),"")</f>
        <v/>
      </c>
      <c r="G34" s="26" t="str">
        <f>IF(DML_drivmedel[[#This Row],[Drivmedel]]&lt;&gt;"",Rapporteringsår,"")</f>
        <v/>
      </c>
      <c r="H34" s="149">
        <v>1032</v>
      </c>
      <c r="I34" s="1"/>
      <c r="J34" s="82"/>
      <c r="K34" s="1"/>
      <c r="L34" s="83"/>
      <c r="M34" s="98"/>
    </row>
    <row r="35" spans="2:13" x14ac:dyDescent="0.35">
      <c r="B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 s="3" t="str">
        <f>IF(DML_drivmedel[[#This Row],[Drivmedel]]&lt;&gt;"",CONCATENATE(DML_drivmedel[[#This Row],[ID]],". ",DML_drivmedel[[#This Row],[Drivmedel]]),"")</f>
        <v/>
      </c>
      <c r="D35" s="9" t="str">
        <f>IF(DML_drivmedel[[#This Row],[Drivmedel]]&lt;&gt;"",Organisationsnummer,"")</f>
        <v/>
      </c>
      <c r="E35" s="81" t="str">
        <f>IF(DML_drivmedel[[#This Row],[Drivmedel]]&lt;&gt;"",Rapportör,"")</f>
        <v/>
      </c>
      <c r="F35" s="9" t="str">
        <f>IF(DML_drivmedel[[#This Row],[Drivmedel]]&lt;&gt;"",CONCATENATE(Rapporteringsår,"-",DML_drivmedel[[#This Row],[ID]]),"")</f>
        <v/>
      </c>
      <c r="G35" s="26" t="str">
        <f>IF(DML_drivmedel[[#This Row],[Drivmedel]]&lt;&gt;"",Rapporteringsår,"")</f>
        <v/>
      </c>
      <c r="H35" s="149">
        <v>1033</v>
      </c>
      <c r="I35" s="1"/>
      <c r="J35" s="82"/>
      <c r="K35" s="1"/>
      <c r="L35" s="83"/>
      <c r="M35" s="98"/>
    </row>
    <row r="36" spans="2:13" x14ac:dyDescent="0.35">
      <c r="B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 s="3" t="str">
        <f>IF(DML_drivmedel[[#This Row],[Drivmedel]]&lt;&gt;"",CONCATENATE(DML_drivmedel[[#This Row],[ID]],". ",DML_drivmedel[[#This Row],[Drivmedel]]),"")</f>
        <v/>
      </c>
      <c r="D36" s="9" t="str">
        <f>IF(DML_drivmedel[[#This Row],[Drivmedel]]&lt;&gt;"",Organisationsnummer,"")</f>
        <v/>
      </c>
      <c r="E36" s="81" t="str">
        <f>IF(DML_drivmedel[[#This Row],[Drivmedel]]&lt;&gt;"",Rapportör,"")</f>
        <v/>
      </c>
      <c r="F36" s="9" t="str">
        <f>IF(DML_drivmedel[[#This Row],[Drivmedel]]&lt;&gt;"",CONCATENATE(Rapporteringsår,"-",DML_drivmedel[[#This Row],[ID]]),"")</f>
        <v/>
      </c>
      <c r="G36" s="26" t="str">
        <f>IF(DML_drivmedel[[#This Row],[Drivmedel]]&lt;&gt;"",Rapporteringsår,"")</f>
        <v/>
      </c>
      <c r="H36" s="149">
        <v>1034</v>
      </c>
      <c r="I36" s="1"/>
      <c r="J36" s="82"/>
      <c r="K36" s="1"/>
      <c r="L36" s="83"/>
      <c r="M36" s="98"/>
    </row>
    <row r="37" spans="2:13" x14ac:dyDescent="0.35">
      <c r="B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 s="3" t="str">
        <f>IF(DML_drivmedel[[#This Row],[Drivmedel]]&lt;&gt;"",CONCATENATE(DML_drivmedel[[#This Row],[ID]],". ",DML_drivmedel[[#This Row],[Drivmedel]]),"")</f>
        <v/>
      </c>
      <c r="D37" s="9" t="str">
        <f>IF(DML_drivmedel[[#This Row],[Drivmedel]]&lt;&gt;"",Organisationsnummer,"")</f>
        <v/>
      </c>
      <c r="E37" s="81" t="str">
        <f>IF(DML_drivmedel[[#This Row],[Drivmedel]]&lt;&gt;"",Rapportör,"")</f>
        <v/>
      </c>
      <c r="F37" s="9" t="str">
        <f>IF(DML_drivmedel[[#This Row],[Drivmedel]]&lt;&gt;"",CONCATENATE(Rapporteringsår,"-",DML_drivmedel[[#This Row],[ID]]),"")</f>
        <v/>
      </c>
      <c r="G37" s="26" t="str">
        <f>IF(DML_drivmedel[[#This Row],[Drivmedel]]&lt;&gt;"",Rapporteringsår,"")</f>
        <v/>
      </c>
      <c r="H37" s="149">
        <v>1035</v>
      </c>
      <c r="I37" s="1"/>
      <c r="J37" s="82"/>
      <c r="K37" s="1"/>
      <c r="L37" s="83"/>
      <c r="M37" s="98"/>
    </row>
    <row r="38" spans="2:13" x14ac:dyDescent="0.35">
      <c r="B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 s="3" t="str">
        <f>IF(DML_drivmedel[[#This Row],[Drivmedel]]&lt;&gt;"",CONCATENATE(DML_drivmedel[[#This Row],[ID]],". ",DML_drivmedel[[#This Row],[Drivmedel]]),"")</f>
        <v/>
      </c>
      <c r="D38" s="9" t="str">
        <f>IF(DML_drivmedel[[#This Row],[Drivmedel]]&lt;&gt;"",Organisationsnummer,"")</f>
        <v/>
      </c>
      <c r="E38" s="81" t="str">
        <f>IF(DML_drivmedel[[#This Row],[Drivmedel]]&lt;&gt;"",Rapportör,"")</f>
        <v/>
      </c>
      <c r="F38" s="9" t="str">
        <f>IF(DML_drivmedel[[#This Row],[Drivmedel]]&lt;&gt;"",CONCATENATE(Rapporteringsår,"-",DML_drivmedel[[#This Row],[ID]]),"")</f>
        <v/>
      </c>
      <c r="G38" s="26" t="str">
        <f>IF(DML_drivmedel[[#This Row],[Drivmedel]]&lt;&gt;"",Rapporteringsår,"")</f>
        <v/>
      </c>
      <c r="H38" s="149">
        <v>1036</v>
      </c>
      <c r="I38" s="1"/>
      <c r="J38" s="82"/>
      <c r="K38" s="1"/>
      <c r="L38" s="83"/>
      <c r="M38" s="98"/>
    </row>
    <row r="39" spans="2:13" x14ac:dyDescent="0.35">
      <c r="B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 s="3" t="str">
        <f>IF(DML_drivmedel[[#This Row],[Drivmedel]]&lt;&gt;"",CONCATENATE(DML_drivmedel[[#This Row],[ID]],". ",DML_drivmedel[[#This Row],[Drivmedel]]),"")</f>
        <v/>
      </c>
      <c r="D39" s="9" t="str">
        <f>IF(DML_drivmedel[[#This Row],[Drivmedel]]&lt;&gt;"",Organisationsnummer,"")</f>
        <v/>
      </c>
      <c r="E39" s="81" t="str">
        <f>IF(DML_drivmedel[[#This Row],[Drivmedel]]&lt;&gt;"",Rapportör,"")</f>
        <v/>
      </c>
      <c r="F39" s="9" t="str">
        <f>IF(DML_drivmedel[[#This Row],[Drivmedel]]&lt;&gt;"",CONCATENATE(Rapporteringsår,"-",DML_drivmedel[[#This Row],[ID]]),"")</f>
        <v/>
      </c>
      <c r="G39" s="26" t="str">
        <f>IF(DML_drivmedel[[#This Row],[Drivmedel]]&lt;&gt;"",Rapporteringsår,"")</f>
        <v/>
      </c>
      <c r="H39" s="149">
        <v>1037</v>
      </c>
      <c r="I39" s="1"/>
      <c r="J39" s="82"/>
      <c r="K39" s="1"/>
      <c r="L39" s="83"/>
      <c r="M39" s="98"/>
    </row>
    <row r="40" spans="2:13" x14ac:dyDescent="0.35">
      <c r="B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 s="3" t="str">
        <f>IF(DML_drivmedel[[#This Row],[Drivmedel]]&lt;&gt;"",CONCATENATE(DML_drivmedel[[#This Row],[ID]],". ",DML_drivmedel[[#This Row],[Drivmedel]]),"")</f>
        <v/>
      </c>
      <c r="D40" s="9" t="str">
        <f>IF(DML_drivmedel[[#This Row],[Drivmedel]]&lt;&gt;"",Organisationsnummer,"")</f>
        <v/>
      </c>
      <c r="E40" s="81" t="str">
        <f>IF(DML_drivmedel[[#This Row],[Drivmedel]]&lt;&gt;"",Rapportör,"")</f>
        <v/>
      </c>
      <c r="F40" s="9" t="str">
        <f>IF(DML_drivmedel[[#This Row],[Drivmedel]]&lt;&gt;"",CONCATENATE(Rapporteringsår,"-",DML_drivmedel[[#This Row],[ID]]),"")</f>
        <v/>
      </c>
      <c r="G40" s="26" t="str">
        <f>IF(DML_drivmedel[[#This Row],[Drivmedel]]&lt;&gt;"",Rapporteringsår,"")</f>
        <v/>
      </c>
      <c r="H40" s="149">
        <v>1038</v>
      </c>
      <c r="I40" s="1"/>
      <c r="J40" s="82"/>
      <c r="K40" s="1"/>
      <c r="L40" s="83"/>
      <c r="M40" s="98"/>
    </row>
    <row r="41" spans="2:13" x14ac:dyDescent="0.35">
      <c r="B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 s="3" t="str">
        <f>IF(DML_drivmedel[[#This Row],[Drivmedel]]&lt;&gt;"",CONCATENATE(DML_drivmedel[[#This Row],[ID]],". ",DML_drivmedel[[#This Row],[Drivmedel]]),"")</f>
        <v/>
      </c>
      <c r="D41" s="9" t="str">
        <f>IF(DML_drivmedel[[#This Row],[Drivmedel]]&lt;&gt;"",Organisationsnummer,"")</f>
        <v/>
      </c>
      <c r="E41" s="81" t="str">
        <f>IF(DML_drivmedel[[#This Row],[Drivmedel]]&lt;&gt;"",Rapportör,"")</f>
        <v/>
      </c>
      <c r="F41" s="9" t="str">
        <f>IF(DML_drivmedel[[#This Row],[Drivmedel]]&lt;&gt;"",CONCATENATE(Rapporteringsår,"-",DML_drivmedel[[#This Row],[ID]]),"")</f>
        <v/>
      </c>
      <c r="G41" s="26" t="str">
        <f>IF(DML_drivmedel[[#This Row],[Drivmedel]]&lt;&gt;"",Rapporteringsår,"")</f>
        <v/>
      </c>
      <c r="H41" s="149">
        <v>1039</v>
      </c>
      <c r="I41" s="1"/>
      <c r="J41" s="82"/>
      <c r="K41" s="1"/>
      <c r="L41" s="83"/>
      <c r="M41" s="98"/>
    </row>
    <row r="42" spans="2:13" x14ac:dyDescent="0.35">
      <c r="B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 s="3" t="str">
        <f>IF(DML_drivmedel[[#This Row],[Drivmedel]]&lt;&gt;"",CONCATENATE(DML_drivmedel[[#This Row],[ID]],". ",DML_drivmedel[[#This Row],[Drivmedel]]),"")</f>
        <v/>
      </c>
      <c r="D42" s="9" t="str">
        <f>IF(DML_drivmedel[[#This Row],[Drivmedel]]&lt;&gt;"",Organisationsnummer,"")</f>
        <v/>
      </c>
      <c r="E42" s="81" t="str">
        <f>IF(DML_drivmedel[[#This Row],[Drivmedel]]&lt;&gt;"",Rapportör,"")</f>
        <v/>
      </c>
      <c r="F42" s="9" t="str">
        <f>IF(DML_drivmedel[[#This Row],[Drivmedel]]&lt;&gt;"",CONCATENATE(Rapporteringsår,"-",DML_drivmedel[[#This Row],[ID]]),"")</f>
        <v/>
      </c>
      <c r="G42" s="26" t="str">
        <f>IF(DML_drivmedel[[#This Row],[Drivmedel]]&lt;&gt;"",Rapporteringsår,"")</f>
        <v/>
      </c>
      <c r="H42" s="149">
        <v>1040</v>
      </c>
      <c r="I42" s="1"/>
      <c r="J42" s="82"/>
      <c r="K42" s="1"/>
      <c r="L42" s="83"/>
      <c r="M42" s="98"/>
    </row>
    <row r="43" spans="2:13" x14ac:dyDescent="0.35">
      <c r="B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 s="3" t="str">
        <f>IF(DML_drivmedel[[#This Row],[Drivmedel]]&lt;&gt;"",CONCATENATE(DML_drivmedel[[#This Row],[ID]],". ",DML_drivmedel[[#This Row],[Drivmedel]]),"")</f>
        <v/>
      </c>
      <c r="D43" s="9" t="str">
        <f>IF(DML_drivmedel[[#This Row],[Drivmedel]]&lt;&gt;"",Organisationsnummer,"")</f>
        <v/>
      </c>
      <c r="E43" s="81" t="str">
        <f>IF(DML_drivmedel[[#This Row],[Drivmedel]]&lt;&gt;"",Rapportör,"")</f>
        <v/>
      </c>
      <c r="F43" s="9" t="str">
        <f>IF(DML_drivmedel[[#This Row],[Drivmedel]]&lt;&gt;"",CONCATENATE(Rapporteringsår,"-",DML_drivmedel[[#This Row],[ID]]),"")</f>
        <v/>
      </c>
      <c r="G43" s="26" t="str">
        <f>IF(DML_drivmedel[[#This Row],[Drivmedel]]&lt;&gt;"",Rapporteringsår,"")</f>
        <v/>
      </c>
      <c r="H43" s="149">
        <v>1041</v>
      </c>
      <c r="I43" s="1"/>
      <c r="J43" s="82"/>
      <c r="K43" s="1"/>
      <c r="L43" s="83"/>
      <c r="M43" s="98"/>
    </row>
    <row r="44" spans="2:13" x14ac:dyDescent="0.35">
      <c r="B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 s="3" t="str">
        <f>IF(DML_drivmedel[[#This Row],[Drivmedel]]&lt;&gt;"",CONCATENATE(DML_drivmedel[[#This Row],[ID]],". ",DML_drivmedel[[#This Row],[Drivmedel]]),"")</f>
        <v/>
      </c>
      <c r="D44" s="9" t="str">
        <f>IF(DML_drivmedel[[#This Row],[Drivmedel]]&lt;&gt;"",Organisationsnummer,"")</f>
        <v/>
      </c>
      <c r="E44" s="81" t="str">
        <f>IF(DML_drivmedel[[#This Row],[Drivmedel]]&lt;&gt;"",Rapportör,"")</f>
        <v/>
      </c>
      <c r="F44" s="9" t="str">
        <f>IF(DML_drivmedel[[#This Row],[Drivmedel]]&lt;&gt;"",CONCATENATE(Rapporteringsår,"-",DML_drivmedel[[#This Row],[ID]]),"")</f>
        <v/>
      </c>
      <c r="G44" s="26" t="str">
        <f>IF(DML_drivmedel[[#This Row],[Drivmedel]]&lt;&gt;"",Rapporteringsår,"")</f>
        <v/>
      </c>
      <c r="H44" s="149">
        <v>1042</v>
      </c>
      <c r="I44" s="1"/>
      <c r="J44" s="82"/>
      <c r="K44" s="1"/>
      <c r="L44" s="83"/>
      <c r="M44" s="98"/>
    </row>
    <row r="45" spans="2:13" x14ac:dyDescent="0.35">
      <c r="B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 s="3" t="str">
        <f>IF(DML_drivmedel[[#This Row],[Drivmedel]]&lt;&gt;"",CONCATENATE(DML_drivmedel[[#This Row],[ID]],". ",DML_drivmedel[[#This Row],[Drivmedel]]),"")</f>
        <v/>
      </c>
      <c r="D45" s="9" t="str">
        <f>IF(DML_drivmedel[[#This Row],[Drivmedel]]&lt;&gt;"",Organisationsnummer,"")</f>
        <v/>
      </c>
      <c r="E45" s="81" t="str">
        <f>IF(DML_drivmedel[[#This Row],[Drivmedel]]&lt;&gt;"",Rapportör,"")</f>
        <v/>
      </c>
      <c r="F45" s="9" t="str">
        <f>IF(DML_drivmedel[[#This Row],[Drivmedel]]&lt;&gt;"",CONCATENATE(Rapporteringsår,"-",DML_drivmedel[[#This Row],[ID]]),"")</f>
        <v/>
      </c>
      <c r="G45" s="26" t="str">
        <f>IF(DML_drivmedel[[#This Row],[Drivmedel]]&lt;&gt;"",Rapporteringsår,"")</f>
        <v/>
      </c>
      <c r="H45" s="149">
        <v>1043</v>
      </c>
      <c r="I45" s="1"/>
      <c r="J45" s="82"/>
      <c r="K45" s="1"/>
      <c r="L45" s="83"/>
      <c r="M45" s="98"/>
    </row>
    <row r="46" spans="2:13" x14ac:dyDescent="0.35">
      <c r="B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 s="3" t="str">
        <f>IF(DML_drivmedel[[#This Row],[Drivmedel]]&lt;&gt;"",CONCATENATE(DML_drivmedel[[#This Row],[ID]],". ",DML_drivmedel[[#This Row],[Drivmedel]]),"")</f>
        <v/>
      </c>
      <c r="D46" s="9" t="str">
        <f>IF(DML_drivmedel[[#This Row],[Drivmedel]]&lt;&gt;"",Organisationsnummer,"")</f>
        <v/>
      </c>
      <c r="E46" s="81" t="str">
        <f>IF(DML_drivmedel[[#This Row],[Drivmedel]]&lt;&gt;"",Rapportör,"")</f>
        <v/>
      </c>
      <c r="F46" s="9" t="str">
        <f>IF(DML_drivmedel[[#This Row],[Drivmedel]]&lt;&gt;"",CONCATENATE(Rapporteringsår,"-",DML_drivmedel[[#This Row],[ID]]),"")</f>
        <v/>
      </c>
      <c r="G46" s="26" t="str">
        <f>IF(DML_drivmedel[[#This Row],[Drivmedel]]&lt;&gt;"",Rapporteringsår,"")</f>
        <v/>
      </c>
      <c r="H46" s="149">
        <v>1044</v>
      </c>
      <c r="I46" s="1"/>
      <c r="J46" s="82"/>
      <c r="K46" s="1"/>
      <c r="L46" s="83"/>
      <c r="M46" s="98"/>
    </row>
    <row r="47" spans="2:13" x14ac:dyDescent="0.35">
      <c r="B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 s="3" t="str">
        <f>IF(DML_drivmedel[[#This Row],[Drivmedel]]&lt;&gt;"",CONCATENATE(DML_drivmedel[[#This Row],[ID]],". ",DML_drivmedel[[#This Row],[Drivmedel]]),"")</f>
        <v/>
      </c>
      <c r="D47" s="9" t="str">
        <f>IF(DML_drivmedel[[#This Row],[Drivmedel]]&lt;&gt;"",Organisationsnummer,"")</f>
        <v/>
      </c>
      <c r="E47" s="81" t="str">
        <f>IF(DML_drivmedel[[#This Row],[Drivmedel]]&lt;&gt;"",Rapportör,"")</f>
        <v/>
      </c>
      <c r="F47" s="9" t="str">
        <f>IF(DML_drivmedel[[#This Row],[Drivmedel]]&lt;&gt;"",CONCATENATE(Rapporteringsår,"-",DML_drivmedel[[#This Row],[ID]]),"")</f>
        <v/>
      </c>
      <c r="G47" s="26" t="str">
        <f>IF(DML_drivmedel[[#This Row],[Drivmedel]]&lt;&gt;"",Rapporteringsår,"")</f>
        <v/>
      </c>
      <c r="H47" s="149">
        <v>1045</v>
      </c>
      <c r="I47" s="1"/>
      <c r="J47" s="82"/>
      <c r="K47" s="1"/>
      <c r="L47" s="83"/>
      <c r="M47" s="98"/>
    </row>
    <row r="48" spans="2:13" x14ac:dyDescent="0.35">
      <c r="B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 s="3" t="str">
        <f>IF(DML_drivmedel[[#This Row],[Drivmedel]]&lt;&gt;"",CONCATENATE(DML_drivmedel[[#This Row],[ID]],". ",DML_drivmedel[[#This Row],[Drivmedel]]),"")</f>
        <v/>
      </c>
      <c r="D48" s="9" t="str">
        <f>IF(DML_drivmedel[[#This Row],[Drivmedel]]&lt;&gt;"",Organisationsnummer,"")</f>
        <v/>
      </c>
      <c r="E48" s="81" t="str">
        <f>IF(DML_drivmedel[[#This Row],[Drivmedel]]&lt;&gt;"",Rapportör,"")</f>
        <v/>
      </c>
      <c r="F48" s="9" t="str">
        <f>IF(DML_drivmedel[[#This Row],[Drivmedel]]&lt;&gt;"",CONCATENATE(Rapporteringsår,"-",DML_drivmedel[[#This Row],[ID]]),"")</f>
        <v/>
      </c>
      <c r="G48" s="26" t="str">
        <f>IF(DML_drivmedel[[#This Row],[Drivmedel]]&lt;&gt;"",Rapporteringsår,"")</f>
        <v/>
      </c>
      <c r="H48" s="149">
        <v>1046</v>
      </c>
      <c r="I48" s="1"/>
      <c r="J48" s="82"/>
      <c r="K48" s="1"/>
      <c r="L48" s="83"/>
      <c r="M48" s="98"/>
    </row>
    <row r="49" spans="2:13" x14ac:dyDescent="0.35">
      <c r="B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 s="3" t="str">
        <f>IF(DML_drivmedel[[#This Row],[Drivmedel]]&lt;&gt;"",CONCATENATE(DML_drivmedel[[#This Row],[ID]],". ",DML_drivmedel[[#This Row],[Drivmedel]]),"")</f>
        <v/>
      </c>
      <c r="D49" s="9" t="str">
        <f>IF(DML_drivmedel[[#This Row],[Drivmedel]]&lt;&gt;"",Organisationsnummer,"")</f>
        <v/>
      </c>
      <c r="E49" s="81" t="str">
        <f>IF(DML_drivmedel[[#This Row],[Drivmedel]]&lt;&gt;"",Rapportör,"")</f>
        <v/>
      </c>
      <c r="F49" s="9" t="str">
        <f>IF(DML_drivmedel[[#This Row],[Drivmedel]]&lt;&gt;"",CONCATENATE(Rapporteringsår,"-",DML_drivmedel[[#This Row],[ID]]),"")</f>
        <v/>
      </c>
      <c r="G49" s="26" t="str">
        <f>IF(DML_drivmedel[[#This Row],[Drivmedel]]&lt;&gt;"",Rapporteringsår,"")</f>
        <v/>
      </c>
      <c r="H49" s="149">
        <v>1047</v>
      </c>
      <c r="I49" s="1"/>
      <c r="J49" s="82"/>
      <c r="K49" s="1"/>
      <c r="L49" s="83"/>
      <c r="M49" s="98"/>
    </row>
    <row r="50" spans="2:13" x14ac:dyDescent="0.35">
      <c r="B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 s="3" t="str">
        <f>IF(DML_drivmedel[[#This Row],[Drivmedel]]&lt;&gt;"",CONCATENATE(DML_drivmedel[[#This Row],[ID]],". ",DML_drivmedel[[#This Row],[Drivmedel]]),"")</f>
        <v/>
      </c>
      <c r="D50" s="9" t="str">
        <f>IF(DML_drivmedel[[#This Row],[Drivmedel]]&lt;&gt;"",Organisationsnummer,"")</f>
        <v/>
      </c>
      <c r="E50" s="81" t="str">
        <f>IF(DML_drivmedel[[#This Row],[Drivmedel]]&lt;&gt;"",Rapportör,"")</f>
        <v/>
      </c>
      <c r="F50" s="9" t="str">
        <f>IF(DML_drivmedel[[#This Row],[Drivmedel]]&lt;&gt;"",CONCATENATE(Rapporteringsår,"-",DML_drivmedel[[#This Row],[ID]]),"")</f>
        <v/>
      </c>
      <c r="G50" s="26" t="str">
        <f>IF(DML_drivmedel[[#This Row],[Drivmedel]]&lt;&gt;"",Rapporteringsår,"")</f>
        <v/>
      </c>
      <c r="H50" s="149">
        <v>1048</v>
      </c>
      <c r="I50" s="1"/>
      <c r="J50" s="82"/>
      <c r="K50" s="1"/>
      <c r="L50" s="83"/>
      <c r="M50" s="98"/>
    </row>
    <row r="51" spans="2:13" x14ac:dyDescent="0.35">
      <c r="B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 s="3" t="str">
        <f>IF(DML_drivmedel[[#This Row],[Drivmedel]]&lt;&gt;"",CONCATENATE(DML_drivmedel[[#This Row],[ID]],". ",DML_drivmedel[[#This Row],[Drivmedel]]),"")</f>
        <v/>
      </c>
      <c r="D51" s="9" t="str">
        <f>IF(DML_drivmedel[[#This Row],[Drivmedel]]&lt;&gt;"",Organisationsnummer,"")</f>
        <v/>
      </c>
      <c r="E51" s="81" t="str">
        <f>IF(DML_drivmedel[[#This Row],[Drivmedel]]&lt;&gt;"",Rapportör,"")</f>
        <v/>
      </c>
      <c r="F51" s="9" t="str">
        <f>IF(DML_drivmedel[[#This Row],[Drivmedel]]&lt;&gt;"",CONCATENATE(Rapporteringsår,"-",DML_drivmedel[[#This Row],[ID]]),"")</f>
        <v/>
      </c>
      <c r="G51" s="26" t="str">
        <f>IF(DML_drivmedel[[#This Row],[Drivmedel]]&lt;&gt;"",Rapporteringsår,"")</f>
        <v/>
      </c>
      <c r="H51" s="149">
        <v>1049</v>
      </c>
      <c r="I51" s="1"/>
      <c r="J51" s="82"/>
      <c r="K51" s="1"/>
      <c r="L51" s="83"/>
      <c r="M51" s="98"/>
    </row>
    <row r="52" spans="2:13" x14ac:dyDescent="0.35">
      <c r="B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 s="3" t="str">
        <f>IF(DML_drivmedel[[#This Row],[Drivmedel]]&lt;&gt;"",CONCATENATE(DML_drivmedel[[#This Row],[ID]],". ",DML_drivmedel[[#This Row],[Drivmedel]]),"")</f>
        <v/>
      </c>
      <c r="D52" s="9" t="str">
        <f>IF(DML_drivmedel[[#This Row],[Drivmedel]]&lt;&gt;"",Organisationsnummer,"")</f>
        <v/>
      </c>
      <c r="E52" s="81" t="str">
        <f>IF(DML_drivmedel[[#This Row],[Drivmedel]]&lt;&gt;"",Rapportör,"")</f>
        <v/>
      </c>
      <c r="F52" s="9" t="str">
        <f>IF(DML_drivmedel[[#This Row],[Drivmedel]]&lt;&gt;"",CONCATENATE(Rapporteringsår,"-",DML_drivmedel[[#This Row],[ID]]),"")</f>
        <v/>
      </c>
      <c r="G52" s="26" t="str">
        <f>IF(DML_drivmedel[[#This Row],[Drivmedel]]&lt;&gt;"",Rapporteringsår,"")</f>
        <v/>
      </c>
      <c r="H52" s="149">
        <v>1050</v>
      </c>
      <c r="I52" s="1"/>
      <c r="J52" s="82"/>
      <c r="K52" s="1"/>
      <c r="L52" s="83"/>
      <c r="M52" s="98"/>
    </row>
    <row r="53" spans="2:13" x14ac:dyDescent="0.35">
      <c r="B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 s="3" t="str">
        <f>IF(DML_drivmedel[[#This Row],[Drivmedel]]&lt;&gt;"",CONCATENATE(DML_drivmedel[[#This Row],[ID]],". ",DML_drivmedel[[#This Row],[Drivmedel]]),"")</f>
        <v/>
      </c>
      <c r="D53" s="9" t="str">
        <f>IF(DML_drivmedel[[#This Row],[Drivmedel]]&lt;&gt;"",Organisationsnummer,"")</f>
        <v/>
      </c>
      <c r="E53" s="81" t="str">
        <f>IF(DML_drivmedel[[#This Row],[Drivmedel]]&lt;&gt;"",Rapportör,"")</f>
        <v/>
      </c>
      <c r="F53" s="9" t="str">
        <f>IF(DML_drivmedel[[#This Row],[Drivmedel]]&lt;&gt;"",CONCATENATE(Rapporteringsår,"-",DML_drivmedel[[#This Row],[ID]]),"")</f>
        <v/>
      </c>
      <c r="G53" s="26" t="str">
        <f>IF(DML_drivmedel[[#This Row],[Drivmedel]]&lt;&gt;"",Rapporteringsår,"")</f>
        <v/>
      </c>
      <c r="H53" s="149">
        <v>1051</v>
      </c>
      <c r="I53" s="1"/>
      <c r="J53" s="82"/>
      <c r="K53" s="1"/>
      <c r="L53" s="83"/>
      <c r="M53" s="98"/>
    </row>
    <row r="54" spans="2:13" x14ac:dyDescent="0.35">
      <c r="B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 s="3" t="str">
        <f>IF(DML_drivmedel[[#This Row],[Drivmedel]]&lt;&gt;"",CONCATENATE(DML_drivmedel[[#This Row],[ID]],". ",DML_drivmedel[[#This Row],[Drivmedel]]),"")</f>
        <v/>
      </c>
      <c r="D54" s="9" t="str">
        <f>IF(DML_drivmedel[[#This Row],[Drivmedel]]&lt;&gt;"",Organisationsnummer,"")</f>
        <v/>
      </c>
      <c r="E54" s="81" t="str">
        <f>IF(DML_drivmedel[[#This Row],[Drivmedel]]&lt;&gt;"",Rapportör,"")</f>
        <v/>
      </c>
      <c r="F54" s="9" t="str">
        <f>IF(DML_drivmedel[[#This Row],[Drivmedel]]&lt;&gt;"",CONCATENATE(Rapporteringsår,"-",DML_drivmedel[[#This Row],[ID]]),"")</f>
        <v/>
      </c>
      <c r="G54" s="26" t="str">
        <f>IF(DML_drivmedel[[#This Row],[Drivmedel]]&lt;&gt;"",Rapporteringsår,"")</f>
        <v/>
      </c>
      <c r="H54" s="149">
        <v>1052</v>
      </c>
      <c r="I54" s="1"/>
      <c r="J54" s="82"/>
      <c r="K54" s="1"/>
      <c r="L54" s="83"/>
      <c r="M54" s="98"/>
    </row>
    <row r="55" spans="2:13" x14ac:dyDescent="0.35">
      <c r="B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 s="3" t="str">
        <f>IF(DML_drivmedel[[#This Row],[Drivmedel]]&lt;&gt;"",CONCATENATE(DML_drivmedel[[#This Row],[ID]],". ",DML_drivmedel[[#This Row],[Drivmedel]]),"")</f>
        <v/>
      </c>
      <c r="D55" s="9" t="str">
        <f>IF(DML_drivmedel[[#This Row],[Drivmedel]]&lt;&gt;"",Organisationsnummer,"")</f>
        <v/>
      </c>
      <c r="E55" s="81" t="str">
        <f>IF(DML_drivmedel[[#This Row],[Drivmedel]]&lt;&gt;"",Rapportör,"")</f>
        <v/>
      </c>
      <c r="F55" s="9" t="str">
        <f>IF(DML_drivmedel[[#This Row],[Drivmedel]]&lt;&gt;"",CONCATENATE(Rapporteringsår,"-",DML_drivmedel[[#This Row],[ID]]),"")</f>
        <v/>
      </c>
      <c r="G55" s="26" t="str">
        <f>IF(DML_drivmedel[[#This Row],[Drivmedel]]&lt;&gt;"",Rapporteringsår,"")</f>
        <v/>
      </c>
      <c r="H55" s="149">
        <v>1053</v>
      </c>
      <c r="I55" s="1"/>
      <c r="J55" s="82"/>
      <c r="K55" s="1"/>
      <c r="L55" s="83"/>
      <c r="M55" s="98"/>
    </row>
    <row r="56" spans="2:13" x14ac:dyDescent="0.35">
      <c r="B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 s="3" t="str">
        <f>IF(DML_drivmedel[[#This Row],[Drivmedel]]&lt;&gt;"",CONCATENATE(DML_drivmedel[[#This Row],[ID]],". ",DML_drivmedel[[#This Row],[Drivmedel]]),"")</f>
        <v/>
      </c>
      <c r="D56" s="9" t="str">
        <f>IF(DML_drivmedel[[#This Row],[Drivmedel]]&lt;&gt;"",Organisationsnummer,"")</f>
        <v/>
      </c>
      <c r="E56" s="81" t="str">
        <f>IF(DML_drivmedel[[#This Row],[Drivmedel]]&lt;&gt;"",Rapportör,"")</f>
        <v/>
      </c>
      <c r="F56" s="9" t="str">
        <f>IF(DML_drivmedel[[#This Row],[Drivmedel]]&lt;&gt;"",CONCATENATE(Rapporteringsår,"-",DML_drivmedel[[#This Row],[ID]]),"")</f>
        <v/>
      </c>
      <c r="G56" s="26" t="str">
        <f>IF(DML_drivmedel[[#This Row],[Drivmedel]]&lt;&gt;"",Rapporteringsår,"")</f>
        <v/>
      </c>
      <c r="H56" s="149">
        <v>1054</v>
      </c>
      <c r="I56" s="1"/>
      <c r="J56" s="82"/>
      <c r="K56" s="1"/>
      <c r="L56" s="83"/>
      <c r="M56" s="98"/>
    </row>
    <row r="57" spans="2:13" x14ac:dyDescent="0.35">
      <c r="B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 s="3" t="str">
        <f>IF(DML_drivmedel[[#This Row],[Drivmedel]]&lt;&gt;"",CONCATENATE(DML_drivmedel[[#This Row],[ID]],". ",DML_drivmedel[[#This Row],[Drivmedel]]),"")</f>
        <v/>
      </c>
      <c r="D57" s="9" t="str">
        <f>IF(DML_drivmedel[[#This Row],[Drivmedel]]&lt;&gt;"",Organisationsnummer,"")</f>
        <v/>
      </c>
      <c r="E57" s="81" t="str">
        <f>IF(DML_drivmedel[[#This Row],[Drivmedel]]&lt;&gt;"",Rapportör,"")</f>
        <v/>
      </c>
      <c r="F57" s="9" t="str">
        <f>IF(DML_drivmedel[[#This Row],[Drivmedel]]&lt;&gt;"",CONCATENATE(Rapporteringsår,"-",DML_drivmedel[[#This Row],[ID]]),"")</f>
        <v/>
      </c>
      <c r="G57" s="26" t="str">
        <f>IF(DML_drivmedel[[#This Row],[Drivmedel]]&lt;&gt;"",Rapporteringsår,"")</f>
        <v/>
      </c>
      <c r="H57" s="149">
        <v>1055</v>
      </c>
      <c r="I57" s="1"/>
      <c r="J57" s="82"/>
      <c r="K57" s="1"/>
      <c r="L57" s="83"/>
      <c r="M57" s="98"/>
    </row>
    <row r="58" spans="2:13" x14ac:dyDescent="0.35">
      <c r="B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 s="3" t="str">
        <f>IF(DML_drivmedel[[#This Row],[Drivmedel]]&lt;&gt;"",CONCATENATE(DML_drivmedel[[#This Row],[ID]],". ",DML_drivmedel[[#This Row],[Drivmedel]]),"")</f>
        <v/>
      </c>
      <c r="D58" s="9" t="str">
        <f>IF(DML_drivmedel[[#This Row],[Drivmedel]]&lt;&gt;"",Organisationsnummer,"")</f>
        <v/>
      </c>
      <c r="E58" s="81" t="str">
        <f>IF(DML_drivmedel[[#This Row],[Drivmedel]]&lt;&gt;"",Rapportör,"")</f>
        <v/>
      </c>
      <c r="F58" s="9" t="str">
        <f>IF(DML_drivmedel[[#This Row],[Drivmedel]]&lt;&gt;"",CONCATENATE(Rapporteringsår,"-",DML_drivmedel[[#This Row],[ID]]),"")</f>
        <v/>
      </c>
      <c r="G58" s="26" t="str">
        <f>IF(DML_drivmedel[[#This Row],[Drivmedel]]&lt;&gt;"",Rapporteringsår,"")</f>
        <v/>
      </c>
      <c r="H58" s="149">
        <v>1056</v>
      </c>
      <c r="I58" s="1"/>
      <c r="J58" s="82"/>
      <c r="K58" s="1"/>
      <c r="L58" s="83"/>
      <c r="M58" s="98"/>
    </row>
    <row r="59" spans="2:13" x14ac:dyDescent="0.35">
      <c r="B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 s="3" t="str">
        <f>IF(DML_drivmedel[[#This Row],[Drivmedel]]&lt;&gt;"",CONCATENATE(DML_drivmedel[[#This Row],[ID]],". ",DML_drivmedel[[#This Row],[Drivmedel]]),"")</f>
        <v/>
      </c>
      <c r="D59" s="9" t="str">
        <f>IF(DML_drivmedel[[#This Row],[Drivmedel]]&lt;&gt;"",Organisationsnummer,"")</f>
        <v/>
      </c>
      <c r="E59" s="81" t="str">
        <f>IF(DML_drivmedel[[#This Row],[Drivmedel]]&lt;&gt;"",Rapportör,"")</f>
        <v/>
      </c>
      <c r="F59" s="9" t="str">
        <f>IF(DML_drivmedel[[#This Row],[Drivmedel]]&lt;&gt;"",CONCATENATE(Rapporteringsår,"-",DML_drivmedel[[#This Row],[ID]]),"")</f>
        <v/>
      </c>
      <c r="G59" s="26" t="str">
        <f>IF(DML_drivmedel[[#This Row],[Drivmedel]]&lt;&gt;"",Rapporteringsår,"")</f>
        <v/>
      </c>
      <c r="H59" s="149">
        <v>1057</v>
      </c>
      <c r="I59" s="1"/>
      <c r="J59" s="82"/>
      <c r="K59" s="1"/>
      <c r="L59" s="83"/>
      <c r="M59" s="98"/>
    </row>
    <row r="60" spans="2:13" x14ac:dyDescent="0.35">
      <c r="B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 s="3" t="str">
        <f>IF(DML_drivmedel[[#This Row],[Drivmedel]]&lt;&gt;"",CONCATENATE(DML_drivmedel[[#This Row],[ID]],". ",DML_drivmedel[[#This Row],[Drivmedel]]),"")</f>
        <v/>
      </c>
      <c r="D60" s="9" t="str">
        <f>IF(DML_drivmedel[[#This Row],[Drivmedel]]&lt;&gt;"",Organisationsnummer,"")</f>
        <v/>
      </c>
      <c r="E60" s="81" t="str">
        <f>IF(DML_drivmedel[[#This Row],[Drivmedel]]&lt;&gt;"",Rapportör,"")</f>
        <v/>
      </c>
      <c r="F60" s="9" t="str">
        <f>IF(DML_drivmedel[[#This Row],[Drivmedel]]&lt;&gt;"",CONCATENATE(Rapporteringsår,"-",DML_drivmedel[[#This Row],[ID]]),"")</f>
        <v/>
      </c>
      <c r="G60" s="26" t="str">
        <f>IF(DML_drivmedel[[#This Row],[Drivmedel]]&lt;&gt;"",Rapporteringsår,"")</f>
        <v/>
      </c>
      <c r="H60" s="149">
        <v>1058</v>
      </c>
      <c r="I60" s="1"/>
      <c r="J60" s="82"/>
      <c r="K60" s="1"/>
      <c r="L60" s="83"/>
      <c r="M60" s="98"/>
    </row>
    <row r="61" spans="2:13" x14ac:dyDescent="0.35">
      <c r="B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 s="3" t="str">
        <f>IF(DML_drivmedel[[#This Row],[Drivmedel]]&lt;&gt;"",CONCATENATE(DML_drivmedel[[#This Row],[ID]],". ",DML_drivmedel[[#This Row],[Drivmedel]]),"")</f>
        <v/>
      </c>
      <c r="D61" s="9" t="str">
        <f>IF(DML_drivmedel[[#This Row],[Drivmedel]]&lt;&gt;"",Organisationsnummer,"")</f>
        <v/>
      </c>
      <c r="E61" s="81" t="str">
        <f>IF(DML_drivmedel[[#This Row],[Drivmedel]]&lt;&gt;"",Rapportör,"")</f>
        <v/>
      </c>
      <c r="F61" s="9" t="str">
        <f>IF(DML_drivmedel[[#This Row],[Drivmedel]]&lt;&gt;"",CONCATENATE(Rapporteringsår,"-",DML_drivmedel[[#This Row],[ID]]),"")</f>
        <v/>
      </c>
      <c r="G61" s="26" t="str">
        <f>IF(DML_drivmedel[[#This Row],[Drivmedel]]&lt;&gt;"",Rapporteringsår,"")</f>
        <v/>
      </c>
      <c r="H61" s="149">
        <v>1059</v>
      </c>
      <c r="I61" s="1"/>
      <c r="J61" s="82"/>
      <c r="K61" s="1"/>
      <c r="L61" s="83"/>
      <c r="M61" s="98"/>
    </row>
    <row r="62" spans="2:13" x14ac:dyDescent="0.35">
      <c r="B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 s="3" t="str">
        <f>IF(DML_drivmedel[[#This Row],[Drivmedel]]&lt;&gt;"",CONCATENATE(DML_drivmedel[[#This Row],[ID]],". ",DML_drivmedel[[#This Row],[Drivmedel]]),"")</f>
        <v/>
      </c>
      <c r="D62" s="9" t="str">
        <f>IF(DML_drivmedel[[#This Row],[Drivmedel]]&lt;&gt;"",Organisationsnummer,"")</f>
        <v/>
      </c>
      <c r="E62" s="81" t="str">
        <f>IF(DML_drivmedel[[#This Row],[Drivmedel]]&lt;&gt;"",Rapportör,"")</f>
        <v/>
      </c>
      <c r="F62" s="9" t="str">
        <f>IF(DML_drivmedel[[#This Row],[Drivmedel]]&lt;&gt;"",CONCATENATE(Rapporteringsår,"-",DML_drivmedel[[#This Row],[ID]]),"")</f>
        <v/>
      </c>
      <c r="G62" s="26" t="str">
        <f>IF(DML_drivmedel[[#This Row],[Drivmedel]]&lt;&gt;"",Rapporteringsår,"")</f>
        <v/>
      </c>
      <c r="H62" s="149">
        <v>1060</v>
      </c>
      <c r="I62" s="1"/>
      <c r="J62" s="82"/>
      <c r="K62" s="1"/>
      <c r="L62" s="83"/>
      <c r="M62" s="98"/>
    </row>
    <row r="63" spans="2:13" x14ac:dyDescent="0.35">
      <c r="B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 s="3" t="str">
        <f>IF(DML_drivmedel[[#This Row],[Drivmedel]]&lt;&gt;"",CONCATENATE(DML_drivmedel[[#This Row],[ID]],". ",DML_drivmedel[[#This Row],[Drivmedel]]),"")</f>
        <v/>
      </c>
      <c r="D63" s="9" t="str">
        <f>IF(DML_drivmedel[[#This Row],[Drivmedel]]&lt;&gt;"",Organisationsnummer,"")</f>
        <v/>
      </c>
      <c r="E63" s="81" t="str">
        <f>IF(DML_drivmedel[[#This Row],[Drivmedel]]&lt;&gt;"",Rapportör,"")</f>
        <v/>
      </c>
      <c r="F63" s="9" t="str">
        <f>IF(DML_drivmedel[[#This Row],[Drivmedel]]&lt;&gt;"",CONCATENATE(Rapporteringsår,"-",DML_drivmedel[[#This Row],[ID]]),"")</f>
        <v/>
      </c>
      <c r="G63" s="26" t="str">
        <f>IF(DML_drivmedel[[#This Row],[Drivmedel]]&lt;&gt;"",Rapporteringsår,"")</f>
        <v/>
      </c>
      <c r="H63" s="149">
        <v>1061</v>
      </c>
      <c r="I63" s="1"/>
      <c r="J63" s="82"/>
      <c r="K63" s="1"/>
      <c r="L63" s="83"/>
      <c r="M63" s="98"/>
    </row>
    <row r="64" spans="2:13" x14ac:dyDescent="0.35">
      <c r="B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 s="3" t="str">
        <f>IF(DML_drivmedel[[#This Row],[Drivmedel]]&lt;&gt;"",CONCATENATE(DML_drivmedel[[#This Row],[ID]],". ",DML_drivmedel[[#This Row],[Drivmedel]]),"")</f>
        <v/>
      </c>
      <c r="D64" s="9" t="str">
        <f>IF(DML_drivmedel[[#This Row],[Drivmedel]]&lt;&gt;"",Organisationsnummer,"")</f>
        <v/>
      </c>
      <c r="E64" s="81" t="str">
        <f>IF(DML_drivmedel[[#This Row],[Drivmedel]]&lt;&gt;"",Rapportör,"")</f>
        <v/>
      </c>
      <c r="F64" s="9" t="str">
        <f>IF(DML_drivmedel[[#This Row],[Drivmedel]]&lt;&gt;"",CONCATENATE(Rapporteringsår,"-",DML_drivmedel[[#This Row],[ID]]),"")</f>
        <v/>
      </c>
      <c r="G64" s="26" t="str">
        <f>IF(DML_drivmedel[[#This Row],[Drivmedel]]&lt;&gt;"",Rapporteringsår,"")</f>
        <v/>
      </c>
      <c r="H64" s="149">
        <v>1062</v>
      </c>
      <c r="I64" s="1"/>
      <c r="J64" s="82"/>
      <c r="K64" s="1"/>
      <c r="L64" s="83"/>
      <c r="M64" s="98"/>
    </row>
    <row r="65" spans="2:13" x14ac:dyDescent="0.35">
      <c r="B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 s="3" t="str">
        <f>IF(DML_drivmedel[[#This Row],[Drivmedel]]&lt;&gt;"",CONCATENATE(DML_drivmedel[[#This Row],[ID]],". ",DML_drivmedel[[#This Row],[Drivmedel]]),"")</f>
        <v/>
      </c>
      <c r="D65" s="9" t="str">
        <f>IF(DML_drivmedel[[#This Row],[Drivmedel]]&lt;&gt;"",Organisationsnummer,"")</f>
        <v/>
      </c>
      <c r="E65" s="81" t="str">
        <f>IF(DML_drivmedel[[#This Row],[Drivmedel]]&lt;&gt;"",Rapportör,"")</f>
        <v/>
      </c>
      <c r="F65" s="9" t="str">
        <f>IF(DML_drivmedel[[#This Row],[Drivmedel]]&lt;&gt;"",CONCATENATE(Rapporteringsår,"-",DML_drivmedel[[#This Row],[ID]]),"")</f>
        <v/>
      </c>
      <c r="G65" s="26" t="str">
        <f>IF(DML_drivmedel[[#This Row],[Drivmedel]]&lt;&gt;"",Rapporteringsår,"")</f>
        <v/>
      </c>
      <c r="H65" s="149">
        <v>1063</v>
      </c>
      <c r="I65" s="1"/>
      <c r="J65" s="82"/>
      <c r="K65" s="1"/>
      <c r="L65" s="83"/>
      <c r="M65" s="98"/>
    </row>
    <row r="66" spans="2:13" x14ac:dyDescent="0.35">
      <c r="B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 s="3" t="str">
        <f>IF(DML_drivmedel[[#This Row],[Drivmedel]]&lt;&gt;"",CONCATENATE(DML_drivmedel[[#This Row],[ID]],". ",DML_drivmedel[[#This Row],[Drivmedel]]),"")</f>
        <v/>
      </c>
      <c r="D66" s="9" t="str">
        <f>IF(DML_drivmedel[[#This Row],[Drivmedel]]&lt;&gt;"",Organisationsnummer,"")</f>
        <v/>
      </c>
      <c r="E66" s="81" t="str">
        <f>IF(DML_drivmedel[[#This Row],[Drivmedel]]&lt;&gt;"",Rapportör,"")</f>
        <v/>
      </c>
      <c r="F66" s="9" t="str">
        <f>IF(DML_drivmedel[[#This Row],[Drivmedel]]&lt;&gt;"",CONCATENATE(Rapporteringsår,"-",DML_drivmedel[[#This Row],[ID]]),"")</f>
        <v/>
      </c>
      <c r="G66" s="26" t="str">
        <f>IF(DML_drivmedel[[#This Row],[Drivmedel]]&lt;&gt;"",Rapporteringsår,"")</f>
        <v/>
      </c>
      <c r="H66" s="149">
        <v>1064</v>
      </c>
      <c r="I66" s="1"/>
      <c r="J66" s="82"/>
      <c r="K66" s="1"/>
      <c r="L66" s="83"/>
      <c r="M66" s="98"/>
    </row>
    <row r="67" spans="2:13" x14ac:dyDescent="0.35">
      <c r="B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 s="3" t="str">
        <f>IF(DML_drivmedel[[#This Row],[Drivmedel]]&lt;&gt;"",CONCATENATE(DML_drivmedel[[#This Row],[ID]],". ",DML_drivmedel[[#This Row],[Drivmedel]]),"")</f>
        <v/>
      </c>
      <c r="D67" s="9" t="str">
        <f>IF(DML_drivmedel[[#This Row],[Drivmedel]]&lt;&gt;"",Organisationsnummer,"")</f>
        <v/>
      </c>
      <c r="E67" s="81" t="str">
        <f>IF(DML_drivmedel[[#This Row],[Drivmedel]]&lt;&gt;"",Rapportör,"")</f>
        <v/>
      </c>
      <c r="F67" s="9" t="str">
        <f>IF(DML_drivmedel[[#This Row],[Drivmedel]]&lt;&gt;"",CONCATENATE(Rapporteringsår,"-",DML_drivmedel[[#This Row],[ID]]),"")</f>
        <v/>
      </c>
      <c r="G67" s="26" t="str">
        <f>IF(DML_drivmedel[[#This Row],[Drivmedel]]&lt;&gt;"",Rapporteringsår,"")</f>
        <v/>
      </c>
      <c r="H67" s="149">
        <v>1065</v>
      </c>
      <c r="I67" s="1"/>
      <c r="J67" s="82"/>
      <c r="K67" s="1"/>
      <c r="L67" s="83"/>
      <c r="M67" s="98"/>
    </row>
    <row r="68" spans="2:13" x14ac:dyDescent="0.35">
      <c r="B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 s="3" t="str">
        <f>IF(DML_drivmedel[[#This Row],[Drivmedel]]&lt;&gt;"",CONCATENATE(DML_drivmedel[[#This Row],[ID]],". ",DML_drivmedel[[#This Row],[Drivmedel]]),"")</f>
        <v/>
      </c>
      <c r="D68" s="9" t="str">
        <f>IF(DML_drivmedel[[#This Row],[Drivmedel]]&lt;&gt;"",Organisationsnummer,"")</f>
        <v/>
      </c>
      <c r="E68" s="81" t="str">
        <f>IF(DML_drivmedel[[#This Row],[Drivmedel]]&lt;&gt;"",Rapportör,"")</f>
        <v/>
      </c>
      <c r="F68" s="9" t="str">
        <f>IF(DML_drivmedel[[#This Row],[Drivmedel]]&lt;&gt;"",CONCATENATE(Rapporteringsår,"-",DML_drivmedel[[#This Row],[ID]]),"")</f>
        <v/>
      </c>
      <c r="G68" s="26" t="str">
        <f>IF(DML_drivmedel[[#This Row],[Drivmedel]]&lt;&gt;"",Rapporteringsår,"")</f>
        <v/>
      </c>
      <c r="H68" s="149">
        <v>1066</v>
      </c>
      <c r="I68" s="1"/>
      <c r="J68" s="82"/>
      <c r="K68" s="1"/>
      <c r="L68" s="83"/>
      <c r="M68" s="98"/>
    </row>
    <row r="69" spans="2:13" x14ac:dyDescent="0.35">
      <c r="B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 s="3" t="str">
        <f>IF(DML_drivmedel[[#This Row],[Drivmedel]]&lt;&gt;"",CONCATENATE(DML_drivmedel[[#This Row],[ID]],". ",DML_drivmedel[[#This Row],[Drivmedel]]),"")</f>
        <v/>
      </c>
      <c r="D69" s="9" t="str">
        <f>IF(DML_drivmedel[[#This Row],[Drivmedel]]&lt;&gt;"",Organisationsnummer,"")</f>
        <v/>
      </c>
      <c r="E69" s="81" t="str">
        <f>IF(DML_drivmedel[[#This Row],[Drivmedel]]&lt;&gt;"",Rapportör,"")</f>
        <v/>
      </c>
      <c r="F69" s="9" t="str">
        <f>IF(DML_drivmedel[[#This Row],[Drivmedel]]&lt;&gt;"",CONCATENATE(Rapporteringsår,"-",DML_drivmedel[[#This Row],[ID]]),"")</f>
        <v/>
      </c>
      <c r="G69" s="26" t="str">
        <f>IF(DML_drivmedel[[#This Row],[Drivmedel]]&lt;&gt;"",Rapporteringsår,"")</f>
        <v/>
      </c>
      <c r="H69" s="149">
        <v>1067</v>
      </c>
      <c r="I69" s="1"/>
      <c r="J69" s="82"/>
      <c r="K69" s="1"/>
      <c r="L69" s="83"/>
      <c r="M69" s="98"/>
    </row>
    <row r="70" spans="2:13" x14ac:dyDescent="0.35">
      <c r="B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 s="3" t="str">
        <f>IF(DML_drivmedel[[#This Row],[Drivmedel]]&lt;&gt;"",CONCATENATE(DML_drivmedel[[#This Row],[ID]],". ",DML_drivmedel[[#This Row],[Drivmedel]]),"")</f>
        <v/>
      </c>
      <c r="D70" s="9" t="str">
        <f>IF(DML_drivmedel[[#This Row],[Drivmedel]]&lt;&gt;"",Organisationsnummer,"")</f>
        <v/>
      </c>
      <c r="E70" s="81" t="str">
        <f>IF(DML_drivmedel[[#This Row],[Drivmedel]]&lt;&gt;"",Rapportör,"")</f>
        <v/>
      </c>
      <c r="F70" s="9" t="str">
        <f>IF(DML_drivmedel[[#This Row],[Drivmedel]]&lt;&gt;"",CONCATENATE(Rapporteringsår,"-",DML_drivmedel[[#This Row],[ID]]),"")</f>
        <v/>
      </c>
      <c r="G70" s="26" t="str">
        <f>IF(DML_drivmedel[[#This Row],[Drivmedel]]&lt;&gt;"",Rapporteringsår,"")</f>
        <v/>
      </c>
      <c r="H70" s="149">
        <v>1068</v>
      </c>
      <c r="I70" s="1"/>
      <c r="J70" s="82"/>
      <c r="K70" s="1"/>
      <c r="L70" s="83"/>
      <c r="M70" s="98"/>
    </row>
    <row r="71" spans="2:13" x14ac:dyDescent="0.35">
      <c r="B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 s="3" t="str">
        <f>IF(DML_drivmedel[[#This Row],[Drivmedel]]&lt;&gt;"",CONCATENATE(DML_drivmedel[[#This Row],[ID]],". ",DML_drivmedel[[#This Row],[Drivmedel]]),"")</f>
        <v/>
      </c>
      <c r="D71" s="9" t="str">
        <f>IF(DML_drivmedel[[#This Row],[Drivmedel]]&lt;&gt;"",Organisationsnummer,"")</f>
        <v/>
      </c>
      <c r="E71" s="81" t="str">
        <f>IF(DML_drivmedel[[#This Row],[Drivmedel]]&lt;&gt;"",Rapportör,"")</f>
        <v/>
      </c>
      <c r="F71" s="9" t="str">
        <f>IF(DML_drivmedel[[#This Row],[Drivmedel]]&lt;&gt;"",CONCATENATE(Rapporteringsår,"-",DML_drivmedel[[#This Row],[ID]]),"")</f>
        <v/>
      </c>
      <c r="G71" s="26" t="str">
        <f>IF(DML_drivmedel[[#This Row],[Drivmedel]]&lt;&gt;"",Rapporteringsår,"")</f>
        <v/>
      </c>
      <c r="H71" s="149">
        <v>1069</v>
      </c>
      <c r="I71" s="1"/>
      <c r="J71" s="82"/>
      <c r="K71" s="1"/>
      <c r="L71" s="83"/>
      <c r="M71" s="98"/>
    </row>
    <row r="72" spans="2:13" x14ac:dyDescent="0.35">
      <c r="B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 s="3" t="str">
        <f>IF(DML_drivmedel[[#This Row],[Drivmedel]]&lt;&gt;"",CONCATENATE(DML_drivmedel[[#This Row],[ID]],". ",DML_drivmedel[[#This Row],[Drivmedel]]),"")</f>
        <v/>
      </c>
      <c r="D72" s="9" t="str">
        <f>IF(DML_drivmedel[[#This Row],[Drivmedel]]&lt;&gt;"",Organisationsnummer,"")</f>
        <v/>
      </c>
      <c r="E72" s="81" t="str">
        <f>IF(DML_drivmedel[[#This Row],[Drivmedel]]&lt;&gt;"",Rapportör,"")</f>
        <v/>
      </c>
      <c r="F72" s="9" t="str">
        <f>IF(DML_drivmedel[[#This Row],[Drivmedel]]&lt;&gt;"",CONCATENATE(Rapporteringsår,"-",DML_drivmedel[[#This Row],[ID]]),"")</f>
        <v/>
      </c>
      <c r="G72" s="26" t="str">
        <f>IF(DML_drivmedel[[#This Row],[Drivmedel]]&lt;&gt;"",Rapporteringsår,"")</f>
        <v/>
      </c>
      <c r="H72" s="149">
        <v>1070</v>
      </c>
      <c r="I72" s="1"/>
      <c r="J72" s="82"/>
      <c r="K72" s="1"/>
      <c r="L72" s="83"/>
      <c r="M72" s="98"/>
    </row>
    <row r="73" spans="2:13" x14ac:dyDescent="0.35">
      <c r="B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 s="3" t="str">
        <f>IF(DML_drivmedel[[#This Row],[Drivmedel]]&lt;&gt;"",CONCATENATE(DML_drivmedel[[#This Row],[ID]],". ",DML_drivmedel[[#This Row],[Drivmedel]]),"")</f>
        <v/>
      </c>
      <c r="D73" s="9" t="str">
        <f>IF(DML_drivmedel[[#This Row],[Drivmedel]]&lt;&gt;"",Organisationsnummer,"")</f>
        <v/>
      </c>
      <c r="E73" s="81" t="str">
        <f>IF(DML_drivmedel[[#This Row],[Drivmedel]]&lt;&gt;"",Rapportör,"")</f>
        <v/>
      </c>
      <c r="F73" s="9" t="str">
        <f>IF(DML_drivmedel[[#This Row],[Drivmedel]]&lt;&gt;"",CONCATENATE(Rapporteringsår,"-",DML_drivmedel[[#This Row],[ID]]),"")</f>
        <v/>
      </c>
      <c r="G73" s="26" t="str">
        <f>IF(DML_drivmedel[[#This Row],[Drivmedel]]&lt;&gt;"",Rapporteringsår,"")</f>
        <v/>
      </c>
      <c r="H73" s="149">
        <v>1071</v>
      </c>
      <c r="I73" s="1"/>
      <c r="J73" s="82"/>
      <c r="K73" s="1"/>
      <c r="L73" s="83"/>
      <c r="M73" s="98"/>
    </row>
    <row r="74" spans="2:13" x14ac:dyDescent="0.35">
      <c r="B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 s="3" t="str">
        <f>IF(DML_drivmedel[[#This Row],[Drivmedel]]&lt;&gt;"",CONCATENATE(DML_drivmedel[[#This Row],[ID]],". ",DML_drivmedel[[#This Row],[Drivmedel]]),"")</f>
        <v/>
      </c>
      <c r="D74" s="9" t="str">
        <f>IF(DML_drivmedel[[#This Row],[Drivmedel]]&lt;&gt;"",Organisationsnummer,"")</f>
        <v/>
      </c>
      <c r="E74" s="81" t="str">
        <f>IF(DML_drivmedel[[#This Row],[Drivmedel]]&lt;&gt;"",Rapportör,"")</f>
        <v/>
      </c>
      <c r="F74" s="9" t="str">
        <f>IF(DML_drivmedel[[#This Row],[Drivmedel]]&lt;&gt;"",CONCATENATE(Rapporteringsår,"-",DML_drivmedel[[#This Row],[ID]]),"")</f>
        <v/>
      </c>
      <c r="G74" s="26" t="str">
        <f>IF(DML_drivmedel[[#This Row],[Drivmedel]]&lt;&gt;"",Rapporteringsår,"")</f>
        <v/>
      </c>
      <c r="H74" s="149">
        <v>1072</v>
      </c>
      <c r="I74" s="1"/>
      <c r="J74" s="82"/>
      <c r="K74" s="1"/>
      <c r="L74" s="83"/>
      <c r="M74" s="98"/>
    </row>
    <row r="75" spans="2:13" x14ac:dyDescent="0.35">
      <c r="B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 s="3" t="str">
        <f>IF(DML_drivmedel[[#This Row],[Drivmedel]]&lt;&gt;"",CONCATENATE(DML_drivmedel[[#This Row],[ID]],". ",DML_drivmedel[[#This Row],[Drivmedel]]),"")</f>
        <v/>
      </c>
      <c r="D75" s="9" t="str">
        <f>IF(DML_drivmedel[[#This Row],[Drivmedel]]&lt;&gt;"",Organisationsnummer,"")</f>
        <v/>
      </c>
      <c r="E75" s="81" t="str">
        <f>IF(DML_drivmedel[[#This Row],[Drivmedel]]&lt;&gt;"",Rapportör,"")</f>
        <v/>
      </c>
      <c r="F75" s="9" t="str">
        <f>IF(DML_drivmedel[[#This Row],[Drivmedel]]&lt;&gt;"",CONCATENATE(Rapporteringsår,"-",DML_drivmedel[[#This Row],[ID]]),"")</f>
        <v/>
      </c>
      <c r="G75" s="26" t="str">
        <f>IF(DML_drivmedel[[#This Row],[Drivmedel]]&lt;&gt;"",Rapporteringsår,"")</f>
        <v/>
      </c>
      <c r="H75" s="149">
        <v>1073</v>
      </c>
      <c r="I75" s="1"/>
      <c r="J75" s="82"/>
      <c r="K75" s="1"/>
      <c r="L75" s="83"/>
      <c r="M75" s="98"/>
    </row>
    <row r="76" spans="2:13" x14ac:dyDescent="0.35">
      <c r="B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 s="3" t="str">
        <f>IF(DML_drivmedel[[#This Row],[Drivmedel]]&lt;&gt;"",CONCATENATE(DML_drivmedel[[#This Row],[ID]],". ",DML_drivmedel[[#This Row],[Drivmedel]]),"")</f>
        <v/>
      </c>
      <c r="D76" s="9" t="str">
        <f>IF(DML_drivmedel[[#This Row],[Drivmedel]]&lt;&gt;"",Organisationsnummer,"")</f>
        <v/>
      </c>
      <c r="E76" s="81" t="str">
        <f>IF(DML_drivmedel[[#This Row],[Drivmedel]]&lt;&gt;"",Rapportör,"")</f>
        <v/>
      </c>
      <c r="F76" s="9" t="str">
        <f>IF(DML_drivmedel[[#This Row],[Drivmedel]]&lt;&gt;"",CONCATENATE(Rapporteringsår,"-",DML_drivmedel[[#This Row],[ID]]),"")</f>
        <v/>
      </c>
      <c r="G76" s="26" t="str">
        <f>IF(DML_drivmedel[[#This Row],[Drivmedel]]&lt;&gt;"",Rapporteringsår,"")</f>
        <v/>
      </c>
      <c r="H76" s="149">
        <v>1074</v>
      </c>
      <c r="I76" s="1"/>
      <c r="J76" s="82"/>
      <c r="K76" s="1"/>
      <c r="L76" s="83"/>
      <c r="M76" s="98"/>
    </row>
    <row r="77" spans="2:13" x14ac:dyDescent="0.35">
      <c r="B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 s="3" t="str">
        <f>IF(DML_drivmedel[[#This Row],[Drivmedel]]&lt;&gt;"",CONCATENATE(DML_drivmedel[[#This Row],[ID]],". ",DML_drivmedel[[#This Row],[Drivmedel]]),"")</f>
        <v/>
      </c>
      <c r="D77" s="9" t="str">
        <f>IF(DML_drivmedel[[#This Row],[Drivmedel]]&lt;&gt;"",Organisationsnummer,"")</f>
        <v/>
      </c>
      <c r="E77" s="81" t="str">
        <f>IF(DML_drivmedel[[#This Row],[Drivmedel]]&lt;&gt;"",Rapportör,"")</f>
        <v/>
      </c>
      <c r="F77" s="9" t="str">
        <f>IF(DML_drivmedel[[#This Row],[Drivmedel]]&lt;&gt;"",CONCATENATE(Rapporteringsår,"-",DML_drivmedel[[#This Row],[ID]]),"")</f>
        <v/>
      </c>
      <c r="G77" s="26" t="str">
        <f>IF(DML_drivmedel[[#This Row],[Drivmedel]]&lt;&gt;"",Rapporteringsår,"")</f>
        <v/>
      </c>
      <c r="H77" s="149">
        <v>1075</v>
      </c>
      <c r="I77" s="1"/>
      <c r="J77" s="82"/>
      <c r="K77" s="1"/>
      <c r="L77" s="83"/>
      <c r="M77" s="98"/>
    </row>
    <row r="78" spans="2:13" x14ac:dyDescent="0.35">
      <c r="B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 s="3" t="str">
        <f>IF(DML_drivmedel[[#This Row],[Drivmedel]]&lt;&gt;"",CONCATENATE(DML_drivmedel[[#This Row],[ID]],". ",DML_drivmedel[[#This Row],[Drivmedel]]),"")</f>
        <v/>
      </c>
      <c r="D78" s="9" t="str">
        <f>IF(DML_drivmedel[[#This Row],[Drivmedel]]&lt;&gt;"",Organisationsnummer,"")</f>
        <v/>
      </c>
      <c r="E78" s="81" t="str">
        <f>IF(DML_drivmedel[[#This Row],[Drivmedel]]&lt;&gt;"",Rapportör,"")</f>
        <v/>
      </c>
      <c r="F78" s="9" t="str">
        <f>IF(DML_drivmedel[[#This Row],[Drivmedel]]&lt;&gt;"",CONCATENATE(Rapporteringsår,"-",DML_drivmedel[[#This Row],[ID]]),"")</f>
        <v/>
      </c>
      <c r="G78" s="26" t="str">
        <f>IF(DML_drivmedel[[#This Row],[Drivmedel]]&lt;&gt;"",Rapporteringsår,"")</f>
        <v/>
      </c>
      <c r="H78" s="149">
        <v>1076</v>
      </c>
      <c r="I78" s="1"/>
      <c r="J78" s="82"/>
      <c r="K78" s="1"/>
      <c r="L78" s="83"/>
      <c r="M78" s="98"/>
    </row>
    <row r="79" spans="2:13" x14ac:dyDescent="0.35">
      <c r="B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 s="3" t="str">
        <f>IF(DML_drivmedel[[#This Row],[Drivmedel]]&lt;&gt;"",CONCATENATE(DML_drivmedel[[#This Row],[ID]],". ",DML_drivmedel[[#This Row],[Drivmedel]]),"")</f>
        <v/>
      </c>
      <c r="D79" s="9" t="str">
        <f>IF(DML_drivmedel[[#This Row],[Drivmedel]]&lt;&gt;"",Organisationsnummer,"")</f>
        <v/>
      </c>
      <c r="E79" s="81" t="str">
        <f>IF(DML_drivmedel[[#This Row],[Drivmedel]]&lt;&gt;"",Rapportör,"")</f>
        <v/>
      </c>
      <c r="F79" s="9" t="str">
        <f>IF(DML_drivmedel[[#This Row],[Drivmedel]]&lt;&gt;"",CONCATENATE(Rapporteringsår,"-",DML_drivmedel[[#This Row],[ID]]),"")</f>
        <v/>
      </c>
      <c r="G79" s="26" t="str">
        <f>IF(DML_drivmedel[[#This Row],[Drivmedel]]&lt;&gt;"",Rapporteringsår,"")</f>
        <v/>
      </c>
      <c r="H79" s="149">
        <v>1077</v>
      </c>
      <c r="I79" s="1"/>
      <c r="J79" s="82"/>
      <c r="K79" s="1"/>
      <c r="L79" s="83"/>
      <c r="M79" s="98"/>
    </row>
    <row r="80" spans="2:13" x14ac:dyDescent="0.35">
      <c r="B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 s="3" t="str">
        <f>IF(DML_drivmedel[[#This Row],[Drivmedel]]&lt;&gt;"",CONCATENATE(DML_drivmedel[[#This Row],[ID]],". ",DML_drivmedel[[#This Row],[Drivmedel]]),"")</f>
        <v/>
      </c>
      <c r="D80" s="9" t="str">
        <f>IF(DML_drivmedel[[#This Row],[Drivmedel]]&lt;&gt;"",Organisationsnummer,"")</f>
        <v/>
      </c>
      <c r="E80" s="81" t="str">
        <f>IF(DML_drivmedel[[#This Row],[Drivmedel]]&lt;&gt;"",Rapportör,"")</f>
        <v/>
      </c>
      <c r="F80" s="9" t="str">
        <f>IF(DML_drivmedel[[#This Row],[Drivmedel]]&lt;&gt;"",CONCATENATE(Rapporteringsår,"-",DML_drivmedel[[#This Row],[ID]]),"")</f>
        <v/>
      </c>
      <c r="G80" s="26" t="str">
        <f>IF(DML_drivmedel[[#This Row],[Drivmedel]]&lt;&gt;"",Rapporteringsår,"")</f>
        <v/>
      </c>
      <c r="H80" s="149">
        <v>1078</v>
      </c>
      <c r="I80" s="1"/>
      <c r="J80" s="82"/>
      <c r="K80" s="1"/>
      <c r="L80" s="83"/>
      <c r="M80" s="98"/>
    </row>
    <row r="81" spans="2:13" x14ac:dyDescent="0.35">
      <c r="B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 s="3" t="str">
        <f>IF(DML_drivmedel[[#This Row],[Drivmedel]]&lt;&gt;"",CONCATENATE(DML_drivmedel[[#This Row],[ID]],". ",DML_drivmedel[[#This Row],[Drivmedel]]),"")</f>
        <v/>
      </c>
      <c r="D81" s="9" t="str">
        <f>IF(DML_drivmedel[[#This Row],[Drivmedel]]&lt;&gt;"",Organisationsnummer,"")</f>
        <v/>
      </c>
      <c r="E81" s="81" t="str">
        <f>IF(DML_drivmedel[[#This Row],[Drivmedel]]&lt;&gt;"",Rapportör,"")</f>
        <v/>
      </c>
      <c r="F81" s="9" t="str">
        <f>IF(DML_drivmedel[[#This Row],[Drivmedel]]&lt;&gt;"",CONCATENATE(Rapporteringsår,"-",DML_drivmedel[[#This Row],[ID]]),"")</f>
        <v/>
      </c>
      <c r="G81" s="26" t="str">
        <f>IF(DML_drivmedel[[#This Row],[Drivmedel]]&lt;&gt;"",Rapporteringsår,"")</f>
        <v/>
      </c>
      <c r="H81" s="149">
        <v>1079</v>
      </c>
      <c r="I81" s="1"/>
      <c r="J81" s="82"/>
      <c r="K81" s="1"/>
      <c r="L81" s="83"/>
      <c r="M81" s="98"/>
    </row>
    <row r="82" spans="2:13" x14ac:dyDescent="0.35">
      <c r="B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 s="3" t="str">
        <f>IF(DML_drivmedel[[#This Row],[Drivmedel]]&lt;&gt;"",CONCATENATE(DML_drivmedel[[#This Row],[ID]],". ",DML_drivmedel[[#This Row],[Drivmedel]]),"")</f>
        <v/>
      </c>
      <c r="D82" s="9" t="str">
        <f>IF(DML_drivmedel[[#This Row],[Drivmedel]]&lt;&gt;"",Organisationsnummer,"")</f>
        <v/>
      </c>
      <c r="E82" s="81" t="str">
        <f>IF(DML_drivmedel[[#This Row],[Drivmedel]]&lt;&gt;"",Rapportör,"")</f>
        <v/>
      </c>
      <c r="F82" s="9" t="str">
        <f>IF(DML_drivmedel[[#This Row],[Drivmedel]]&lt;&gt;"",CONCATENATE(Rapporteringsår,"-",DML_drivmedel[[#This Row],[ID]]),"")</f>
        <v/>
      </c>
      <c r="G82" s="26" t="str">
        <f>IF(DML_drivmedel[[#This Row],[Drivmedel]]&lt;&gt;"",Rapporteringsår,"")</f>
        <v/>
      </c>
      <c r="H82" s="149">
        <v>1080</v>
      </c>
      <c r="I82" s="1"/>
      <c r="J82" s="82"/>
      <c r="K82" s="1"/>
      <c r="L82" s="83"/>
      <c r="M82" s="98"/>
    </row>
    <row r="83" spans="2:13" x14ac:dyDescent="0.35">
      <c r="B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 s="3" t="str">
        <f>IF(DML_drivmedel[[#This Row],[Drivmedel]]&lt;&gt;"",CONCATENATE(DML_drivmedel[[#This Row],[ID]],". ",DML_drivmedel[[#This Row],[Drivmedel]]),"")</f>
        <v/>
      </c>
      <c r="D83" s="9" t="str">
        <f>IF(DML_drivmedel[[#This Row],[Drivmedel]]&lt;&gt;"",Organisationsnummer,"")</f>
        <v/>
      </c>
      <c r="E83" s="81" t="str">
        <f>IF(DML_drivmedel[[#This Row],[Drivmedel]]&lt;&gt;"",Rapportör,"")</f>
        <v/>
      </c>
      <c r="F83" s="9" t="str">
        <f>IF(DML_drivmedel[[#This Row],[Drivmedel]]&lt;&gt;"",CONCATENATE(Rapporteringsår,"-",DML_drivmedel[[#This Row],[ID]]),"")</f>
        <v/>
      </c>
      <c r="G83" s="26" t="str">
        <f>IF(DML_drivmedel[[#This Row],[Drivmedel]]&lt;&gt;"",Rapporteringsår,"")</f>
        <v/>
      </c>
      <c r="H83" s="149">
        <v>1081</v>
      </c>
      <c r="I83" s="1"/>
      <c r="J83" s="82"/>
      <c r="K83" s="1"/>
      <c r="L83" s="83"/>
      <c r="M83" s="98"/>
    </row>
    <row r="84" spans="2:13" x14ac:dyDescent="0.35">
      <c r="B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 s="3" t="str">
        <f>IF(DML_drivmedel[[#This Row],[Drivmedel]]&lt;&gt;"",CONCATENATE(DML_drivmedel[[#This Row],[ID]],". ",DML_drivmedel[[#This Row],[Drivmedel]]),"")</f>
        <v/>
      </c>
      <c r="D84" s="9" t="str">
        <f>IF(DML_drivmedel[[#This Row],[Drivmedel]]&lt;&gt;"",Organisationsnummer,"")</f>
        <v/>
      </c>
      <c r="E84" s="81" t="str">
        <f>IF(DML_drivmedel[[#This Row],[Drivmedel]]&lt;&gt;"",Rapportör,"")</f>
        <v/>
      </c>
      <c r="F84" s="9" t="str">
        <f>IF(DML_drivmedel[[#This Row],[Drivmedel]]&lt;&gt;"",CONCATENATE(Rapporteringsår,"-",DML_drivmedel[[#This Row],[ID]]),"")</f>
        <v/>
      </c>
      <c r="G84" s="26" t="str">
        <f>IF(DML_drivmedel[[#This Row],[Drivmedel]]&lt;&gt;"",Rapporteringsår,"")</f>
        <v/>
      </c>
      <c r="H84" s="149">
        <v>1082</v>
      </c>
      <c r="I84" s="1"/>
      <c r="J84" s="82"/>
      <c r="K84" s="1"/>
      <c r="L84" s="83"/>
      <c r="M84" s="98"/>
    </row>
    <row r="85" spans="2:13" x14ac:dyDescent="0.35">
      <c r="B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 s="3" t="str">
        <f>IF(DML_drivmedel[[#This Row],[Drivmedel]]&lt;&gt;"",CONCATENATE(DML_drivmedel[[#This Row],[ID]],". ",DML_drivmedel[[#This Row],[Drivmedel]]),"")</f>
        <v/>
      </c>
      <c r="D85" s="9" t="str">
        <f>IF(DML_drivmedel[[#This Row],[Drivmedel]]&lt;&gt;"",Organisationsnummer,"")</f>
        <v/>
      </c>
      <c r="E85" s="81" t="str">
        <f>IF(DML_drivmedel[[#This Row],[Drivmedel]]&lt;&gt;"",Rapportör,"")</f>
        <v/>
      </c>
      <c r="F85" s="9" t="str">
        <f>IF(DML_drivmedel[[#This Row],[Drivmedel]]&lt;&gt;"",CONCATENATE(Rapporteringsår,"-",DML_drivmedel[[#This Row],[ID]]),"")</f>
        <v/>
      </c>
      <c r="G85" s="26" t="str">
        <f>IF(DML_drivmedel[[#This Row],[Drivmedel]]&lt;&gt;"",Rapporteringsår,"")</f>
        <v/>
      </c>
      <c r="H85" s="149">
        <v>1083</v>
      </c>
      <c r="I85" s="1"/>
      <c r="J85" s="82"/>
      <c r="K85" s="1"/>
      <c r="L85" s="83"/>
      <c r="M85" s="98"/>
    </row>
    <row r="86" spans="2:13" x14ac:dyDescent="0.35">
      <c r="B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 s="3" t="str">
        <f>IF(DML_drivmedel[[#This Row],[Drivmedel]]&lt;&gt;"",CONCATENATE(DML_drivmedel[[#This Row],[ID]],". ",DML_drivmedel[[#This Row],[Drivmedel]]),"")</f>
        <v/>
      </c>
      <c r="D86" s="9" t="str">
        <f>IF(DML_drivmedel[[#This Row],[Drivmedel]]&lt;&gt;"",Organisationsnummer,"")</f>
        <v/>
      </c>
      <c r="E86" s="81" t="str">
        <f>IF(DML_drivmedel[[#This Row],[Drivmedel]]&lt;&gt;"",Rapportör,"")</f>
        <v/>
      </c>
      <c r="F86" s="9" t="str">
        <f>IF(DML_drivmedel[[#This Row],[Drivmedel]]&lt;&gt;"",CONCATENATE(Rapporteringsår,"-",DML_drivmedel[[#This Row],[ID]]),"")</f>
        <v/>
      </c>
      <c r="G86" s="26" t="str">
        <f>IF(DML_drivmedel[[#This Row],[Drivmedel]]&lt;&gt;"",Rapporteringsår,"")</f>
        <v/>
      </c>
      <c r="H86" s="149">
        <v>1084</v>
      </c>
      <c r="I86" s="1"/>
      <c r="J86" s="82"/>
      <c r="K86" s="1"/>
      <c r="L86" s="83"/>
      <c r="M86" s="98"/>
    </row>
    <row r="87" spans="2:13" x14ac:dyDescent="0.35">
      <c r="B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 s="3" t="str">
        <f>IF(DML_drivmedel[[#This Row],[Drivmedel]]&lt;&gt;"",CONCATENATE(DML_drivmedel[[#This Row],[ID]],". ",DML_drivmedel[[#This Row],[Drivmedel]]),"")</f>
        <v/>
      </c>
      <c r="D87" s="9" t="str">
        <f>IF(DML_drivmedel[[#This Row],[Drivmedel]]&lt;&gt;"",Organisationsnummer,"")</f>
        <v/>
      </c>
      <c r="E87" s="81" t="str">
        <f>IF(DML_drivmedel[[#This Row],[Drivmedel]]&lt;&gt;"",Rapportör,"")</f>
        <v/>
      </c>
      <c r="F87" s="9" t="str">
        <f>IF(DML_drivmedel[[#This Row],[Drivmedel]]&lt;&gt;"",CONCATENATE(Rapporteringsår,"-",DML_drivmedel[[#This Row],[ID]]),"")</f>
        <v/>
      </c>
      <c r="G87" s="26" t="str">
        <f>IF(DML_drivmedel[[#This Row],[Drivmedel]]&lt;&gt;"",Rapporteringsår,"")</f>
        <v/>
      </c>
      <c r="H87" s="149">
        <v>1085</v>
      </c>
      <c r="I87" s="1"/>
      <c r="J87" s="82"/>
      <c r="K87" s="1"/>
      <c r="L87" s="83"/>
      <c r="M87" s="98"/>
    </row>
    <row r="88" spans="2:13" x14ac:dyDescent="0.35">
      <c r="B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 s="3" t="str">
        <f>IF(DML_drivmedel[[#This Row],[Drivmedel]]&lt;&gt;"",CONCATENATE(DML_drivmedel[[#This Row],[ID]],". ",DML_drivmedel[[#This Row],[Drivmedel]]),"")</f>
        <v/>
      </c>
      <c r="D88" s="9" t="str">
        <f>IF(DML_drivmedel[[#This Row],[Drivmedel]]&lt;&gt;"",Organisationsnummer,"")</f>
        <v/>
      </c>
      <c r="E88" s="81" t="str">
        <f>IF(DML_drivmedel[[#This Row],[Drivmedel]]&lt;&gt;"",Rapportör,"")</f>
        <v/>
      </c>
      <c r="F88" s="9" t="str">
        <f>IF(DML_drivmedel[[#This Row],[Drivmedel]]&lt;&gt;"",CONCATENATE(Rapporteringsår,"-",DML_drivmedel[[#This Row],[ID]]),"")</f>
        <v/>
      </c>
      <c r="G88" s="26" t="str">
        <f>IF(DML_drivmedel[[#This Row],[Drivmedel]]&lt;&gt;"",Rapporteringsår,"")</f>
        <v/>
      </c>
      <c r="H88" s="149">
        <v>1086</v>
      </c>
      <c r="I88" s="1"/>
      <c r="J88" s="82"/>
      <c r="K88" s="1"/>
      <c r="L88" s="83"/>
      <c r="M88" s="98"/>
    </row>
    <row r="89" spans="2:13" x14ac:dyDescent="0.35">
      <c r="B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 s="3" t="str">
        <f>IF(DML_drivmedel[[#This Row],[Drivmedel]]&lt;&gt;"",CONCATENATE(DML_drivmedel[[#This Row],[ID]],". ",DML_drivmedel[[#This Row],[Drivmedel]]),"")</f>
        <v/>
      </c>
      <c r="D89" s="9" t="str">
        <f>IF(DML_drivmedel[[#This Row],[Drivmedel]]&lt;&gt;"",Organisationsnummer,"")</f>
        <v/>
      </c>
      <c r="E89" s="81" t="str">
        <f>IF(DML_drivmedel[[#This Row],[Drivmedel]]&lt;&gt;"",Rapportör,"")</f>
        <v/>
      </c>
      <c r="F89" s="9" t="str">
        <f>IF(DML_drivmedel[[#This Row],[Drivmedel]]&lt;&gt;"",CONCATENATE(Rapporteringsår,"-",DML_drivmedel[[#This Row],[ID]]),"")</f>
        <v/>
      </c>
      <c r="G89" s="26" t="str">
        <f>IF(DML_drivmedel[[#This Row],[Drivmedel]]&lt;&gt;"",Rapporteringsår,"")</f>
        <v/>
      </c>
      <c r="H89" s="149">
        <v>1087</v>
      </c>
      <c r="I89" s="1"/>
      <c r="J89" s="82"/>
      <c r="K89" s="1"/>
      <c r="L89" s="83"/>
      <c r="M89" s="98"/>
    </row>
    <row r="90" spans="2:13" x14ac:dyDescent="0.35">
      <c r="B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 s="3" t="str">
        <f>IF(DML_drivmedel[[#This Row],[Drivmedel]]&lt;&gt;"",CONCATENATE(DML_drivmedel[[#This Row],[ID]],". ",DML_drivmedel[[#This Row],[Drivmedel]]),"")</f>
        <v/>
      </c>
      <c r="D90" s="9" t="str">
        <f>IF(DML_drivmedel[[#This Row],[Drivmedel]]&lt;&gt;"",Organisationsnummer,"")</f>
        <v/>
      </c>
      <c r="E90" s="81" t="str">
        <f>IF(DML_drivmedel[[#This Row],[Drivmedel]]&lt;&gt;"",Rapportör,"")</f>
        <v/>
      </c>
      <c r="F90" s="9" t="str">
        <f>IF(DML_drivmedel[[#This Row],[Drivmedel]]&lt;&gt;"",CONCATENATE(Rapporteringsår,"-",DML_drivmedel[[#This Row],[ID]]),"")</f>
        <v/>
      </c>
      <c r="G90" s="26" t="str">
        <f>IF(DML_drivmedel[[#This Row],[Drivmedel]]&lt;&gt;"",Rapporteringsår,"")</f>
        <v/>
      </c>
      <c r="H90" s="149">
        <v>1088</v>
      </c>
      <c r="I90" s="1"/>
      <c r="J90" s="82"/>
      <c r="K90" s="1"/>
      <c r="L90" s="83"/>
      <c r="M90" s="98"/>
    </row>
    <row r="91" spans="2:13" x14ac:dyDescent="0.35">
      <c r="B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 s="3" t="str">
        <f>IF(DML_drivmedel[[#This Row],[Drivmedel]]&lt;&gt;"",CONCATENATE(DML_drivmedel[[#This Row],[ID]],". ",DML_drivmedel[[#This Row],[Drivmedel]]),"")</f>
        <v/>
      </c>
      <c r="D91" s="9" t="str">
        <f>IF(DML_drivmedel[[#This Row],[Drivmedel]]&lt;&gt;"",Organisationsnummer,"")</f>
        <v/>
      </c>
      <c r="E91" s="81" t="str">
        <f>IF(DML_drivmedel[[#This Row],[Drivmedel]]&lt;&gt;"",Rapportör,"")</f>
        <v/>
      </c>
      <c r="F91" s="9" t="str">
        <f>IF(DML_drivmedel[[#This Row],[Drivmedel]]&lt;&gt;"",CONCATENATE(Rapporteringsår,"-",DML_drivmedel[[#This Row],[ID]]),"")</f>
        <v/>
      </c>
      <c r="G91" s="26" t="str">
        <f>IF(DML_drivmedel[[#This Row],[Drivmedel]]&lt;&gt;"",Rapporteringsår,"")</f>
        <v/>
      </c>
      <c r="H91" s="149">
        <v>1089</v>
      </c>
      <c r="I91" s="1"/>
      <c r="J91" s="82"/>
      <c r="K91" s="1"/>
      <c r="L91" s="83"/>
      <c r="M91" s="98"/>
    </row>
    <row r="92" spans="2:13" x14ac:dyDescent="0.35">
      <c r="B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 s="3" t="str">
        <f>IF(DML_drivmedel[[#This Row],[Drivmedel]]&lt;&gt;"",CONCATENATE(DML_drivmedel[[#This Row],[ID]],". ",DML_drivmedel[[#This Row],[Drivmedel]]),"")</f>
        <v/>
      </c>
      <c r="D92" s="9" t="str">
        <f>IF(DML_drivmedel[[#This Row],[Drivmedel]]&lt;&gt;"",Organisationsnummer,"")</f>
        <v/>
      </c>
      <c r="E92" s="81" t="str">
        <f>IF(DML_drivmedel[[#This Row],[Drivmedel]]&lt;&gt;"",Rapportör,"")</f>
        <v/>
      </c>
      <c r="F92" s="9" t="str">
        <f>IF(DML_drivmedel[[#This Row],[Drivmedel]]&lt;&gt;"",CONCATENATE(Rapporteringsår,"-",DML_drivmedel[[#This Row],[ID]]),"")</f>
        <v/>
      </c>
      <c r="G92" s="26" t="str">
        <f>IF(DML_drivmedel[[#This Row],[Drivmedel]]&lt;&gt;"",Rapporteringsår,"")</f>
        <v/>
      </c>
      <c r="H92" s="149">
        <v>1090</v>
      </c>
      <c r="I92" s="1"/>
      <c r="J92" s="82"/>
      <c r="K92" s="1"/>
      <c r="L92" s="83"/>
      <c r="M92" s="98"/>
    </row>
    <row r="93" spans="2:13" x14ac:dyDescent="0.35">
      <c r="B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 s="3" t="str">
        <f>IF(DML_drivmedel[[#This Row],[Drivmedel]]&lt;&gt;"",CONCATENATE(DML_drivmedel[[#This Row],[ID]],". ",DML_drivmedel[[#This Row],[Drivmedel]]),"")</f>
        <v/>
      </c>
      <c r="D93" s="9" t="str">
        <f>IF(DML_drivmedel[[#This Row],[Drivmedel]]&lt;&gt;"",Organisationsnummer,"")</f>
        <v/>
      </c>
      <c r="E93" s="81" t="str">
        <f>IF(DML_drivmedel[[#This Row],[Drivmedel]]&lt;&gt;"",Rapportör,"")</f>
        <v/>
      </c>
      <c r="F93" s="9" t="str">
        <f>IF(DML_drivmedel[[#This Row],[Drivmedel]]&lt;&gt;"",CONCATENATE(Rapporteringsår,"-",DML_drivmedel[[#This Row],[ID]]),"")</f>
        <v/>
      </c>
      <c r="G93" s="26" t="str">
        <f>IF(DML_drivmedel[[#This Row],[Drivmedel]]&lt;&gt;"",Rapporteringsår,"")</f>
        <v/>
      </c>
      <c r="H93" s="149">
        <v>1091</v>
      </c>
      <c r="I93" s="1"/>
      <c r="J93" s="82"/>
      <c r="K93" s="1"/>
      <c r="L93" s="83"/>
      <c r="M93" s="98"/>
    </row>
    <row r="94" spans="2:13" x14ac:dyDescent="0.35">
      <c r="B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 s="3" t="str">
        <f>IF(DML_drivmedel[[#This Row],[Drivmedel]]&lt;&gt;"",CONCATENATE(DML_drivmedel[[#This Row],[ID]],". ",DML_drivmedel[[#This Row],[Drivmedel]]),"")</f>
        <v/>
      </c>
      <c r="D94" s="9" t="str">
        <f>IF(DML_drivmedel[[#This Row],[Drivmedel]]&lt;&gt;"",Organisationsnummer,"")</f>
        <v/>
      </c>
      <c r="E94" s="81" t="str">
        <f>IF(DML_drivmedel[[#This Row],[Drivmedel]]&lt;&gt;"",Rapportör,"")</f>
        <v/>
      </c>
      <c r="F94" s="9" t="str">
        <f>IF(DML_drivmedel[[#This Row],[Drivmedel]]&lt;&gt;"",CONCATENATE(Rapporteringsår,"-",DML_drivmedel[[#This Row],[ID]]),"")</f>
        <v/>
      </c>
      <c r="G94" s="26" t="str">
        <f>IF(DML_drivmedel[[#This Row],[Drivmedel]]&lt;&gt;"",Rapporteringsår,"")</f>
        <v/>
      </c>
      <c r="H94" s="149">
        <v>1092</v>
      </c>
      <c r="I94" s="1"/>
      <c r="J94" s="82"/>
      <c r="K94" s="1"/>
      <c r="L94" s="83"/>
      <c r="M94" s="98"/>
    </row>
    <row r="95" spans="2:13" x14ac:dyDescent="0.35">
      <c r="B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 s="3" t="str">
        <f>IF(DML_drivmedel[[#This Row],[Drivmedel]]&lt;&gt;"",CONCATENATE(DML_drivmedel[[#This Row],[ID]],". ",DML_drivmedel[[#This Row],[Drivmedel]]),"")</f>
        <v/>
      </c>
      <c r="D95" s="9" t="str">
        <f>IF(DML_drivmedel[[#This Row],[Drivmedel]]&lt;&gt;"",Organisationsnummer,"")</f>
        <v/>
      </c>
      <c r="E95" s="81" t="str">
        <f>IF(DML_drivmedel[[#This Row],[Drivmedel]]&lt;&gt;"",Rapportör,"")</f>
        <v/>
      </c>
      <c r="F95" s="9" t="str">
        <f>IF(DML_drivmedel[[#This Row],[Drivmedel]]&lt;&gt;"",CONCATENATE(Rapporteringsår,"-",DML_drivmedel[[#This Row],[ID]]),"")</f>
        <v/>
      </c>
      <c r="G95" s="26" t="str">
        <f>IF(DML_drivmedel[[#This Row],[Drivmedel]]&lt;&gt;"",Rapporteringsår,"")</f>
        <v/>
      </c>
      <c r="H95" s="149">
        <v>1093</v>
      </c>
      <c r="I95" s="1"/>
      <c r="J95" s="82"/>
      <c r="K95" s="1"/>
      <c r="L95" s="83"/>
      <c r="M95" s="98"/>
    </row>
    <row r="96" spans="2:13" x14ac:dyDescent="0.35">
      <c r="B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 s="3" t="str">
        <f>IF(DML_drivmedel[[#This Row],[Drivmedel]]&lt;&gt;"",CONCATENATE(DML_drivmedel[[#This Row],[ID]],". ",DML_drivmedel[[#This Row],[Drivmedel]]),"")</f>
        <v/>
      </c>
      <c r="D96" s="9" t="str">
        <f>IF(DML_drivmedel[[#This Row],[Drivmedel]]&lt;&gt;"",Organisationsnummer,"")</f>
        <v/>
      </c>
      <c r="E96" s="81" t="str">
        <f>IF(DML_drivmedel[[#This Row],[Drivmedel]]&lt;&gt;"",Rapportör,"")</f>
        <v/>
      </c>
      <c r="F96" s="9" t="str">
        <f>IF(DML_drivmedel[[#This Row],[Drivmedel]]&lt;&gt;"",CONCATENATE(Rapporteringsår,"-",DML_drivmedel[[#This Row],[ID]]),"")</f>
        <v/>
      </c>
      <c r="G96" s="26" t="str">
        <f>IF(DML_drivmedel[[#This Row],[Drivmedel]]&lt;&gt;"",Rapporteringsår,"")</f>
        <v/>
      </c>
      <c r="H96" s="149">
        <v>1094</v>
      </c>
      <c r="I96" s="1"/>
      <c r="J96" s="82"/>
      <c r="K96" s="1"/>
      <c r="L96" s="83"/>
      <c r="M96" s="98"/>
    </row>
    <row r="97" spans="2:13" x14ac:dyDescent="0.35">
      <c r="B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 s="3" t="str">
        <f>IF(DML_drivmedel[[#This Row],[Drivmedel]]&lt;&gt;"",CONCATENATE(DML_drivmedel[[#This Row],[ID]],". ",DML_drivmedel[[#This Row],[Drivmedel]]),"")</f>
        <v/>
      </c>
      <c r="D97" s="9" t="str">
        <f>IF(DML_drivmedel[[#This Row],[Drivmedel]]&lt;&gt;"",Organisationsnummer,"")</f>
        <v/>
      </c>
      <c r="E97" s="81" t="str">
        <f>IF(DML_drivmedel[[#This Row],[Drivmedel]]&lt;&gt;"",Rapportör,"")</f>
        <v/>
      </c>
      <c r="F97" s="9" t="str">
        <f>IF(DML_drivmedel[[#This Row],[Drivmedel]]&lt;&gt;"",CONCATENATE(Rapporteringsår,"-",DML_drivmedel[[#This Row],[ID]]),"")</f>
        <v/>
      </c>
      <c r="G97" s="26" t="str">
        <f>IF(DML_drivmedel[[#This Row],[Drivmedel]]&lt;&gt;"",Rapporteringsår,"")</f>
        <v/>
      </c>
      <c r="H97" s="149">
        <v>1095</v>
      </c>
      <c r="I97" s="1"/>
      <c r="J97" s="82"/>
      <c r="K97" s="1"/>
      <c r="L97" s="83"/>
      <c r="M97" s="98"/>
    </row>
    <row r="98" spans="2:13" x14ac:dyDescent="0.35">
      <c r="B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 s="3" t="str">
        <f>IF(DML_drivmedel[[#This Row],[Drivmedel]]&lt;&gt;"",CONCATENATE(DML_drivmedel[[#This Row],[ID]],". ",DML_drivmedel[[#This Row],[Drivmedel]]),"")</f>
        <v/>
      </c>
      <c r="D98" s="9" t="str">
        <f>IF(DML_drivmedel[[#This Row],[Drivmedel]]&lt;&gt;"",Organisationsnummer,"")</f>
        <v/>
      </c>
      <c r="E98" s="81" t="str">
        <f>IF(DML_drivmedel[[#This Row],[Drivmedel]]&lt;&gt;"",Rapportör,"")</f>
        <v/>
      </c>
      <c r="F98" s="9" t="str">
        <f>IF(DML_drivmedel[[#This Row],[Drivmedel]]&lt;&gt;"",CONCATENATE(Rapporteringsår,"-",DML_drivmedel[[#This Row],[ID]]),"")</f>
        <v/>
      </c>
      <c r="G98" s="26" t="str">
        <f>IF(DML_drivmedel[[#This Row],[Drivmedel]]&lt;&gt;"",Rapporteringsår,"")</f>
        <v/>
      </c>
      <c r="H98" s="149">
        <v>1096</v>
      </c>
      <c r="I98" s="1"/>
      <c r="J98" s="82"/>
      <c r="K98" s="1"/>
      <c r="L98" s="83"/>
      <c r="M98" s="98"/>
    </row>
    <row r="99" spans="2:13" x14ac:dyDescent="0.35">
      <c r="B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 s="3" t="str">
        <f>IF(DML_drivmedel[[#This Row],[Drivmedel]]&lt;&gt;"",CONCATENATE(DML_drivmedel[[#This Row],[ID]],". ",DML_drivmedel[[#This Row],[Drivmedel]]),"")</f>
        <v/>
      </c>
      <c r="D99" s="9" t="str">
        <f>IF(DML_drivmedel[[#This Row],[Drivmedel]]&lt;&gt;"",Organisationsnummer,"")</f>
        <v/>
      </c>
      <c r="E99" s="81" t="str">
        <f>IF(DML_drivmedel[[#This Row],[Drivmedel]]&lt;&gt;"",Rapportör,"")</f>
        <v/>
      </c>
      <c r="F99" s="9" t="str">
        <f>IF(DML_drivmedel[[#This Row],[Drivmedel]]&lt;&gt;"",CONCATENATE(Rapporteringsår,"-",DML_drivmedel[[#This Row],[ID]]),"")</f>
        <v/>
      </c>
      <c r="G99" s="26" t="str">
        <f>IF(DML_drivmedel[[#This Row],[Drivmedel]]&lt;&gt;"",Rapporteringsår,"")</f>
        <v/>
      </c>
      <c r="H99" s="149">
        <v>1097</v>
      </c>
      <c r="I99" s="1"/>
      <c r="J99" s="82"/>
      <c r="K99" s="1"/>
      <c r="L99" s="83"/>
      <c r="M99" s="98"/>
    </row>
    <row r="100" spans="2:13" x14ac:dyDescent="0.35">
      <c r="B1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0" s="3" t="str">
        <f>IF(DML_drivmedel[[#This Row],[Drivmedel]]&lt;&gt;"",CONCATENATE(DML_drivmedel[[#This Row],[ID]],". ",DML_drivmedel[[#This Row],[Drivmedel]]),"")</f>
        <v/>
      </c>
      <c r="D100" s="9" t="str">
        <f>IF(DML_drivmedel[[#This Row],[Drivmedel]]&lt;&gt;"",Organisationsnummer,"")</f>
        <v/>
      </c>
      <c r="E100" s="81" t="str">
        <f>IF(DML_drivmedel[[#This Row],[Drivmedel]]&lt;&gt;"",Rapportör,"")</f>
        <v/>
      </c>
      <c r="F100" s="9" t="str">
        <f>IF(DML_drivmedel[[#This Row],[Drivmedel]]&lt;&gt;"",CONCATENATE(Rapporteringsår,"-",DML_drivmedel[[#This Row],[ID]]),"")</f>
        <v/>
      </c>
      <c r="G100" s="26" t="str">
        <f>IF(DML_drivmedel[[#This Row],[Drivmedel]]&lt;&gt;"",Rapporteringsår,"")</f>
        <v/>
      </c>
      <c r="H100" s="149">
        <v>1098</v>
      </c>
      <c r="I100" s="1"/>
      <c r="J100" s="82"/>
      <c r="K100" s="1"/>
      <c r="L100" s="83"/>
      <c r="M100" s="98"/>
    </row>
    <row r="101" spans="2:13" x14ac:dyDescent="0.35">
      <c r="B1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1" s="3" t="str">
        <f>IF(DML_drivmedel[[#This Row],[Drivmedel]]&lt;&gt;"",CONCATENATE(DML_drivmedel[[#This Row],[ID]],". ",DML_drivmedel[[#This Row],[Drivmedel]]),"")</f>
        <v/>
      </c>
      <c r="D101" s="9" t="str">
        <f>IF(DML_drivmedel[[#This Row],[Drivmedel]]&lt;&gt;"",Organisationsnummer,"")</f>
        <v/>
      </c>
      <c r="E101" s="81" t="str">
        <f>IF(DML_drivmedel[[#This Row],[Drivmedel]]&lt;&gt;"",Rapportör,"")</f>
        <v/>
      </c>
      <c r="F101" s="9" t="str">
        <f>IF(DML_drivmedel[[#This Row],[Drivmedel]]&lt;&gt;"",CONCATENATE(Rapporteringsår,"-",DML_drivmedel[[#This Row],[ID]]),"")</f>
        <v/>
      </c>
      <c r="G101" s="26" t="str">
        <f>IF(DML_drivmedel[[#This Row],[Drivmedel]]&lt;&gt;"",Rapporteringsår,"")</f>
        <v/>
      </c>
      <c r="H101" s="149">
        <v>1099</v>
      </c>
      <c r="I101" s="1"/>
      <c r="J101" s="82"/>
      <c r="K101" s="1"/>
      <c r="L101" s="83"/>
      <c r="M101" s="98"/>
    </row>
    <row r="102" spans="2:13" x14ac:dyDescent="0.35">
      <c r="B1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2" s="3" t="str">
        <f>IF(DML_drivmedel[[#This Row],[Drivmedel]]&lt;&gt;"",CONCATENATE(DML_drivmedel[[#This Row],[ID]],". ",DML_drivmedel[[#This Row],[Drivmedel]]),"")</f>
        <v/>
      </c>
      <c r="D102" s="9" t="str">
        <f>IF(DML_drivmedel[[#This Row],[Drivmedel]]&lt;&gt;"",Organisationsnummer,"")</f>
        <v/>
      </c>
      <c r="E102" s="81" t="str">
        <f>IF(DML_drivmedel[[#This Row],[Drivmedel]]&lt;&gt;"",Rapportör,"")</f>
        <v/>
      </c>
      <c r="F102" s="9" t="str">
        <f>IF(DML_drivmedel[[#This Row],[Drivmedel]]&lt;&gt;"",CONCATENATE(Rapporteringsår,"-",DML_drivmedel[[#This Row],[ID]]),"")</f>
        <v/>
      </c>
      <c r="G102" s="26" t="str">
        <f>IF(DML_drivmedel[[#This Row],[Drivmedel]]&lt;&gt;"",Rapporteringsår,"")</f>
        <v/>
      </c>
      <c r="H102" s="149">
        <v>1100</v>
      </c>
      <c r="I102" s="1"/>
      <c r="J102" s="82"/>
      <c r="K102" s="1"/>
      <c r="L102" s="83"/>
      <c r="M102" s="98"/>
    </row>
    <row r="103" spans="2:13" x14ac:dyDescent="0.35">
      <c r="B1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3" s="9" t="str">
        <f>IF(DML_drivmedel[[#This Row],[Drivmedel]]&lt;&gt;"",CONCATENATE(DML_drivmedel[[#This Row],[ID]],". ",DML_drivmedel[[#This Row],[Drivmedel]]),"")</f>
        <v/>
      </c>
      <c r="D103" s="9" t="str">
        <f>IF(DML_drivmedel[[#This Row],[Drivmedel]]&lt;&gt;"",Organisationsnummer,"")</f>
        <v/>
      </c>
      <c r="E103" s="81" t="str">
        <f>IF(DML_drivmedel[[#This Row],[Drivmedel]]&lt;&gt;"",Rapportör,"")</f>
        <v/>
      </c>
      <c r="F103" s="9" t="str">
        <f>IF(DML_drivmedel[[#This Row],[Drivmedel]]&lt;&gt;"",CONCATENATE(Rapporteringsår,"-",DML_drivmedel[[#This Row],[ID]]),"")</f>
        <v/>
      </c>
      <c r="G103" s="26" t="str">
        <f>IF(DML_drivmedel[[#This Row],[Drivmedel]]&lt;&gt;"",Rapporteringsår,"")</f>
        <v/>
      </c>
      <c r="H103" s="149">
        <v>1101</v>
      </c>
      <c r="I103" s="1"/>
      <c r="J103" s="82"/>
      <c r="K103" s="1"/>
      <c r="L103" s="83"/>
      <c r="M103" s="100"/>
    </row>
    <row r="104" spans="2:13" x14ac:dyDescent="0.35">
      <c r="B1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4" s="9" t="str">
        <f>IF(DML_drivmedel[[#This Row],[Drivmedel]]&lt;&gt;"",CONCATENATE(DML_drivmedel[[#This Row],[ID]],". ",DML_drivmedel[[#This Row],[Drivmedel]]),"")</f>
        <v/>
      </c>
      <c r="D104" s="9" t="str">
        <f>IF(DML_drivmedel[[#This Row],[Drivmedel]]&lt;&gt;"",Organisationsnummer,"")</f>
        <v/>
      </c>
      <c r="E104" s="81" t="str">
        <f>IF(DML_drivmedel[[#This Row],[Drivmedel]]&lt;&gt;"",Rapportör,"")</f>
        <v/>
      </c>
      <c r="F104" s="9" t="str">
        <f>IF(DML_drivmedel[[#This Row],[Drivmedel]]&lt;&gt;"",CONCATENATE(Rapporteringsår,"-",DML_drivmedel[[#This Row],[ID]]),"")</f>
        <v/>
      </c>
      <c r="G104" s="26" t="str">
        <f>IF(DML_drivmedel[[#This Row],[Drivmedel]]&lt;&gt;"",Rapporteringsår,"")</f>
        <v/>
      </c>
      <c r="H104" s="149">
        <v>1102</v>
      </c>
      <c r="I104" s="1"/>
      <c r="J104" s="82"/>
      <c r="K104" s="1"/>
      <c r="L104" s="83"/>
      <c r="M104" s="100"/>
    </row>
    <row r="105" spans="2:13" x14ac:dyDescent="0.35">
      <c r="B1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5" s="9" t="str">
        <f>IF(DML_drivmedel[[#This Row],[Drivmedel]]&lt;&gt;"",CONCATENATE(DML_drivmedel[[#This Row],[ID]],". ",DML_drivmedel[[#This Row],[Drivmedel]]),"")</f>
        <v/>
      </c>
      <c r="D105" s="9" t="str">
        <f>IF(DML_drivmedel[[#This Row],[Drivmedel]]&lt;&gt;"",Organisationsnummer,"")</f>
        <v/>
      </c>
      <c r="E105" s="81" t="str">
        <f>IF(DML_drivmedel[[#This Row],[Drivmedel]]&lt;&gt;"",Rapportör,"")</f>
        <v/>
      </c>
      <c r="F105" s="9" t="str">
        <f>IF(DML_drivmedel[[#This Row],[Drivmedel]]&lt;&gt;"",CONCATENATE(Rapporteringsår,"-",DML_drivmedel[[#This Row],[ID]]),"")</f>
        <v/>
      </c>
      <c r="G105" s="26" t="str">
        <f>IF(DML_drivmedel[[#This Row],[Drivmedel]]&lt;&gt;"",Rapporteringsår,"")</f>
        <v/>
      </c>
      <c r="H105" s="149">
        <v>1103</v>
      </c>
      <c r="I105" s="1"/>
      <c r="J105" s="82"/>
      <c r="K105" s="1"/>
      <c r="L105" s="83"/>
      <c r="M105" s="100"/>
    </row>
    <row r="106" spans="2:13" x14ac:dyDescent="0.35">
      <c r="B1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6" s="9" t="str">
        <f>IF(DML_drivmedel[[#This Row],[Drivmedel]]&lt;&gt;"",CONCATENATE(DML_drivmedel[[#This Row],[ID]],". ",DML_drivmedel[[#This Row],[Drivmedel]]),"")</f>
        <v/>
      </c>
      <c r="D106" s="9" t="str">
        <f>IF(DML_drivmedel[[#This Row],[Drivmedel]]&lt;&gt;"",Organisationsnummer,"")</f>
        <v/>
      </c>
      <c r="E106" s="81" t="str">
        <f>IF(DML_drivmedel[[#This Row],[Drivmedel]]&lt;&gt;"",Rapportör,"")</f>
        <v/>
      </c>
      <c r="F106" s="9" t="str">
        <f>IF(DML_drivmedel[[#This Row],[Drivmedel]]&lt;&gt;"",CONCATENATE(Rapporteringsår,"-",DML_drivmedel[[#This Row],[ID]]),"")</f>
        <v/>
      </c>
      <c r="G106" s="26" t="str">
        <f>IF(DML_drivmedel[[#This Row],[Drivmedel]]&lt;&gt;"",Rapporteringsår,"")</f>
        <v/>
      </c>
      <c r="H106" s="149">
        <v>1104</v>
      </c>
      <c r="I106" s="1"/>
      <c r="J106" s="82"/>
      <c r="K106" s="1"/>
      <c r="L106" s="83"/>
      <c r="M106" s="100"/>
    </row>
    <row r="107" spans="2:13" x14ac:dyDescent="0.35">
      <c r="B1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7" s="9" t="str">
        <f>IF(DML_drivmedel[[#This Row],[Drivmedel]]&lt;&gt;"",CONCATENATE(DML_drivmedel[[#This Row],[ID]],". ",DML_drivmedel[[#This Row],[Drivmedel]]),"")</f>
        <v/>
      </c>
      <c r="D107" s="9" t="str">
        <f>IF(DML_drivmedel[[#This Row],[Drivmedel]]&lt;&gt;"",Organisationsnummer,"")</f>
        <v/>
      </c>
      <c r="E107" s="81" t="str">
        <f>IF(DML_drivmedel[[#This Row],[Drivmedel]]&lt;&gt;"",Rapportör,"")</f>
        <v/>
      </c>
      <c r="F107" s="9" t="str">
        <f>IF(DML_drivmedel[[#This Row],[Drivmedel]]&lt;&gt;"",CONCATENATE(Rapporteringsår,"-",DML_drivmedel[[#This Row],[ID]]),"")</f>
        <v/>
      </c>
      <c r="G107" s="26" t="str">
        <f>IF(DML_drivmedel[[#This Row],[Drivmedel]]&lt;&gt;"",Rapporteringsår,"")</f>
        <v/>
      </c>
      <c r="H107" s="149">
        <v>1105</v>
      </c>
      <c r="I107" s="1"/>
      <c r="J107" s="82"/>
      <c r="K107" s="1"/>
      <c r="L107" s="83"/>
      <c r="M107" s="100"/>
    </row>
    <row r="108" spans="2:13" x14ac:dyDescent="0.35">
      <c r="B1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8" s="9" t="str">
        <f>IF(DML_drivmedel[[#This Row],[Drivmedel]]&lt;&gt;"",CONCATENATE(DML_drivmedel[[#This Row],[ID]],". ",DML_drivmedel[[#This Row],[Drivmedel]]),"")</f>
        <v/>
      </c>
      <c r="D108" s="9" t="str">
        <f>IF(DML_drivmedel[[#This Row],[Drivmedel]]&lt;&gt;"",Organisationsnummer,"")</f>
        <v/>
      </c>
      <c r="E108" s="81" t="str">
        <f>IF(DML_drivmedel[[#This Row],[Drivmedel]]&lt;&gt;"",Rapportör,"")</f>
        <v/>
      </c>
      <c r="F108" s="9" t="str">
        <f>IF(DML_drivmedel[[#This Row],[Drivmedel]]&lt;&gt;"",CONCATENATE(Rapporteringsår,"-",DML_drivmedel[[#This Row],[ID]]),"")</f>
        <v/>
      </c>
      <c r="G108" s="26" t="str">
        <f>IF(DML_drivmedel[[#This Row],[Drivmedel]]&lt;&gt;"",Rapporteringsår,"")</f>
        <v/>
      </c>
      <c r="H108" s="149">
        <v>1106</v>
      </c>
      <c r="I108" s="1"/>
      <c r="J108" s="82"/>
      <c r="K108" s="1"/>
      <c r="L108" s="83"/>
      <c r="M108" s="100"/>
    </row>
    <row r="109" spans="2:13" x14ac:dyDescent="0.35">
      <c r="B1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9" s="9" t="str">
        <f>IF(DML_drivmedel[[#This Row],[Drivmedel]]&lt;&gt;"",CONCATENATE(DML_drivmedel[[#This Row],[ID]],". ",DML_drivmedel[[#This Row],[Drivmedel]]),"")</f>
        <v/>
      </c>
      <c r="D109" s="9" t="str">
        <f>IF(DML_drivmedel[[#This Row],[Drivmedel]]&lt;&gt;"",Organisationsnummer,"")</f>
        <v/>
      </c>
      <c r="E109" s="81" t="str">
        <f>IF(DML_drivmedel[[#This Row],[Drivmedel]]&lt;&gt;"",Rapportör,"")</f>
        <v/>
      </c>
      <c r="F109" s="9" t="str">
        <f>IF(DML_drivmedel[[#This Row],[Drivmedel]]&lt;&gt;"",CONCATENATE(Rapporteringsår,"-",DML_drivmedel[[#This Row],[ID]]),"")</f>
        <v/>
      </c>
      <c r="G109" s="26" t="str">
        <f>IF(DML_drivmedel[[#This Row],[Drivmedel]]&lt;&gt;"",Rapporteringsår,"")</f>
        <v/>
      </c>
      <c r="H109" s="149">
        <v>1107</v>
      </c>
      <c r="I109" s="1"/>
      <c r="J109" s="82"/>
      <c r="K109" s="1"/>
      <c r="L109" s="83"/>
      <c r="M109" s="100"/>
    </row>
    <row r="110" spans="2:13" x14ac:dyDescent="0.35">
      <c r="B1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0" s="9" t="str">
        <f>IF(DML_drivmedel[[#This Row],[Drivmedel]]&lt;&gt;"",CONCATENATE(DML_drivmedel[[#This Row],[ID]],". ",DML_drivmedel[[#This Row],[Drivmedel]]),"")</f>
        <v/>
      </c>
      <c r="D110" s="9" t="str">
        <f>IF(DML_drivmedel[[#This Row],[Drivmedel]]&lt;&gt;"",Organisationsnummer,"")</f>
        <v/>
      </c>
      <c r="E110" s="81" t="str">
        <f>IF(DML_drivmedel[[#This Row],[Drivmedel]]&lt;&gt;"",Rapportör,"")</f>
        <v/>
      </c>
      <c r="F110" s="9" t="str">
        <f>IF(DML_drivmedel[[#This Row],[Drivmedel]]&lt;&gt;"",CONCATENATE(Rapporteringsår,"-",DML_drivmedel[[#This Row],[ID]]),"")</f>
        <v/>
      </c>
      <c r="G110" s="26" t="str">
        <f>IF(DML_drivmedel[[#This Row],[Drivmedel]]&lt;&gt;"",Rapporteringsår,"")</f>
        <v/>
      </c>
      <c r="H110" s="149">
        <v>1108</v>
      </c>
      <c r="I110" s="1"/>
      <c r="J110" s="82"/>
      <c r="K110" s="1"/>
      <c r="L110" s="83"/>
      <c r="M110" s="100"/>
    </row>
    <row r="111" spans="2:13" x14ac:dyDescent="0.35">
      <c r="B1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1" s="9" t="str">
        <f>IF(DML_drivmedel[[#This Row],[Drivmedel]]&lt;&gt;"",CONCATENATE(DML_drivmedel[[#This Row],[ID]],". ",DML_drivmedel[[#This Row],[Drivmedel]]),"")</f>
        <v/>
      </c>
      <c r="D111" s="9" t="str">
        <f>IF(DML_drivmedel[[#This Row],[Drivmedel]]&lt;&gt;"",Organisationsnummer,"")</f>
        <v/>
      </c>
      <c r="E111" s="81" t="str">
        <f>IF(DML_drivmedel[[#This Row],[Drivmedel]]&lt;&gt;"",Rapportör,"")</f>
        <v/>
      </c>
      <c r="F111" s="9" t="str">
        <f>IF(DML_drivmedel[[#This Row],[Drivmedel]]&lt;&gt;"",CONCATENATE(Rapporteringsår,"-",DML_drivmedel[[#This Row],[ID]]),"")</f>
        <v/>
      </c>
      <c r="G111" s="26" t="str">
        <f>IF(DML_drivmedel[[#This Row],[Drivmedel]]&lt;&gt;"",Rapporteringsår,"")</f>
        <v/>
      </c>
      <c r="H111" s="149">
        <v>1109</v>
      </c>
      <c r="I111" s="1"/>
      <c r="J111" s="82"/>
      <c r="K111" s="1"/>
      <c r="L111" s="83"/>
      <c r="M111" s="100"/>
    </row>
    <row r="112" spans="2:13" x14ac:dyDescent="0.35">
      <c r="B1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2" s="9" t="str">
        <f>IF(DML_drivmedel[[#This Row],[Drivmedel]]&lt;&gt;"",CONCATENATE(DML_drivmedel[[#This Row],[ID]],". ",DML_drivmedel[[#This Row],[Drivmedel]]),"")</f>
        <v/>
      </c>
      <c r="D112" s="9" t="str">
        <f>IF(DML_drivmedel[[#This Row],[Drivmedel]]&lt;&gt;"",Organisationsnummer,"")</f>
        <v/>
      </c>
      <c r="E112" s="81" t="str">
        <f>IF(DML_drivmedel[[#This Row],[Drivmedel]]&lt;&gt;"",Rapportör,"")</f>
        <v/>
      </c>
      <c r="F112" s="9" t="str">
        <f>IF(DML_drivmedel[[#This Row],[Drivmedel]]&lt;&gt;"",CONCATENATE(Rapporteringsår,"-",DML_drivmedel[[#This Row],[ID]]),"")</f>
        <v/>
      </c>
      <c r="G112" s="26" t="str">
        <f>IF(DML_drivmedel[[#This Row],[Drivmedel]]&lt;&gt;"",Rapporteringsår,"")</f>
        <v/>
      </c>
      <c r="H112" s="149">
        <v>1110</v>
      </c>
      <c r="I112" s="1"/>
      <c r="J112" s="82"/>
      <c r="K112" s="1"/>
      <c r="L112" s="83"/>
      <c r="M112" s="100"/>
    </row>
    <row r="113" spans="2:13" x14ac:dyDescent="0.35">
      <c r="B1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3" s="9" t="str">
        <f>IF(DML_drivmedel[[#This Row],[Drivmedel]]&lt;&gt;"",CONCATENATE(DML_drivmedel[[#This Row],[ID]],". ",DML_drivmedel[[#This Row],[Drivmedel]]),"")</f>
        <v/>
      </c>
      <c r="D113" s="9" t="str">
        <f>IF(DML_drivmedel[[#This Row],[Drivmedel]]&lt;&gt;"",Organisationsnummer,"")</f>
        <v/>
      </c>
      <c r="E113" s="81" t="str">
        <f>IF(DML_drivmedel[[#This Row],[Drivmedel]]&lt;&gt;"",Rapportör,"")</f>
        <v/>
      </c>
      <c r="F113" s="9" t="str">
        <f>IF(DML_drivmedel[[#This Row],[Drivmedel]]&lt;&gt;"",CONCATENATE(Rapporteringsår,"-",DML_drivmedel[[#This Row],[ID]]),"")</f>
        <v/>
      </c>
      <c r="G113" s="26" t="str">
        <f>IF(DML_drivmedel[[#This Row],[Drivmedel]]&lt;&gt;"",Rapporteringsår,"")</f>
        <v/>
      </c>
      <c r="H113" s="149">
        <v>1111</v>
      </c>
      <c r="I113" s="1"/>
      <c r="J113" s="82"/>
      <c r="K113" s="1"/>
      <c r="L113" s="83"/>
      <c r="M113" s="100"/>
    </row>
    <row r="114" spans="2:13" x14ac:dyDescent="0.35">
      <c r="B1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4" s="9" t="str">
        <f>IF(DML_drivmedel[[#This Row],[Drivmedel]]&lt;&gt;"",CONCATENATE(DML_drivmedel[[#This Row],[ID]],". ",DML_drivmedel[[#This Row],[Drivmedel]]),"")</f>
        <v/>
      </c>
      <c r="D114" s="9" t="str">
        <f>IF(DML_drivmedel[[#This Row],[Drivmedel]]&lt;&gt;"",Organisationsnummer,"")</f>
        <v/>
      </c>
      <c r="E114" s="81" t="str">
        <f>IF(DML_drivmedel[[#This Row],[Drivmedel]]&lt;&gt;"",Rapportör,"")</f>
        <v/>
      </c>
      <c r="F114" s="9" t="str">
        <f>IF(DML_drivmedel[[#This Row],[Drivmedel]]&lt;&gt;"",CONCATENATE(Rapporteringsår,"-",DML_drivmedel[[#This Row],[ID]]),"")</f>
        <v/>
      </c>
      <c r="G114" s="26" t="str">
        <f>IF(DML_drivmedel[[#This Row],[Drivmedel]]&lt;&gt;"",Rapporteringsår,"")</f>
        <v/>
      </c>
      <c r="H114" s="149">
        <v>1112</v>
      </c>
      <c r="I114" s="1"/>
      <c r="J114" s="82"/>
      <c r="K114" s="1"/>
      <c r="L114" s="83"/>
      <c r="M114" s="100"/>
    </row>
    <row r="115" spans="2:13" x14ac:dyDescent="0.35">
      <c r="B1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5" s="9" t="str">
        <f>IF(DML_drivmedel[[#This Row],[Drivmedel]]&lt;&gt;"",CONCATENATE(DML_drivmedel[[#This Row],[ID]],". ",DML_drivmedel[[#This Row],[Drivmedel]]),"")</f>
        <v/>
      </c>
      <c r="D115" s="9" t="str">
        <f>IF(DML_drivmedel[[#This Row],[Drivmedel]]&lt;&gt;"",Organisationsnummer,"")</f>
        <v/>
      </c>
      <c r="E115" s="81" t="str">
        <f>IF(DML_drivmedel[[#This Row],[Drivmedel]]&lt;&gt;"",Rapportör,"")</f>
        <v/>
      </c>
      <c r="F115" s="9" t="str">
        <f>IF(DML_drivmedel[[#This Row],[Drivmedel]]&lt;&gt;"",CONCATENATE(Rapporteringsår,"-",DML_drivmedel[[#This Row],[ID]]),"")</f>
        <v/>
      </c>
      <c r="G115" s="26" t="str">
        <f>IF(DML_drivmedel[[#This Row],[Drivmedel]]&lt;&gt;"",Rapporteringsår,"")</f>
        <v/>
      </c>
      <c r="H115" s="149">
        <v>1113</v>
      </c>
      <c r="I115" s="1"/>
      <c r="J115" s="82"/>
      <c r="K115" s="1"/>
      <c r="L115" s="83"/>
      <c r="M115" s="100"/>
    </row>
    <row r="116" spans="2:13" x14ac:dyDescent="0.35">
      <c r="B1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6" s="9" t="str">
        <f>IF(DML_drivmedel[[#This Row],[Drivmedel]]&lt;&gt;"",CONCATENATE(DML_drivmedel[[#This Row],[ID]],". ",DML_drivmedel[[#This Row],[Drivmedel]]),"")</f>
        <v/>
      </c>
      <c r="D116" s="9" t="str">
        <f>IF(DML_drivmedel[[#This Row],[Drivmedel]]&lt;&gt;"",Organisationsnummer,"")</f>
        <v/>
      </c>
      <c r="E116" s="81" t="str">
        <f>IF(DML_drivmedel[[#This Row],[Drivmedel]]&lt;&gt;"",Rapportör,"")</f>
        <v/>
      </c>
      <c r="F116" s="9" t="str">
        <f>IF(DML_drivmedel[[#This Row],[Drivmedel]]&lt;&gt;"",CONCATENATE(Rapporteringsår,"-",DML_drivmedel[[#This Row],[ID]]),"")</f>
        <v/>
      </c>
      <c r="G116" s="26" t="str">
        <f>IF(DML_drivmedel[[#This Row],[Drivmedel]]&lt;&gt;"",Rapporteringsår,"")</f>
        <v/>
      </c>
      <c r="H116" s="149">
        <v>1114</v>
      </c>
      <c r="I116" s="1"/>
      <c r="J116" s="82"/>
      <c r="K116" s="1"/>
      <c r="L116" s="83"/>
      <c r="M116" s="100"/>
    </row>
    <row r="117" spans="2:13" x14ac:dyDescent="0.35">
      <c r="B1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7" s="9" t="str">
        <f>IF(DML_drivmedel[[#This Row],[Drivmedel]]&lt;&gt;"",CONCATENATE(DML_drivmedel[[#This Row],[ID]],". ",DML_drivmedel[[#This Row],[Drivmedel]]),"")</f>
        <v/>
      </c>
      <c r="D117" s="9" t="str">
        <f>IF(DML_drivmedel[[#This Row],[Drivmedel]]&lt;&gt;"",Organisationsnummer,"")</f>
        <v/>
      </c>
      <c r="E117" s="81" t="str">
        <f>IF(DML_drivmedel[[#This Row],[Drivmedel]]&lt;&gt;"",Rapportör,"")</f>
        <v/>
      </c>
      <c r="F117" s="9" t="str">
        <f>IF(DML_drivmedel[[#This Row],[Drivmedel]]&lt;&gt;"",CONCATENATE(Rapporteringsår,"-",DML_drivmedel[[#This Row],[ID]]),"")</f>
        <v/>
      </c>
      <c r="G117" s="26" t="str">
        <f>IF(DML_drivmedel[[#This Row],[Drivmedel]]&lt;&gt;"",Rapporteringsår,"")</f>
        <v/>
      </c>
      <c r="H117" s="149">
        <v>1115</v>
      </c>
      <c r="I117" s="1"/>
      <c r="J117" s="82"/>
      <c r="K117" s="1"/>
      <c r="L117" s="83"/>
      <c r="M117" s="100"/>
    </row>
    <row r="118" spans="2:13" x14ac:dyDescent="0.35">
      <c r="B1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8" s="9" t="str">
        <f>IF(DML_drivmedel[[#This Row],[Drivmedel]]&lt;&gt;"",CONCATENATE(DML_drivmedel[[#This Row],[ID]],". ",DML_drivmedel[[#This Row],[Drivmedel]]),"")</f>
        <v/>
      </c>
      <c r="D118" s="9" t="str">
        <f>IF(DML_drivmedel[[#This Row],[Drivmedel]]&lt;&gt;"",Organisationsnummer,"")</f>
        <v/>
      </c>
      <c r="E118" s="81" t="str">
        <f>IF(DML_drivmedel[[#This Row],[Drivmedel]]&lt;&gt;"",Rapportör,"")</f>
        <v/>
      </c>
      <c r="F118" s="9" t="str">
        <f>IF(DML_drivmedel[[#This Row],[Drivmedel]]&lt;&gt;"",CONCATENATE(Rapporteringsår,"-",DML_drivmedel[[#This Row],[ID]]),"")</f>
        <v/>
      </c>
      <c r="G118" s="26" t="str">
        <f>IF(DML_drivmedel[[#This Row],[Drivmedel]]&lt;&gt;"",Rapporteringsår,"")</f>
        <v/>
      </c>
      <c r="H118" s="149">
        <v>1116</v>
      </c>
      <c r="I118" s="1"/>
      <c r="J118" s="82"/>
      <c r="K118" s="1"/>
      <c r="L118" s="83"/>
      <c r="M118" s="100"/>
    </row>
    <row r="119" spans="2:13" x14ac:dyDescent="0.35">
      <c r="B1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9" s="9" t="str">
        <f>IF(DML_drivmedel[[#This Row],[Drivmedel]]&lt;&gt;"",CONCATENATE(DML_drivmedel[[#This Row],[ID]],". ",DML_drivmedel[[#This Row],[Drivmedel]]),"")</f>
        <v/>
      </c>
      <c r="D119" s="9" t="str">
        <f>IF(DML_drivmedel[[#This Row],[Drivmedel]]&lt;&gt;"",Organisationsnummer,"")</f>
        <v/>
      </c>
      <c r="E119" s="81" t="str">
        <f>IF(DML_drivmedel[[#This Row],[Drivmedel]]&lt;&gt;"",Rapportör,"")</f>
        <v/>
      </c>
      <c r="F119" s="9" t="str">
        <f>IF(DML_drivmedel[[#This Row],[Drivmedel]]&lt;&gt;"",CONCATENATE(Rapporteringsår,"-",DML_drivmedel[[#This Row],[ID]]),"")</f>
        <v/>
      </c>
      <c r="G119" s="26" t="str">
        <f>IF(DML_drivmedel[[#This Row],[Drivmedel]]&lt;&gt;"",Rapporteringsår,"")</f>
        <v/>
      </c>
      <c r="H119" s="149">
        <v>1117</v>
      </c>
      <c r="I119" s="1"/>
      <c r="J119" s="82"/>
      <c r="K119" s="1"/>
      <c r="L119" s="83"/>
      <c r="M119" s="100"/>
    </row>
    <row r="120" spans="2:13" x14ac:dyDescent="0.35">
      <c r="B1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0" s="9" t="str">
        <f>IF(DML_drivmedel[[#This Row],[Drivmedel]]&lt;&gt;"",CONCATENATE(DML_drivmedel[[#This Row],[ID]],". ",DML_drivmedel[[#This Row],[Drivmedel]]),"")</f>
        <v/>
      </c>
      <c r="D120" s="9" t="str">
        <f>IF(DML_drivmedel[[#This Row],[Drivmedel]]&lt;&gt;"",Organisationsnummer,"")</f>
        <v/>
      </c>
      <c r="E120" s="81" t="str">
        <f>IF(DML_drivmedel[[#This Row],[Drivmedel]]&lt;&gt;"",Rapportör,"")</f>
        <v/>
      </c>
      <c r="F120" s="9" t="str">
        <f>IF(DML_drivmedel[[#This Row],[Drivmedel]]&lt;&gt;"",CONCATENATE(Rapporteringsår,"-",DML_drivmedel[[#This Row],[ID]]),"")</f>
        <v/>
      </c>
      <c r="G120" s="26" t="str">
        <f>IF(DML_drivmedel[[#This Row],[Drivmedel]]&lt;&gt;"",Rapporteringsår,"")</f>
        <v/>
      </c>
      <c r="H120" s="149">
        <v>1118</v>
      </c>
      <c r="I120" s="1"/>
      <c r="J120" s="82"/>
      <c r="K120" s="1"/>
      <c r="L120" s="83"/>
      <c r="M120" s="100"/>
    </row>
    <row r="121" spans="2:13" x14ac:dyDescent="0.35">
      <c r="B1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1" s="9" t="str">
        <f>IF(DML_drivmedel[[#This Row],[Drivmedel]]&lt;&gt;"",CONCATENATE(DML_drivmedel[[#This Row],[ID]],". ",DML_drivmedel[[#This Row],[Drivmedel]]),"")</f>
        <v/>
      </c>
      <c r="D121" s="9" t="str">
        <f>IF(DML_drivmedel[[#This Row],[Drivmedel]]&lt;&gt;"",Organisationsnummer,"")</f>
        <v/>
      </c>
      <c r="E121" s="81" t="str">
        <f>IF(DML_drivmedel[[#This Row],[Drivmedel]]&lt;&gt;"",Rapportör,"")</f>
        <v/>
      </c>
      <c r="F121" s="9" t="str">
        <f>IF(DML_drivmedel[[#This Row],[Drivmedel]]&lt;&gt;"",CONCATENATE(Rapporteringsår,"-",DML_drivmedel[[#This Row],[ID]]),"")</f>
        <v/>
      </c>
      <c r="G121" s="26" t="str">
        <f>IF(DML_drivmedel[[#This Row],[Drivmedel]]&lt;&gt;"",Rapporteringsår,"")</f>
        <v/>
      </c>
      <c r="H121" s="149">
        <v>1119</v>
      </c>
      <c r="I121" s="1"/>
      <c r="J121" s="82"/>
      <c r="K121" s="1"/>
      <c r="L121" s="83"/>
      <c r="M121" s="100"/>
    </row>
    <row r="122" spans="2:13" x14ac:dyDescent="0.35">
      <c r="B1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2" s="9" t="str">
        <f>IF(DML_drivmedel[[#This Row],[Drivmedel]]&lt;&gt;"",CONCATENATE(DML_drivmedel[[#This Row],[ID]],". ",DML_drivmedel[[#This Row],[Drivmedel]]),"")</f>
        <v/>
      </c>
      <c r="D122" s="9" t="str">
        <f>IF(DML_drivmedel[[#This Row],[Drivmedel]]&lt;&gt;"",Organisationsnummer,"")</f>
        <v/>
      </c>
      <c r="E122" s="81" t="str">
        <f>IF(DML_drivmedel[[#This Row],[Drivmedel]]&lt;&gt;"",Rapportör,"")</f>
        <v/>
      </c>
      <c r="F122" s="9" t="str">
        <f>IF(DML_drivmedel[[#This Row],[Drivmedel]]&lt;&gt;"",CONCATENATE(Rapporteringsår,"-",DML_drivmedel[[#This Row],[ID]]),"")</f>
        <v/>
      </c>
      <c r="G122" s="26" t="str">
        <f>IF(DML_drivmedel[[#This Row],[Drivmedel]]&lt;&gt;"",Rapporteringsår,"")</f>
        <v/>
      </c>
      <c r="H122" s="149">
        <v>1120</v>
      </c>
      <c r="I122" s="1"/>
      <c r="J122" s="82"/>
      <c r="K122" s="1"/>
      <c r="L122" s="83"/>
      <c r="M122" s="100"/>
    </row>
    <row r="123" spans="2:13" x14ac:dyDescent="0.35">
      <c r="B1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3" s="9" t="str">
        <f>IF(DML_drivmedel[[#This Row],[Drivmedel]]&lt;&gt;"",CONCATENATE(DML_drivmedel[[#This Row],[ID]],". ",DML_drivmedel[[#This Row],[Drivmedel]]),"")</f>
        <v/>
      </c>
      <c r="D123" s="9" t="str">
        <f>IF(DML_drivmedel[[#This Row],[Drivmedel]]&lt;&gt;"",Organisationsnummer,"")</f>
        <v/>
      </c>
      <c r="E123" s="81" t="str">
        <f>IF(DML_drivmedel[[#This Row],[Drivmedel]]&lt;&gt;"",Rapportör,"")</f>
        <v/>
      </c>
      <c r="F123" s="9" t="str">
        <f>IF(DML_drivmedel[[#This Row],[Drivmedel]]&lt;&gt;"",CONCATENATE(Rapporteringsår,"-",DML_drivmedel[[#This Row],[ID]]),"")</f>
        <v/>
      </c>
      <c r="G123" s="26" t="str">
        <f>IF(DML_drivmedel[[#This Row],[Drivmedel]]&lt;&gt;"",Rapporteringsår,"")</f>
        <v/>
      </c>
      <c r="H123" s="149">
        <v>1121</v>
      </c>
      <c r="I123" s="1"/>
      <c r="J123" s="82"/>
      <c r="K123" s="1"/>
      <c r="L123" s="83"/>
      <c r="M123" s="100"/>
    </row>
    <row r="124" spans="2:13" x14ac:dyDescent="0.35">
      <c r="B1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4" s="9" t="str">
        <f>IF(DML_drivmedel[[#This Row],[Drivmedel]]&lt;&gt;"",CONCATENATE(DML_drivmedel[[#This Row],[ID]],". ",DML_drivmedel[[#This Row],[Drivmedel]]),"")</f>
        <v/>
      </c>
      <c r="D124" s="9" t="str">
        <f>IF(DML_drivmedel[[#This Row],[Drivmedel]]&lt;&gt;"",Organisationsnummer,"")</f>
        <v/>
      </c>
      <c r="E124" s="81" t="str">
        <f>IF(DML_drivmedel[[#This Row],[Drivmedel]]&lt;&gt;"",Rapportör,"")</f>
        <v/>
      </c>
      <c r="F124" s="9" t="str">
        <f>IF(DML_drivmedel[[#This Row],[Drivmedel]]&lt;&gt;"",CONCATENATE(Rapporteringsår,"-",DML_drivmedel[[#This Row],[ID]]),"")</f>
        <v/>
      </c>
      <c r="G124" s="26" t="str">
        <f>IF(DML_drivmedel[[#This Row],[Drivmedel]]&lt;&gt;"",Rapporteringsår,"")</f>
        <v/>
      </c>
      <c r="H124" s="149">
        <v>1122</v>
      </c>
      <c r="I124" s="1"/>
      <c r="J124" s="82"/>
      <c r="K124" s="1"/>
      <c r="L124" s="83"/>
      <c r="M124" s="100"/>
    </row>
    <row r="125" spans="2:13" x14ac:dyDescent="0.35">
      <c r="B1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5" s="9" t="str">
        <f>IF(DML_drivmedel[[#This Row],[Drivmedel]]&lt;&gt;"",CONCATENATE(DML_drivmedel[[#This Row],[ID]],". ",DML_drivmedel[[#This Row],[Drivmedel]]),"")</f>
        <v/>
      </c>
      <c r="D125" s="9" t="str">
        <f>IF(DML_drivmedel[[#This Row],[Drivmedel]]&lt;&gt;"",Organisationsnummer,"")</f>
        <v/>
      </c>
      <c r="E125" s="81" t="str">
        <f>IF(DML_drivmedel[[#This Row],[Drivmedel]]&lt;&gt;"",Rapportör,"")</f>
        <v/>
      </c>
      <c r="F125" s="9" t="str">
        <f>IF(DML_drivmedel[[#This Row],[Drivmedel]]&lt;&gt;"",CONCATENATE(Rapporteringsår,"-",DML_drivmedel[[#This Row],[ID]]),"")</f>
        <v/>
      </c>
      <c r="G125" s="26" t="str">
        <f>IF(DML_drivmedel[[#This Row],[Drivmedel]]&lt;&gt;"",Rapporteringsår,"")</f>
        <v/>
      </c>
      <c r="H125" s="149">
        <v>1123</v>
      </c>
      <c r="I125" s="1"/>
      <c r="J125" s="82"/>
      <c r="K125" s="1"/>
      <c r="L125" s="83"/>
      <c r="M125" s="100"/>
    </row>
    <row r="126" spans="2:13" x14ac:dyDescent="0.35">
      <c r="B1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6" s="9" t="str">
        <f>IF(DML_drivmedel[[#This Row],[Drivmedel]]&lt;&gt;"",CONCATENATE(DML_drivmedel[[#This Row],[ID]],". ",DML_drivmedel[[#This Row],[Drivmedel]]),"")</f>
        <v/>
      </c>
      <c r="D126" s="9" t="str">
        <f>IF(DML_drivmedel[[#This Row],[Drivmedel]]&lt;&gt;"",Organisationsnummer,"")</f>
        <v/>
      </c>
      <c r="E126" s="81" t="str">
        <f>IF(DML_drivmedel[[#This Row],[Drivmedel]]&lt;&gt;"",Rapportör,"")</f>
        <v/>
      </c>
      <c r="F126" s="9" t="str">
        <f>IF(DML_drivmedel[[#This Row],[Drivmedel]]&lt;&gt;"",CONCATENATE(Rapporteringsår,"-",DML_drivmedel[[#This Row],[ID]]),"")</f>
        <v/>
      </c>
      <c r="G126" s="26" t="str">
        <f>IF(DML_drivmedel[[#This Row],[Drivmedel]]&lt;&gt;"",Rapporteringsår,"")</f>
        <v/>
      </c>
      <c r="H126" s="149">
        <v>1124</v>
      </c>
      <c r="I126" s="1"/>
      <c r="J126" s="82"/>
      <c r="K126" s="1"/>
      <c r="L126" s="83"/>
      <c r="M126" s="100"/>
    </row>
    <row r="127" spans="2:13" x14ac:dyDescent="0.35">
      <c r="B1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7" s="9" t="str">
        <f>IF(DML_drivmedel[[#This Row],[Drivmedel]]&lt;&gt;"",CONCATENATE(DML_drivmedel[[#This Row],[ID]],". ",DML_drivmedel[[#This Row],[Drivmedel]]),"")</f>
        <v/>
      </c>
      <c r="D127" s="9" t="str">
        <f>IF(DML_drivmedel[[#This Row],[Drivmedel]]&lt;&gt;"",Organisationsnummer,"")</f>
        <v/>
      </c>
      <c r="E127" s="81" t="str">
        <f>IF(DML_drivmedel[[#This Row],[Drivmedel]]&lt;&gt;"",Rapportör,"")</f>
        <v/>
      </c>
      <c r="F127" s="9" t="str">
        <f>IF(DML_drivmedel[[#This Row],[Drivmedel]]&lt;&gt;"",CONCATENATE(Rapporteringsår,"-",DML_drivmedel[[#This Row],[ID]]),"")</f>
        <v/>
      </c>
      <c r="G127" s="26" t="str">
        <f>IF(DML_drivmedel[[#This Row],[Drivmedel]]&lt;&gt;"",Rapporteringsår,"")</f>
        <v/>
      </c>
      <c r="H127" s="149">
        <v>1125</v>
      </c>
      <c r="I127" s="1"/>
      <c r="J127" s="82"/>
      <c r="K127" s="1"/>
      <c r="L127" s="83"/>
      <c r="M127" s="100"/>
    </row>
    <row r="128" spans="2:13" x14ac:dyDescent="0.35">
      <c r="B1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8" s="9" t="str">
        <f>IF(DML_drivmedel[[#This Row],[Drivmedel]]&lt;&gt;"",CONCATENATE(DML_drivmedel[[#This Row],[ID]],". ",DML_drivmedel[[#This Row],[Drivmedel]]),"")</f>
        <v/>
      </c>
      <c r="D128" s="9" t="str">
        <f>IF(DML_drivmedel[[#This Row],[Drivmedel]]&lt;&gt;"",Organisationsnummer,"")</f>
        <v/>
      </c>
      <c r="E128" s="81" t="str">
        <f>IF(DML_drivmedel[[#This Row],[Drivmedel]]&lt;&gt;"",Rapportör,"")</f>
        <v/>
      </c>
      <c r="F128" s="9" t="str">
        <f>IF(DML_drivmedel[[#This Row],[Drivmedel]]&lt;&gt;"",CONCATENATE(Rapporteringsår,"-",DML_drivmedel[[#This Row],[ID]]),"")</f>
        <v/>
      </c>
      <c r="G128" s="26" t="str">
        <f>IF(DML_drivmedel[[#This Row],[Drivmedel]]&lt;&gt;"",Rapporteringsår,"")</f>
        <v/>
      </c>
      <c r="H128" s="149">
        <v>1126</v>
      </c>
      <c r="I128" s="1"/>
      <c r="J128" s="82"/>
      <c r="K128" s="1"/>
      <c r="L128" s="83"/>
      <c r="M128" s="100"/>
    </row>
    <row r="129" spans="2:13" x14ac:dyDescent="0.35">
      <c r="B1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9" s="9" t="str">
        <f>IF(DML_drivmedel[[#This Row],[Drivmedel]]&lt;&gt;"",CONCATENATE(DML_drivmedel[[#This Row],[ID]],". ",DML_drivmedel[[#This Row],[Drivmedel]]),"")</f>
        <v/>
      </c>
      <c r="D129" s="9" t="str">
        <f>IF(DML_drivmedel[[#This Row],[Drivmedel]]&lt;&gt;"",Organisationsnummer,"")</f>
        <v/>
      </c>
      <c r="E129" s="81" t="str">
        <f>IF(DML_drivmedel[[#This Row],[Drivmedel]]&lt;&gt;"",Rapportör,"")</f>
        <v/>
      </c>
      <c r="F129" s="9" t="str">
        <f>IF(DML_drivmedel[[#This Row],[Drivmedel]]&lt;&gt;"",CONCATENATE(Rapporteringsår,"-",DML_drivmedel[[#This Row],[ID]]),"")</f>
        <v/>
      </c>
      <c r="G129" s="26" t="str">
        <f>IF(DML_drivmedel[[#This Row],[Drivmedel]]&lt;&gt;"",Rapporteringsår,"")</f>
        <v/>
      </c>
      <c r="H129" s="149">
        <v>1127</v>
      </c>
      <c r="I129" s="1"/>
      <c r="J129" s="82"/>
      <c r="K129" s="1"/>
      <c r="L129" s="83"/>
      <c r="M129" s="100"/>
    </row>
    <row r="130" spans="2:13" x14ac:dyDescent="0.35">
      <c r="B1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0" s="9" t="str">
        <f>IF(DML_drivmedel[[#This Row],[Drivmedel]]&lt;&gt;"",CONCATENATE(DML_drivmedel[[#This Row],[ID]],". ",DML_drivmedel[[#This Row],[Drivmedel]]),"")</f>
        <v/>
      </c>
      <c r="D130" s="9" t="str">
        <f>IF(DML_drivmedel[[#This Row],[Drivmedel]]&lt;&gt;"",Organisationsnummer,"")</f>
        <v/>
      </c>
      <c r="E130" s="81" t="str">
        <f>IF(DML_drivmedel[[#This Row],[Drivmedel]]&lt;&gt;"",Rapportör,"")</f>
        <v/>
      </c>
      <c r="F130" s="9" t="str">
        <f>IF(DML_drivmedel[[#This Row],[Drivmedel]]&lt;&gt;"",CONCATENATE(Rapporteringsår,"-",DML_drivmedel[[#This Row],[ID]]),"")</f>
        <v/>
      </c>
      <c r="G130" s="26" t="str">
        <f>IF(DML_drivmedel[[#This Row],[Drivmedel]]&lt;&gt;"",Rapporteringsår,"")</f>
        <v/>
      </c>
      <c r="H130" s="149">
        <v>1128</v>
      </c>
      <c r="I130" s="1"/>
      <c r="J130" s="82"/>
      <c r="K130" s="1"/>
      <c r="L130" s="83"/>
      <c r="M130" s="100"/>
    </row>
    <row r="131" spans="2:13" x14ac:dyDescent="0.35">
      <c r="B1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1" s="9" t="str">
        <f>IF(DML_drivmedel[[#This Row],[Drivmedel]]&lt;&gt;"",CONCATENATE(DML_drivmedel[[#This Row],[ID]],". ",DML_drivmedel[[#This Row],[Drivmedel]]),"")</f>
        <v/>
      </c>
      <c r="D131" s="9" t="str">
        <f>IF(DML_drivmedel[[#This Row],[Drivmedel]]&lt;&gt;"",Organisationsnummer,"")</f>
        <v/>
      </c>
      <c r="E131" s="81" t="str">
        <f>IF(DML_drivmedel[[#This Row],[Drivmedel]]&lt;&gt;"",Rapportör,"")</f>
        <v/>
      </c>
      <c r="F131" s="9" t="str">
        <f>IF(DML_drivmedel[[#This Row],[Drivmedel]]&lt;&gt;"",CONCATENATE(Rapporteringsår,"-",DML_drivmedel[[#This Row],[ID]]),"")</f>
        <v/>
      </c>
      <c r="G131" s="26" t="str">
        <f>IF(DML_drivmedel[[#This Row],[Drivmedel]]&lt;&gt;"",Rapporteringsår,"")</f>
        <v/>
      </c>
      <c r="H131" s="149">
        <v>1129</v>
      </c>
      <c r="I131" s="1"/>
      <c r="J131" s="82"/>
      <c r="K131" s="1"/>
      <c r="L131" s="83"/>
      <c r="M131" s="100"/>
    </row>
    <row r="132" spans="2:13" x14ac:dyDescent="0.35">
      <c r="B1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2" s="9" t="str">
        <f>IF(DML_drivmedel[[#This Row],[Drivmedel]]&lt;&gt;"",CONCATENATE(DML_drivmedel[[#This Row],[ID]],". ",DML_drivmedel[[#This Row],[Drivmedel]]),"")</f>
        <v/>
      </c>
      <c r="D132" s="9" t="str">
        <f>IF(DML_drivmedel[[#This Row],[Drivmedel]]&lt;&gt;"",Organisationsnummer,"")</f>
        <v/>
      </c>
      <c r="E132" s="81" t="str">
        <f>IF(DML_drivmedel[[#This Row],[Drivmedel]]&lt;&gt;"",Rapportör,"")</f>
        <v/>
      </c>
      <c r="F132" s="9" t="str">
        <f>IF(DML_drivmedel[[#This Row],[Drivmedel]]&lt;&gt;"",CONCATENATE(Rapporteringsår,"-",DML_drivmedel[[#This Row],[ID]]),"")</f>
        <v/>
      </c>
      <c r="G132" s="26" t="str">
        <f>IF(DML_drivmedel[[#This Row],[Drivmedel]]&lt;&gt;"",Rapporteringsår,"")</f>
        <v/>
      </c>
      <c r="H132" s="149">
        <v>1130</v>
      </c>
      <c r="I132" s="1"/>
      <c r="J132" s="82"/>
      <c r="K132" s="1"/>
      <c r="L132" s="83"/>
      <c r="M132" s="100"/>
    </row>
    <row r="133" spans="2:13" x14ac:dyDescent="0.35">
      <c r="B1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3" s="9" t="str">
        <f>IF(DML_drivmedel[[#This Row],[Drivmedel]]&lt;&gt;"",CONCATENATE(DML_drivmedel[[#This Row],[ID]],". ",DML_drivmedel[[#This Row],[Drivmedel]]),"")</f>
        <v/>
      </c>
      <c r="D133" s="9" t="str">
        <f>IF(DML_drivmedel[[#This Row],[Drivmedel]]&lt;&gt;"",Organisationsnummer,"")</f>
        <v/>
      </c>
      <c r="E133" s="81" t="str">
        <f>IF(DML_drivmedel[[#This Row],[Drivmedel]]&lt;&gt;"",Rapportör,"")</f>
        <v/>
      </c>
      <c r="F133" s="9" t="str">
        <f>IF(DML_drivmedel[[#This Row],[Drivmedel]]&lt;&gt;"",CONCATENATE(Rapporteringsår,"-",DML_drivmedel[[#This Row],[ID]]),"")</f>
        <v/>
      </c>
      <c r="G133" s="26" t="str">
        <f>IF(DML_drivmedel[[#This Row],[Drivmedel]]&lt;&gt;"",Rapporteringsår,"")</f>
        <v/>
      </c>
      <c r="H133" s="149">
        <v>1131</v>
      </c>
      <c r="I133" s="1"/>
      <c r="J133" s="82"/>
      <c r="K133" s="1"/>
      <c r="L133" s="83"/>
      <c r="M133" s="100"/>
    </row>
    <row r="134" spans="2:13" x14ac:dyDescent="0.35">
      <c r="B1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4" s="9" t="str">
        <f>IF(DML_drivmedel[[#This Row],[Drivmedel]]&lt;&gt;"",CONCATENATE(DML_drivmedel[[#This Row],[ID]],". ",DML_drivmedel[[#This Row],[Drivmedel]]),"")</f>
        <v/>
      </c>
      <c r="D134" s="9" t="str">
        <f>IF(DML_drivmedel[[#This Row],[Drivmedel]]&lt;&gt;"",Organisationsnummer,"")</f>
        <v/>
      </c>
      <c r="E134" s="81" t="str">
        <f>IF(DML_drivmedel[[#This Row],[Drivmedel]]&lt;&gt;"",Rapportör,"")</f>
        <v/>
      </c>
      <c r="F134" s="9" t="str">
        <f>IF(DML_drivmedel[[#This Row],[Drivmedel]]&lt;&gt;"",CONCATENATE(Rapporteringsår,"-",DML_drivmedel[[#This Row],[ID]]),"")</f>
        <v/>
      </c>
      <c r="G134" s="26" t="str">
        <f>IF(DML_drivmedel[[#This Row],[Drivmedel]]&lt;&gt;"",Rapporteringsår,"")</f>
        <v/>
      </c>
      <c r="H134" s="149">
        <v>1132</v>
      </c>
      <c r="I134" s="1"/>
      <c r="J134" s="82"/>
      <c r="K134" s="1"/>
      <c r="L134" s="83"/>
      <c r="M134" s="100"/>
    </row>
    <row r="135" spans="2:13" x14ac:dyDescent="0.35">
      <c r="B1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5" s="9" t="str">
        <f>IF(DML_drivmedel[[#This Row],[Drivmedel]]&lt;&gt;"",CONCATENATE(DML_drivmedel[[#This Row],[ID]],". ",DML_drivmedel[[#This Row],[Drivmedel]]),"")</f>
        <v/>
      </c>
      <c r="D135" s="9" t="str">
        <f>IF(DML_drivmedel[[#This Row],[Drivmedel]]&lt;&gt;"",Organisationsnummer,"")</f>
        <v/>
      </c>
      <c r="E135" s="81" t="str">
        <f>IF(DML_drivmedel[[#This Row],[Drivmedel]]&lt;&gt;"",Rapportör,"")</f>
        <v/>
      </c>
      <c r="F135" s="9" t="str">
        <f>IF(DML_drivmedel[[#This Row],[Drivmedel]]&lt;&gt;"",CONCATENATE(Rapporteringsår,"-",DML_drivmedel[[#This Row],[ID]]),"")</f>
        <v/>
      </c>
      <c r="G135" s="26" t="str">
        <f>IF(DML_drivmedel[[#This Row],[Drivmedel]]&lt;&gt;"",Rapporteringsår,"")</f>
        <v/>
      </c>
      <c r="H135" s="149">
        <v>1133</v>
      </c>
      <c r="I135" s="1"/>
      <c r="J135" s="82"/>
      <c r="K135" s="1"/>
      <c r="L135" s="83"/>
      <c r="M135" s="100"/>
    </row>
    <row r="136" spans="2:13" x14ac:dyDescent="0.35">
      <c r="B1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6" s="9" t="str">
        <f>IF(DML_drivmedel[[#This Row],[Drivmedel]]&lt;&gt;"",CONCATENATE(DML_drivmedel[[#This Row],[ID]],". ",DML_drivmedel[[#This Row],[Drivmedel]]),"")</f>
        <v/>
      </c>
      <c r="D136" s="9" t="str">
        <f>IF(DML_drivmedel[[#This Row],[Drivmedel]]&lt;&gt;"",Organisationsnummer,"")</f>
        <v/>
      </c>
      <c r="E136" s="81" t="str">
        <f>IF(DML_drivmedel[[#This Row],[Drivmedel]]&lt;&gt;"",Rapportör,"")</f>
        <v/>
      </c>
      <c r="F136" s="9" t="str">
        <f>IF(DML_drivmedel[[#This Row],[Drivmedel]]&lt;&gt;"",CONCATENATE(Rapporteringsår,"-",DML_drivmedel[[#This Row],[ID]]),"")</f>
        <v/>
      </c>
      <c r="G136" s="26" t="str">
        <f>IF(DML_drivmedel[[#This Row],[Drivmedel]]&lt;&gt;"",Rapporteringsår,"")</f>
        <v/>
      </c>
      <c r="H136" s="149">
        <v>1134</v>
      </c>
      <c r="I136" s="1"/>
      <c r="J136" s="82"/>
      <c r="K136" s="1"/>
      <c r="L136" s="83"/>
      <c r="M136" s="100"/>
    </row>
    <row r="137" spans="2:13" x14ac:dyDescent="0.35">
      <c r="B1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7" s="9" t="str">
        <f>IF(DML_drivmedel[[#This Row],[Drivmedel]]&lt;&gt;"",CONCATENATE(DML_drivmedel[[#This Row],[ID]],". ",DML_drivmedel[[#This Row],[Drivmedel]]),"")</f>
        <v/>
      </c>
      <c r="D137" s="9" t="str">
        <f>IF(DML_drivmedel[[#This Row],[Drivmedel]]&lt;&gt;"",Organisationsnummer,"")</f>
        <v/>
      </c>
      <c r="E137" s="81" t="str">
        <f>IF(DML_drivmedel[[#This Row],[Drivmedel]]&lt;&gt;"",Rapportör,"")</f>
        <v/>
      </c>
      <c r="F137" s="9" t="str">
        <f>IF(DML_drivmedel[[#This Row],[Drivmedel]]&lt;&gt;"",CONCATENATE(Rapporteringsår,"-",DML_drivmedel[[#This Row],[ID]]),"")</f>
        <v/>
      </c>
      <c r="G137" s="26" t="str">
        <f>IF(DML_drivmedel[[#This Row],[Drivmedel]]&lt;&gt;"",Rapporteringsår,"")</f>
        <v/>
      </c>
      <c r="H137" s="149">
        <v>1135</v>
      </c>
      <c r="I137" s="1"/>
      <c r="J137" s="82"/>
      <c r="K137" s="1"/>
      <c r="L137" s="83"/>
      <c r="M137" s="100"/>
    </row>
    <row r="138" spans="2:13" x14ac:dyDescent="0.35">
      <c r="B1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8" s="9" t="str">
        <f>IF(DML_drivmedel[[#This Row],[Drivmedel]]&lt;&gt;"",CONCATENATE(DML_drivmedel[[#This Row],[ID]],". ",DML_drivmedel[[#This Row],[Drivmedel]]),"")</f>
        <v/>
      </c>
      <c r="D138" s="9" t="str">
        <f>IF(DML_drivmedel[[#This Row],[Drivmedel]]&lt;&gt;"",Organisationsnummer,"")</f>
        <v/>
      </c>
      <c r="E138" s="81" t="str">
        <f>IF(DML_drivmedel[[#This Row],[Drivmedel]]&lt;&gt;"",Rapportör,"")</f>
        <v/>
      </c>
      <c r="F138" s="9" t="str">
        <f>IF(DML_drivmedel[[#This Row],[Drivmedel]]&lt;&gt;"",CONCATENATE(Rapporteringsår,"-",DML_drivmedel[[#This Row],[ID]]),"")</f>
        <v/>
      </c>
      <c r="G138" s="26" t="str">
        <f>IF(DML_drivmedel[[#This Row],[Drivmedel]]&lt;&gt;"",Rapporteringsår,"")</f>
        <v/>
      </c>
      <c r="H138" s="149">
        <v>1136</v>
      </c>
      <c r="I138" s="1"/>
      <c r="J138" s="82"/>
      <c r="K138" s="1"/>
      <c r="L138" s="83"/>
      <c r="M138" s="100"/>
    </row>
    <row r="139" spans="2:13" x14ac:dyDescent="0.35">
      <c r="B1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9" s="9" t="str">
        <f>IF(DML_drivmedel[[#This Row],[Drivmedel]]&lt;&gt;"",CONCATENATE(DML_drivmedel[[#This Row],[ID]],". ",DML_drivmedel[[#This Row],[Drivmedel]]),"")</f>
        <v/>
      </c>
      <c r="D139" s="9" t="str">
        <f>IF(DML_drivmedel[[#This Row],[Drivmedel]]&lt;&gt;"",Organisationsnummer,"")</f>
        <v/>
      </c>
      <c r="E139" s="81" t="str">
        <f>IF(DML_drivmedel[[#This Row],[Drivmedel]]&lt;&gt;"",Rapportör,"")</f>
        <v/>
      </c>
      <c r="F139" s="9" t="str">
        <f>IF(DML_drivmedel[[#This Row],[Drivmedel]]&lt;&gt;"",CONCATENATE(Rapporteringsår,"-",DML_drivmedel[[#This Row],[ID]]),"")</f>
        <v/>
      </c>
      <c r="G139" s="26" t="str">
        <f>IF(DML_drivmedel[[#This Row],[Drivmedel]]&lt;&gt;"",Rapporteringsår,"")</f>
        <v/>
      </c>
      <c r="H139" s="149">
        <v>1137</v>
      </c>
      <c r="I139" s="1"/>
      <c r="J139" s="82"/>
      <c r="K139" s="1"/>
      <c r="L139" s="83"/>
      <c r="M139" s="100"/>
    </row>
    <row r="140" spans="2:13" x14ac:dyDescent="0.35">
      <c r="B1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0" s="9" t="str">
        <f>IF(DML_drivmedel[[#This Row],[Drivmedel]]&lt;&gt;"",CONCATENATE(DML_drivmedel[[#This Row],[ID]],". ",DML_drivmedel[[#This Row],[Drivmedel]]),"")</f>
        <v/>
      </c>
      <c r="D140" s="9" t="str">
        <f>IF(DML_drivmedel[[#This Row],[Drivmedel]]&lt;&gt;"",Organisationsnummer,"")</f>
        <v/>
      </c>
      <c r="E140" s="81" t="str">
        <f>IF(DML_drivmedel[[#This Row],[Drivmedel]]&lt;&gt;"",Rapportör,"")</f>
        <v/>
      </c>
      <c r="F140" s="9" t="str">
        <f>IF(DML_drivmedel[[#This Row],[Drivmedel]]&lt;&gt;"",CONCATENATE(Rapporteringsår,"-",DML_drivmedel[[#This Row],[ID]]),"")</f>
        <v/>
      </c>
      <c r="G140" s="26" t="str">
        <f>IF(DML_drivmedel[[#This Row],[Drivmedel]]&lt;&gt;"",Rapporteringsår,"")</f>
        <v/>
      </c>
      <c r="H140" s="149">
        <v>1138</v>
      </c>
      <c r="I140" s="1"/>
      <c r="J140" s="82"/>
      <c r="K140" s="1"/>
      <c r="L140" s="83"/>
      <c r="M140" s="100"/>
    </row>
    <row r="141" spans="2:13" x14ac:dyDescent="0.35">
      <c r="B1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1" s="9" t="str">
        <f>IF(DML_drivmedel[[#This Row],[Drivmedel]]&lt;&gt;"",CONCATENATE(DML_drivmedel[[#This Row],[ID]],". ",DML_drivmedel[[#This Row],[Drivmedel]]),"")</f>
        <v/>
      </c>
      <c r="D141" s="9" t="str">
        <f>IF(DML_drivmedel[[#This Row],[Drivmedel]]&lt;&gt;"",Organisationsnummer,"")</f>
        <v/>
      </c>
      <c r="E141" s="81" t="str">
        <f>IF(DML_drivmedel[[#This Row],[Drivmedel]]&lt;&gt;"",Rapportör,"")</f>
        <v/>
      </c>
      <c r="F141" s="9" t="str">
        <f>IF(DML_drivmedel[[#This Row],[Drivmedel]]&lt;&gt;"",CONCATENATE(Rapporteringsår,"-",DML_drivmedel[[#This Row],[ID]]),"")</f>
        <v/>
      </c>
      <c r="G141" s="26" t="str">
        <f>IF(DML_drivmedel[[#This Row],[Drivmedel]]&lt;&gt;"",Rapporteringsår,"")</f>
        <v/>
      </c>
      <c r="H141" s="149">
        <v>1139</v>
      </c>
      <c r="I141" s="1"/>
      <c r="J141" s="82"/>
      <c r="K141" s="1"/>
      <c r="L141" s="83"/>
      <c r="M141" s="100"/>
    </row>
    <row r="142" spans="2:13" x14ac:dyDescent="0.35">
      <c r="B1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2" s="9" t="str">
        <f>IF(DML_drivmedel[[#This Row],[Drivmedel]]&lt;&gt;"",CONCATENATE(DML_drivmedel[[#This Row],[ID]],". ",DML_drivmedel[[#This Row],[Drivmedel]]),"")</f>
        <v/>
      </c>
      <c r="D142" s="9" t="str">
        <f>IF(DML_drivmedel[[#This Row],[Drivmedel]]&lt;&gt;"",Organisationsnummer,"")</f>
        <v/>
      </c>
      <c r="E142" s="81" t="str">
        <f>IF(DML_drivmedel[[#This Row],[Drivmedel]]&lt;&gt;"",Rapportör,"")</f>
        <v/>
      </c>
      <c r="F142" s="9" t="str">
        <f>IF(DML_drivmedel[[#This Row],[Drivmedel]]&lt;&gt;"",CONCATENATE(Rapporteringsår,"-",DML_drivmedel[[#This Row],[ID]]),"")</f>
        <v/>
      </c>
      <c r="G142" s="26" t="str">
        <f>IF(DML_drivmedel[[#This Row],[Drivmedel]]&lt;&gt;"",Rapporteringsår,"")</f>
        <v/>
      </c>
      <c r="H142" s="149">
        <v>1140</v>
      </c>
      <c r="I142" s="1"/>
      <c r="J142" s="82"/>
      <c r="K142" s="1"/>
      <c r="L142" s="83"/>
      <c r="M142" s="100"/>
    </row>
    <row r="143" spans="2:13" x14ac:dyDescent="0.35">
      <c r="B1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3" s="9" t="str">
        <f>IF(DML_drivmedel[[#This Row],[Drivmedel]]&lt;&gt;"",CONCATENATE(DML_drivmedel[[#This Row],[ID]],". ",DML_drivmedel[[#This Row],[Drivmedel]]),"")</f>
        <v/>
      </c>
      <c r="D143" s="9" t="str">
        <f>IF(DML_drivmedel[[#This Row],[Drivmedel]]&lt;&gt;"",Organisationsnummer,"")</f>
        <v/>
      </c>
      <c r="E143" s="81" t="str">
        <f>IF(DML_drivmedel[[#This Row],[Drivmedel]]&lt;&gt;"",Rapportör,"")</f>
        <v/>
      </c>
      <c r="F143" s="9" t="str">
        <f>IF(DML_drivmedel[[#This Row],[Drivmedel]]&lt;&gt;"",CONCATENATE(Rapporteringsår,"-",DML_drivmedel[[#This Row],[ID]]),"")</f>
        <v/>
      </c>
      <c r="G143" s="26" t="str">
        <f>IF(DML_drivmedel[[#This Row],[Drivmedel]]&lt;&gt;"",Rapporteringsår,"")</f>
        <v/>
      </c>
      <c r="H143" s="149">
        <v>1141</v>
      </c>
      <c r="I143" s="1"/>
      <c r="J143" s="82"/>
      <c r="K143" s="1"/>
      <c r="L143" s="83"/>
      <c r="M143" s="100"/>
    </row>
    <row r="144" spans="2:13" x14ac:dyDescent="0.35">
      <c r="B1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4" s="9" t="str">
        <f>IF(DML_drivmedel[[#This Row],[Drivmedel]]&lt;&gt;"",CONCATENATE(DML_drivmedel[[#This Row],[ID]],". ",DML_drivmedel[[#This Row],[Drivmedel]]),"")</f>
        <v/>
      </c>
      <c r="D144" s="9" t="str">
        <f>IF(DML_drivmedel[[#This Row],[Drivmedel]]&lt;&gt;"",Organisationsnummer,"")</f>
        <v/>
      </c>
      <c r="E144" s="81" t="str">
        <f>IF(DML_drivmedel[[#This Row],[Drivmedel]]&lt;&gt;"",Rapportör,"")</f>
        <v/>
      </c>
      <c r="F144" s="9" t="str">
        <f>IF(DML_drivmedel[[#This Row],[Drivmedel]]&lt;&gt;"",CONCATENATE(Rapporteringsår,"-",DML_drivmedel[[#This Row],[ID]]),"")</f>
        <v/>
      </c>
      <c r="G144" s="26" t="str">
        <f>IF(DML_drivmedel[[#This Row],[Drivmedel]]&lt;&gt;"",Rapporteringsår,"")</f>
        <v/>
      </c>
      <c r="H144" s="149">
        <v>1142</v>
      </c>
      <c r="I144" s="1"/>
      <c r="J144" s="82"/>
      <c r="K144" s="1"/>
      <c r="L144" s="83"/>
      <c r="M144" s="100"/>
    </row>
    <row r="145" spans="2:13" x14ac:dyDescent="0.35">
      <c r="B1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5" s="9" t="str">
        <f>IF(DML_drivmedel[[#This Row],[Drivmedel]]&lt;&gt;"",CONCATENATE(DML_drivmedel[[#This Row],[ID]],". ",DML_drivmedel[[#This Row],[Drivmedel]]),"")</f>
        <v/>
      </c>
      <c r="D145" s="9" t="str">
        <f>IF(DML_drivmedel[[#This Row],[Drivmedel]]&lt;&gt;"",Organisationsnummer,"")</f>
        <v/>
      </c>
      <c r="E145" s="81" t="str">
        <f>IF(DML_drivmedel[[#This Row],[Drivmedel]]&lt;&gt;"",Rapportör,"")</f>
        <v/>
      </c>
      <c r="F145" s="9" t="str">
        <f>IF(DML_drivmedel[[#This Row],[Drivmedel]]&lt;&gt;"",CONCATENATE(Rapporteringsår,"-",DML_drivmedel[[#This Row],[ID]]),"")</f>
        <v/>
      </c>
      <c r="G145" s="26" t="str">
        <f>IF(DML_drivmedel[[#This Row],[Drivmedel]]&lt;&gt;"",Rapporteringsår,"")</f>
        <v/>
      </c>
      <c r="H145" s="149">
        <v>1143</v>
      </c>
      <c r="I145" s="1"/>
      <c r="J145" s="82"/>
      <c r="K145" s="1"/>
      <c r="L145" s="83"/>
      <c r="M145" s="100"/>
    </row>
    <row r="146" spans="2:13" x14ac:dyDescent="0.35">
      <c r="B1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6" s="9" t="str">
        <f>IF(DML_drivmedel[[#This Row],[Drivmedel]]&lt;&gt;"",CONCATENATE(DML_drivmedel[[#This Row],[ID]],". ",DML_drivmedel[[#This Row],[Drivmedel]]),"")</f>
        <v/>
      </c>
      <c r="D146" s="9" t="str">
        <f>IF(DML_drivmedel[[#This Row],[Drivmedel]]&lt;&gt;"",Organisationsnummer,"")</f>
        <v/>
      </c>
      <c r="E146" s="81" t="str">
        <f>IF(DML_drivmedel[[#This Row],[Drivmedel]]&lt;&gt;"",Rapportör,"")</f>
        <v/>
      </c>
      <c r="F146" s="9" t="str">
        <f>IF(DML_drivmedel[[#This Row],[Drivmedel]]&lt;&gt;"",CONCATENATE(Rapporteringsår,"-",DML_drivmedel[[#This Row],[ID]]),"")</f>
        <v/>
      </c>
      <c r="G146" s="26" t="str">
        <f>IF(DML_drivmedel[[#This Row],[Drivmedel]]&lt;&gt;"",Rapporteringsår,"")</f>
        <v/>
      </c>
      <c r="H146" s="149">
        <v>1144</v>
      </c>
      <c r="I146" s="1"/>
      <c r="J146" s="82"/>
      <c r="K146" s="1"/>
      <c r="L146" s="83"/>
      <c r="M146" s="100"/>
    </row>
    <row r="147" spans="2:13" x14ac:dyDescent="0.35">
      <c r="B1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7" s="9" t="str">
        <f>IF(DML_drivmedel[[#This Row],[Drivmedel]]&lt;&gt;"",CONCATENATE(DML_drivmedel[[#This Row],[ID]],". ",DML_drivmedel[[#This Row],[Drivmedel]]),"")</f>
        <v/>
      </c>
      <c r="D147" s="9" t="str">
        <f>IF(DML_drivmedel[[#This Row],[Drivmedel]]&lt;&gt;"",Organisationsnummer,"")</f>
        <v/>
      </c>
      <c r="E147" s="81" t="str">
        <f>IF(DML_drivmedel[[#This Row],[Drivmedel]]&lt;&gt;"",Rapportör,"")</f>
        <v/>
      </c>
      <c r="F147" s="9" t="str">
        <f>IF(DML_drivmedel[[#This Row],[Drivmedel]]&lt;&gt;"",CONCATENATE(Rapporteringsår,"-",DML_drivmedel[[#This Row],[ID]]),"")</f>
        <v/>
      </c>
      <c r="G147" s="26" t="str">
        <f>IF(DML_drivmedel[[#This Row],[Drivmedel]]&lt;&gt;"",Rapporteringsår,"")</f>
        <v/>
      </c>
      <c r="H147" s="149">
        <v>1145</v>
      </c>
      <c r="I147" s="1"/>
      <c r="J147" s="82"/>
      <c r="K147" s="1"/>
      <c r="L147" s="83"/>
      <c r="M147" s="100"/>
    </row>
    <row r="148" spans="2:13" x14ac:dyDescent="0.35">
      <c r="B1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8" s="9" t="str">
        <f>IF(DML_drivmedel[[#This Row],[Drivmedel]]&lt;&gt;"",CONCATENATE(DML_drivmedel[[#This Row],[ID]],". ",DML_drivmedel[[#This Row],[Drivmedel]]),"")</f>
        <v/>
      </c>
      <c r="D148" s="9" t="str">
        <f>IF(DML_drivmedel[[#This Row],[Drivmedel]]&lt;&gt;"",Organisationsnummer,"")</f>
        <v/>
      </c>
      <c r="E148" s="81" t="str">
        <f>IF(DML_drivmedel[[#This Row],[Drivmedel]]&lt;&gt;"",Rapportör,"")</f>
        <v/>
      </c>
      <c r="F148" s="9" t="str">
        <f>IF(DML_drivmedel[[#This Row],[Drivmedel]]&lt;&gt;"",CONCATENATE(Rapporteringsår,"-",DML_drivmedel[[#This Row],[ID]]),"")</f>
        <v/>
      </c>
      <c r="G148" s="26" t="str">
        <f>IF(DML_drivmedel[[#This Row],[Drivmedel]]&lt;&gt;"",Rapporteringsår,"")</f>
        <v/>
      </c>
      <c r="H148" s="149">
        <v>1146</v>
      </c>
      <c r="I148" s="1"/>
      <c r="J148" s="82"/>
      <c r="K148" s="1"/>
      <c r="L148" s="83"/>
      <c r="M148" s="100"/>
    </row>
    <row r="149" spans="2:13" x14ac:dyDescent="0.35">
      <c r="B1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9" s="9" t="str">
        <f>IF(DML_drivmedel[[#This Row],[Drivmedel]]&lt;&gt;"",CONCATENATE(DML_drivmedel[[#This Row],[ID]],". ",DML_drivmedel[[#This Row],[Drivmedel]]),"")</f>
        <v/>
      </c>
      <c r="D149" s="9" t="str">
        <f>IF(DML_drivmedel[[#This Row],[Drivmedel]]&lt;&gt;"",Organisationsnummer,"")</f>
        <v/>
      </c>
      <c r="E149" s="81" t="str">
        <f>IF(DML_drivmedel[[#This Row],[Drivmedel]]&lt;&gt;"",Rapportör,"")</f>
        <v/>
      </c>
      <c r="F149" s="9" t="str">
        <f>IF(DML_drivmedel[[#This Row],[Drivmedel]]&lt;&gt;"",CONCATENATE(Rapporteringsår,"-",DML_drivmedel[[#This Row],[ID]]),"")</f>
        <v/>
      </c>
      <c r="G149" s="26" t="str">
        <f>IF(DML_drivmedel[[#This Row],[Drivmedel]]&lt;&gt;"",Rapporteringsår,"")</f>
        <v/>
      </c>
      <c r="H149" s="149">
        <v>1147</v>
      </c>
      <c r="I149" s="1"/>
      <c r="J149" s="82"/>
      <c r="K149" s="1"/>
      <c r="L149" s="83"/>
      <c r="M149" s="100"/>
    </row>
    <row r="150" spans="2:13" x14ac:dyDescent="0.35">
      <c r="B1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0" s="9" t="str">
        <f>IF(DML_drivmedel[[#This Row],[Drivmedel]]&lt;&gt;"",CONCATENATE(DML_drivmedel[[#This Row],[ID]],". ",DML_drivmedel[[#This Row],[Drivmedel]]),"")</f>
        <v/>
      </c>
      <c r="D150" s="9" t="str">
        <f>IF(DML_drivmedel[[#This Row],[Drivmedel]]&lt;&gt;"",Organisationsnummer,"")</f>
        <v/>
      </c>
      <c r="E150" s="81" t="str">
        <f>IF(DML_drivmedel[[#This Row],[Drivmedel]]&lt;&gt;"",Rapportör,"")</f>
        <v/>
      </c>
      <c r="F150" s="9" t="str">
        <f>IF(DML_drivmedel[[#This Row],[Drivmedel]]&lt;&gt;"",CONCATENATE(Rapporteringsår,"-",DML_drivmedel[[#This Row],[ID]]),"")</f>
        <v/>
      </c>
      <c r="G150" s="26" t="str">
        <f>IF(DML_drivmedel[[#This Row],[Drivmedel]]&lt;&gt;"",Rapporteringsår,"")</f>
        <v/>
      </c>
      <c r="H150" s="149">
        <v>1148</v>
      </c>
      <c r="I150" s="1"/>
      <c r="J150" s="82"/>
      <c r="K150" s="1"/>
      <c r="L150" s="83"/>
      <c r="M150" s="100"/>
    </row>
    <row r="151" spans="2:13" x14ac:dyDescent="0.35">
      <c r="B1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1" s="9" t="str">
        <f>IF(DML_drivmedel[[#This Row],[Drivmedel]]&lt;&gt;"",CONCATENATE(DML_drivmedel[[#This Row],[ID]],". ",DML_drivmedel[[#This Row],[Drivmedel]]),"")</f>
        <v/>
      </c>
      <c r="D151" s="9" t="str">
        <f>IF(DML_drivmedel[[#This Row],[Drivmedel]]&lt;&gt;"",Organisationsnummer,"")</f>
        <v/>
      </c>
      <c r="E151" s="81" t="str">
        <f>IF(DML_drivmedel[[#This Row],[Drivmedel]]&lt;&gt;"",Rapportör,"")</f>
        <v/>
      </c>
      <c r="F151" s="9" t="str">
        <f>IF(DML_drivmedel[[#This Row],[Drivmedel]]&lt;&gt;"",CONCATENATE(Rapporteringsår,"-",DML_drivmedel[[#This Row],[ID]]),"")</f>
        <v/>
      </c>
      <c r="G151" s="26" t="str">
        <f>IF(DML_drivmedel[[#This Row],[Drivmedel]]&lt;&gt;"",Rapporteringsår,"")</f>
        <v/>
      </c>
      <c r="H151" s="149">
        <v>1149</v>
      </c>
      <c r="I151" s="1"/>
      <c r="J151" s="82"/>
      <c r="K151" s="1"/>
      <c r="L151" s="83"/>
      <c r="M151" s="100"/>
    </row>
    <row r="152" spans="2:13" x14ac:dyDescent="0.35">
      <c r="B1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2" s="9" t="str">
        <f>IF(DML_drivmedel[[#This Row],[Drivmedel]]&lt;&gt;"",CONCATENATE(DML_drivmedel[[#This Row],[ID]],". ",DML_drivmedel[[#This Row],[Drivmedel]]),"")</f>
        <v/>
      </c>
      <c r="D152" s="9" t="str">
        <f>IF(DML_drivmedel[[#This Row],[Drivmedel]]&lt;&gt;"",Organisationsnummer,"")</f>
        <v/>
      </c>
      <c r="E152" s="81" t="str">
        <f>IF(DML_drivmedel[[#This Row],[Drivmedel]]&lt;&gt;"",Rapportör,"")</f>
        <v/>
      </c>
      <c r="F152" s="9" t="str">
        <f>IF(DML_drivmedel[[#This Row],[Drivmedel]]&lt;&gt;"",CONCATENATE(Rapporteringsår,"-",DML_drivmedel[[#This Row],[ID]]),"")</f>
        <v/>
      </c>
      <c r="G152" s="26" t="str">
        <f>IF(DML_drivmedel[[#This Row],[Drivmedel]]&lt;&gt;"",Rapporteringsår,"")</f>
        <v/>
      </c>
      <c r="H152" s="149">
        <v>1150</v>
      </c>
      <c r="I152" s="1"/>
      <c r="J152" s="82"/>
      <c r="K152" s="1"/>
      <c r="L152" s="83"/>
      <c r="M152" s="100"/>
    </row>
    <row r="153" spans="2:13" x14ac:dyDescent="0.35">
      <c r="B1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3" s="9" t="str">
        <f>IF(DML_drivmedel[[#This Row],[Drivmedel]]&lt;&gt;"",CONCATENATE(DML_drivmedel[[#This Row],[ID]],". ",DML_drivmedel[[#This Row],[Drivmedel]]),"")</f>
        <v/>
      </c>
      <c r="D153" s="9" t="str">
        <f>IF(DML_drivmedel[[#This Row],[Drivmedel]]&lt;&gt;"",Organisationsnummer,"")</f>
        <v/>
      </c>
      <c r="E153" s="81" t="str">
        <f>IF(DML_drivmedel[[#This Row],[Drivmedel]]&lt;&gt;"",Rapportör,"")</f>
        <v/>
      </c>
      <c r="F153" s="9" t="str">
        <f>IF(DML_drivmedel[[#This Row],[Drivmedel]]&lt;&gt;"",CONCATENATE(Rapporteringsår,"-",DML_drivmedel[[#This Row],[ID]]),"")</f>
        <v/>
      </c>
      <c r="G153" s="26" t="str">
        <f>IF(DML_drivmedel[[#This Row],[Drivmedel]]&lt;&gt;"",Rapporteringsår,"")</f>
        <v/>
      </c>
      <c r="H153" s="149">
        <v>1151</v>
      </c>
      <c r="I153" s="1"/>
      <c r="J153" s="82"/>
      <c r="K153" s="1"/>
      <c r="L153" s="83"/>
      <c r="M153" s="100"/>
    </row>
    <row r="154" spans="2:13" x14ac:dyDescent="0.35">
      <c r="B1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4" s="9" t="str">
        <f>IF(DML_drivmedel[[#This Row],[Drivmedel]]&lt;&gt;"",CONCATENATE(DML_drivmedel[[#This Row],[ID]],". ",DML_drivmedel[[#This Row],[Drivmedel]]),"")</f>
        <v/>
      </c>
      <c r="D154" s="9" t="str">
        <f>IF(DML_drivmedel[[#This Row],[Drivmedel]]&lt;&gt;"",Organisationsnummer,"")</f>
        <v/>
      </c>
      <c r="E154" s="81" t="str">
        <f>IF(DML_drivmedel[[#This Row],[Drivmedel]]&lt;&gt;"",Rapportör,"")</f>
        <v/>
      </c>
      <c r="F154" s="9" t="str">
        <f>IF(DML_drivmedel[[#This Row],[Drivmedel]]&lt;&gt;"",CONCATENATE(Rapporteringsår,"-",DML_drivmedel[[#This Row],[ID]]),"")</f>
        <v/>
      </c>
      <c r="G154" s="26" t="str">
        <f>IF(DML_drivmedel[[#This Row],[Drivmedel]]&lt;&gt;"",Rapporteringsår,"")</f>
        <v/>
      </c>
      <c r="H154" s="149">
        <v>1152</v>
      </c>
      <c r="I154" s="1"/>
      <c r="J154" s="82"/>
      <c r="K154" s="1"/>
      <c r="L154" s="83"/>
      <c r="M154" s="100"/>
    </row>
    <row r="155" spans="2:13" x14ac:dyDescent="0.35">
      <c r="B1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5" s="9" t="str">
        <f>IF(DML_drivmedel[[#This Row],[Drivmedel]]&lt;&gt;"",CONCATENATE(DML_drivmedel[[#This Row],[ID]],". ",DML_drivmedel[[#This Row],[Drivmedel]]),"")</f>
        <v/>
      </c>
      <c r="D155" s="9" t="str">
        <f>IF(DML_drivmedel[[#This Row],[Drivmedel]]&lt;&gt;"",Organisationsnummer,"")</f>
        <v/>
      </c>
      <c r="E155" s="81" t="str">
        <f>IF(DML_drivmedel[[#This Row],[Drivmedel]]&lt;&gt;"",Rapportör,"")</f>
        <v/>
      </c>
      <c r="F155" s="9" t="str">
        <f>IF(DML_drivmedel[[#This Row],[Drivmedel]]&lt;&gt;"",CONCATENATE(Rapporteringsår,"-",DML_drivmedel[[#This Row],[ID]]),"")</f>
        <v/>
      </c>
      <c r="G155" s="26" t="str">
        <f>IF(DML_drivmedel[[#This Row],[Drivmedel]]&lt;&gt;"",Rapporteringsår,"")</f>
        <v/>
      </c>
      <c r="H155" s="149">
        <v>1153</v>
      </c>
      <c r="I155" s="1"/>
      <c r="J155" s="82"/>
      <c r="K155" s="1"/>
      <c r="L155" s="83"/>
      <c r="M155" s="100"/>
    </row>
    <row r="156" spans="2:13" x14ac:dyDescent="0.35">
      <c r="B1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6" s="9" t="str">
        <f>IF(DML_drivmedel[[#This Row],[Drivmedel]]&lt;&gt;"",CONCATENATE(DML_drivmedel[[#This Row],[ID]],". ",DML_drivmedel[[#This Row],[Drivmedel]]),"")</f>
        <v/>
      </c>
      <c r="D156" s="9" t="str">
        <f>IF(DML_drivmedel[[#This Row],[Drivmedel]]&lt;&gt;"",Organisationsnummer,"")</f>
        <v/>
      </c>
      <c r="E156" s="81" t="str">
        <f>IF(DML_drivmedel[[#This Row],[Drivmedel]]&lt;&gt;"",Rapportör,"")</f>
        <v/>
      </c>
      <c r="F156" s="9" t="str">
        <f>IF(DML_drivmedel[[#This Row],[Drivmedel]]&lt;&gt;"",CONCATENATE(Rapporteringsår,"-",DML_drivmedel[[#This Row],[ID]]),"")</f>
        <v/>
      </c>
      <c r="G156" s="26" t="str">
        <f>IF(DML_drivmedel[[#This Row],[Drivmedel]]&lt;&gt;"",Rapporteringsår,"")</f>
        <v/>
      </c>
      <c r="H156" s="149">
        <v>1154</v>
      </c>
      <c r="I156" s="1"/>
      <c r="J156" s="82"/>
      <c r="K156" s="1"/>
      <c r="L156" s="83"/>
      <c r="M156" s="100"/>
    </row>
    <row r="157" spans="2:13" x14ac:dyDescent="0.35">
      <c r="B1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7" s="9" t="str">
        <f>IF(DML_drivmedel[[#This Row],[Drivmedel]]&lt;&gt;"",CONCATENATE(DML_drivmedel[[#This Row],[ID]],". ",DML_drivmedel[[#This Row],[Drivmedel]]),"")</f>
        <v/>
      </c>
      <c r="D157" s="9" t="str">
        <f>IF(DML_drivmedel[[#This Row],[Drivmedel]]&lt;&gt;"",Organisationsnummer,"")</f>
        <v/>
      </c>
      <c r="E157" s="81" t="str">
        <f>IF(DML_drivmedel[[#This Row],[Drivmedel]]&lt;&gt;"",Rapportör,"")</f>
        <v/>
      </c>
      <c r="F157" s="9" t="str">
        <f>IF(DML_drivmedel[[#This Row],[Drivmedel]]&lt;&gt;"",CONCATENATE(Rapporteringsår,"-",DML_drivmedel[[#This Row],[ID]]),"")</f>
        <v/>
      </c>
      <c r="G157" s="26" t="str">
        <f>IF(DML_drivmedel[[#This Row],[Drivmedel]]&lt;&gt;"",Rapporteringsår,"")</f>
        <v/>
      </c>
      <c r="H157" s="149">
        <v>1155</v>
      </c>
      <c r="I157" s="1"/>
      <c r="J157" s="82"/>
      <c r="K157" s="1"/>
      <c r="L157" s="83"/>
      <c r="M157" s="100"/>
    </row>
    <row r="158" spans="2:13" x14ac:dyDescent="0.35">
      <c r="B1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8" s="9" t="str">
        <f>IF(DML_drivmedel[[#This Row],[Drivmedel]]&lt;&gt;"",CONCATENATE(DML_drivmedel[[#This Row],[ID]],". ",DML_drivmedel[[#This Row],[Drivmedel]]),"")</f>
        <v/>
      </c>
      <c r="D158" s="9" t="str">
        <f>IF(DML_drivmedel[[#This Row],[Drivmedel]]&lt;&gt;"",Organisationsnummer,"")</f>
        <v/>
      </c>
      <c r="E158" s="81" t="str">
        <f>IF(DML_drivmedel[[#This Row],[Drivmedel]]&lt;&gt;"",Rapportör,"")</f>
        <v/>
      </c>
      <c r="F158" s="9" t="str">
        <f>IF(DML_drivmedel[[#This Row],[Drivmedel]]&lt;&gt;"",CONCATENATE(Rapporteringsår,"-",DML_drivmedel[[#This Row],[ID]]),"")</f>
        <v/>
      </c>
      <c r="G158" s="26" t="str">
        <f>IF(DML_drivmedel[[#This Row],[Drivmedel]]&lt;&gt;"",Rapporteringsår,"")</f>
        <v/>
      </c>
      <c r="H158" s="149">
        <v>1156</v>
      </c>
      <c r="I158" s="1"/>
      <c r="J158" s="82"/>
      <c r="K158" s="1"/>
      <c r="L158" s="83"/>
      <c r="M158" s="100"/>
    </row>
    <row r="159" spans="2:13" x14ac:dyDescent="0.35">
      <c r="B1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9" s="9" t="str">
        <f>IF(DML_drivmedel[[#This Row],[Drivmedel]]&lt;&gt;"",CONCATENATE(DML_drivmedel[[#This Row],[ID]],". ",DML_drivmedel[[#This Row],[Drivmedel]]),"")</f>
        <v/>
      </c>
      <c r="D159" s="9" t="str">
        <f>IF(DML_drivmedel[[#This Row],[Drivmedel]]&lt;&gt;"",Organisationsnummer,"")</f>
        <v/>
      </c>
      <c r="E159" s="81" t="str">
        <f>IF(DML_drivmedel[[#This Row],[Drivmedel]]&lt;&gt;"",Rapportör,"")</f>
        <v/>
      </c>
      <c r="F159" s="9" t="str">
        <f>IF(DML_drivmedel[[#This Row],[Drivmedel]]&lt;&gt;"",CONCATENATE(Rapporteringsår,"-",DML_drivmedel[[#This Row],[ID]]),"")</f>
        <v/>
      </c>
      <c r="G159" s="26" t="str">
        <f>IF(DML_drivmedel[[#This Row],[Drivmedel]]&lt;&gt;"",Rapporteringsår,"")</f>
        <v/>
      </c>
      <c r="H159" s="149">
        <v>1157</v>
      </c>
      <c r="I159" s="1"/>
      <c r="J159" s="82"/>
      <c r="K159" s="1"/>
      <c r="L159" s="83"/>
      <c r="M159" s="100"/>
    </row>
    <row r="160" spans="2:13" x14ac:dyDescent="0.35">
      <c r="B1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0" s="9" t="str">
        <f>IF(DML_drivmedel[[#This Row],[Drivmedel]]&lt;&gt;"",CONCATENATE(DML_drivmedel[[#This Row],[ID]],". ",DML_drivmedel[[#This Row],[Drivmedel]]),"")</f>
        <v/>
      </c>
      <c r="D160" s="9" t="str">
        <f>IF(DML_drivmedel[[#This Row],[Drivmedel]]&lt;&gt;"",Organisationsnummer,"")</f>
        <v/>
      </c>
      <c r="E160" s="81" t="str">
        <f>IF(DML_drivmedel[[#This Row],[Drivmedel]]&lt;&gt;"",Rapportör,"")</f>
        <v/>
      </c>
      <c r="F160" s="9" t="str">
        <f>IF(DML_drivmedel[[#This Row],[Drivmedel]]&lt;&gt;"",CONCATENATE(Rapporteringsår,"-",DML_drivmedel[[#This Row],[ID]]),"")</f>
        <v/>
      </c>
      <c r="G160" s="26" t="str">
        <f>IF(DML_drivmedel[[#This Row],[Drivmedel]]&lt;&gt;"",Rapporteringsår,"")</f>
        <v/>
      </c>
      <c r="H160" s="149">
        <v>1158</v>
      </c>
      <c r="I160" s="1"/>
      <c r="J160" s="82"/>
      <c r="K160" s="1"/>
      <c r="L160" s="83"/>
      <c r="M160" s="100"/>
    </row>
    <row r="161" spans="2:13" x14ac:dyDescent="0.35">
      <c r="B1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1" s="9" t="str">
        <f>IF(DML_drivmedel[[#This Row],[Drivmedel]]&lt;&gt;"",CONCATENATE(DML_drivmedel[[#This Row],[ID]],". ",DML_drivmedel[[#This Row],[Drivmedel]]),"")</f>
        <v/>
      </c>
      <c r="D161" s="9" t="str">
        <f>IF(DML_drivmedel[[#This Row],[Drivmedel]]&lt;&gt;"",Organisationsnummer,"")</f>
        <v/>
      </c>
      <c r="E161" s="81" t="str">
        <f>IF(DML_drivmedel[[#This Row],[Drivmedel]]&lt;&gt;"",Rapportör,"")</f>
        <v/>
      </c>
      <c r="F161" s="9" t="str">
        <f>IF(DML_drivmedel[[#This Row],[Drivmedel]]&lt;&gt;"",CONCATENATE(Rapporteringsår,"-",DML_drivmedel[[#This Row],[ID]]),"")</f>
        <v/>
      </c>
      <c r="G161" s="26" t="str">
        <f>IF(DML_drivmedel[[#This Row],[Drivmedel]]&lt;&gt;"",Rapporteringsår,"")</f>
        <v/>
      </c>
      <c r="H161" s="149">
        <v>1159</v>
      </c>
      <c r="I161" s="1"/>
      <c r="J161" s="82"/>
      <c r="K161" s="1"/>
      <c r="L161" s="83"/>
      <c r="M161" s="100"/>
    </row>
    <row r="162" spans="2:13" x14ac:dyDescent="0.35">
      <c r="B1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2" s="9" t="str">
        <f>IF(DML_drivmedel[[#This Row],[Drivmedel]]&lt;&gt;"",CONCATENATE(DML_drivmedel[[#This Row],[ID]],". ",DML_drivmedel[[#This Row],[Drivmedel]]),"")</f>
        <v/>
      </c>
      <c r="D162" s="9" t="str">
        <f>IF(DML_drivmedel[[#This Row],[Drivmedel]]&lt;&gt;"",Organisationsnummer,"")</f>
        <v/>
      </c>
      <c r="E162" s="81" t="str">
        <f>IF(DML_drivmedel[[#This Row],[Drivmedel]]&lt;&gt;"",Rapportör,"")</f>
        <v/>
      </c>
      <c r="F162" s="9" t="str">
        <f>IF(DML_drivmedel[[#This Row],[Drivmedel]]&lt;&gt;"",CONCATENATE(Rapporteringsår,"-",DML_drivmedel[[#This Row],[ID]]),"")</f>
        <v/>
      </c>
      <c r="G162" s="26" t="str">
        <f>IF(DML_drivmedel[[#This Row],[Drivmedel]]&lt;&gt;"",Rapporteringsår,"")</f>
        <v/>
      </c>
      <c r="H162" s="149">
        <v>1160</v>
      </c>
      <c r="I162" s="1"/>
      <c r="J162" s="82"/>
      <c r="K162" s="1"/>
      <c r="L162" s="83"/>
      <c r="M162" s="100"/>
    </row>
    <row r="163" spans="2:13" x14ac:dyDescent="0.35">
      <c r="B1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3" s="9" t="str">
        <f>IF(DML_drivmedel[[#This Row],[Drivmedel]]&lt;&gt;"",CONCATENATE(DML_drivmedel[[#This Row],[ID]],". ",DML_drivmedel[[#This Row],[Drivmedel]]),"")</f>
        <v/>
      </c>
      <c r="D163" s="9" t="str">
        <f>IF(DML_drivmedel[[#This Row],[Drivmedel]]&lt;&gt;"",Organisationsnummer,"")</f>
        <v/>
      </c>
      <c r="E163" s="81" t="str">
        <f>IF(DML_drivmedel[[#This Row],[Drivmedel]]&lt;&gt;"",Rapportör,"")</f>
        <v/>
      </c>
      <c r="F163" s="9" t="str">
        <f>IF(DML_drivmedel[[#This Row],[Drivmedel]]&lt;&gt;"",CONCATENATE(Rapporteringsår,"-",DML_drivmedel[[#This Row],[ID]]),"")</f>
        <v/>
      </c>
      <c r="G163" s="26" t="str">
        <f>IF(DML_drivmedel[[#This Row],[Drivmedel]]&lt;&gt;"",Rapporteringsår,"")</f>
        <v/>
      </c>
      <c r="H163" s="149">
        <v>1161</v>
      </c>
      <c r="I163" s="1"/>
      <c r="J163" s="82"/>
      <c r="K163" s="1"/>
      <c r="L163" s="83"/>
      <c r="M163" s="100"/>
    </row>
    <row r="164" spans="2:13" x14ac:dyDescent="0.35">
      <c r="B1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4" s="9" t="str">
        <f>IF(DML_drivmedel[[#This Row],[Drivmedel]]&lt;&gt;"",CONCATENATE(DML_drivmedel[[#This Row],[ID]],". ",DML_drivmedel[[#This Row],[Drivmedel]]),"")</f>
        <v/>
      </c>
      <c r="D164" s="9" t="str">
        <f>IF(DML_drivmedel[[#This Row],[Drivmedel]]&lt;&gt;"",Organisationsnummer,"")</f>
        <v/>
      </c>
      <c r="E164" s="81" t="str">
        <f>IF(DML_drivmedel[[#This Row],[Drivmedel]]&lt;&gt;"",Rapportör,"")</f>
        <v/>
      </c>
      <c r="F164" s="9" t="str">
        <f>IF(DML_drivmedel[[#This Row],[Drivmedel]]&lt;&gt;"",CONCATENATE(Rapporteringsår,"-",DML_drivmedel[[#This Row],[ID]]),"")</f>
        <v/>
      </c>
      <c r="G164" s="26" t="str">
        <f>IF(DML_drivmedel[[#This Row],[Drivmedel]]&lt;&gt;"",Rapporteringsår,"")</f>
        <v/>
      </c>
      <c r="H164" s="149">
        <v>1162</v>
      </c>
      <c r="I164" s="1"/>
      <c r="J164" s="82"/>
      <c r="K164" s="1"/>
      <c r="L164" s="83"/>
      <c r="M164" s="100"/>
    </row>
    <row r="165" spans="2:13" x14ac:dyDescent="0.35">
      <c r="B1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5" s="9" t="str">
        <f>IF(DML_drivmedel[[#This Row],[Drivmedel]]&lt;&gt;"",CONCATENATE(DML_drivmedel[[#This Row],[ID]],". ",DML_drivmedel[[#This Row],[Drivmedel]]),"")</f>
        <v/>
      </c>
      <c r="D165" s="9" t="str">
        <f>IF(DML_drivmedel[[#This Row],[Drivmedel]]&lt;&gt;"",Organisationsnummer,"")</f>
        <v/>
      </c>
      <c r="E165" s="81" t="str">
        <f>IF(DML_drivmedel[[#This Row],[Drivmedel]]&lt;&gt;"",Rapportör,"")</f>
        <v/>
      </c>
      <c r="F165" s="9" t="str">
        <f>IF(DML_drivmedel[[#This Row],[Drivmedel]]&lt;&gt;"",CONCATENATE(Rapporteringsår,"-",DML_drivmedel[[#This Row],[ID]]),"")</f>
        <v/>
      </c>
      <c r="G165" s="26" t="str">
        <f>IF(DML_drivmedel[[#This Row],[Drivmedel]]&lt;&gt;"",Rapporteringsår,"")</f>
        <v/>
      </c>
      <c r="H165" s="149">
        <v>1163</v>
      </c>
      <c r="I165" s="1"/>
      <c r="J165" s="82"/>
      <c r="K165" s="1"/>
      <c r="L165" s="83"/>
      <c r="M165" s="100"/>
    </row>
    <row r="166" spans="2:13" x14ac:dyDescent="0.35">
      <c r="B1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6" s="9" t="str">
        <f>IF(DML_drivmedel[[#This Row],[Drivmedel]]&lt;&gt;"",CONCATENATE(DML_drivmedel[[#This Row],[ID]],". ",DML_drivmedel[[#This Row],[Drivmedel]]),"")</f>
        <v/>
      </c>
      <c r="D166" s="9" t="str">
        <f>IF(DML_drivmedel[[#This Row],[Drivmedel]]&lt;&gt;"",Organisationsnummer,"")</f>
        <v/>
      </c>
      <c r="E166" s="81" t="str">
        <f>IF(DML_drivmedel[[#This Row],[Drivmedel]]&lt;&gt;"",Rapportör,"")</f>
        <v/>
      </c>
      <c r="F166" s="9" t="str">
        <f>IF(DML_drivmedel[[#This Row],[Drivmedel]]&lt;&gt;"",CONCATENATE(Rapporteringsår,"-",DML_drivmedel[[#This Row],[ID]]),"")</f>
        <v/>
      </c>
      <c r="G166" s="26" t="str">
        <f>IF(DML_drivmedel[[#This Row],[Drivmedel]]&lt;&gt;"",Rapporteringsår,"")</f>
        <v/>
      </c>
      <c r="H166" s="149">
        <v>1164</v>
      </c>
      <c r="I166" s="1"/>
      <c r="J166" s="82"/>
      <c r="K166" s="1"/>
      <c r="L166" s="83"/>
      <c r="M166" s="100"/>
    </row>
    <row r="167" spans="2:13" x14ac:dyDescent="0.35">
      <c r="B1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7" s="9" t="str">
        <f>IF(DML_drivmedel[[#This Row],[Drivmedel]]&lt;&gt;"",CONCATENATE(DML_drivmedel[[#This Row],[ID]],". ",DML_drivmedel[[#This Row],[Drivmedel]]),"")</f>
        <v/>
      </c>
      <c r="D167" s="9" t="str">
        <f>IF(DML_drivmedel[[#This Row],[Drivmedel]]&lt;&gt;"",Organisationsnummer,"")</f>
        <v/>
      </c>
      <c r="E167" s="81" t="str">
        <f>IF(DML_drivmedel[[#This Row],[Drivmedel]]&lt;&gt;"",Rapportör,"")</f>
        <v/>
      </c>
      <c r="F167" s="9" t="str">
        <f>IF(DML_drivmedel[[#This Row],[Drivmedel]]&lt;&gt;"",CONCATENATE(Rapporteringsår,"-",DML_drivmedel[[#This Row],[ID]]),"")</f>
        <v/>
      </c>
      <c r="G167" s="26" t="str">
        <f>IF(DML_drivmedel[[#This Row],[Drivmedel]]&lt;&gt;"",Rapporteringsår,"")</f>
        <v/>
      </c>
      <c r="H167" s="149">
        <v>1165</v>
      </c>
      <c r="I167" s="1"/>
      <c r="J167" s="82"/>
      <c r="K167" s="1"/>
      <c r="L167" s="83"/>
      <c r="M167" s="100"/>
    </row>
    <row r="168" spans="2:13" x14ac:dyDescent="0.35">
      <c r="B1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8" s="9" t="str">
        <f>IF(DML_drivmedel[[#This Row],[Drivmedel]]&lt;&gt;"",CONCATENATE(DML_drivmedel[[#This Row],[ID]],". ",DML_drivmedel[[#This Row],[Drivmedel]]),"")</f>
        <v/>
      </c>
      <c r="D168" s="9" t="str">
        <f>IF(DML_drivmedel[[#This Row],[Drivmedel]]&lt;&gt;"",Organisationsnummer,"")</f>
        <v/>
      </c>
      <c r="E168" s="81" t="str">
        <f>IF(DML_drivmedel[[#This Row],[Drivmedel]]&lt;&gt;"",Rapportör,"")</f>
        <v/>
      </c>
      <c r="F168" s="9" t="str">
        <f>IF(DML_drivmedel[[#This Row],[Drivmedel]]&lt;&gt;"",CONCATENATE(Rapporteringsår,"-",DML_drivmedel[[#This Row],[ID]]),"")</f>
        <v/>
      </c>
      <c r="G168" s="26" t="str">
        <f>IF(DML_drivmedel[[#This Row],[Drivmedel]]&lt;&gt;"",Rapporteringsår,"")</f>
        <v/>
      </c>
      <c r="H168" s="149">
        <v>1166</v>
      </c>
      <c r="I168" s="1"/>
      <c r="J168" s="82"/>
      <c r="K168" s="1"/>
      <c r="L168" s="83"/>
      <c r="M168" s="100"/>
    </row>
    <row r="169" spans="2:13" x14ac:dyDescent="0.35">
      <c r="B1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9" s="9" t="str">
        <f>IF(DML_drivmedel[[#This Row],[Drivmedel]]&lt;&gt;"",CONCATENATE(DML_drivmedel[[#This Row],[ID]],". ",DML_drivmedel[[#This Row],[Drivmedel]]),"")</f>
        <v/>
      </c>
      <c r="D169" s="9" t="str">
        <f>IF(DML_drivmedel[[#This Row],[Drivmedel]]&lt;&gt;"",Organisationsnummer,"")</f>
        <v/>
      </c>
      <c r="E169" s="81" t="str">
        <f>IF(DML_drivmedel[[#This Row],[Drivmedel]]&lt;&gt;"",Rapportör,"")</f>
        <v/>
      </c>
      <c r="F169" s="9" t="str">
        <f>IF(DML_drivmedel[[#This Row],[Drivmedel]]&lt;&gt;"",CONCATENATE(Rapporteringsår,"-",DML_drivmedel[[#This Row],[ID]]),"")</f>
        <v/>
      </c>
      <c r="G169" s="26" t="str">
        <f>IF(DML_drivmedel[[#This Row],[Drivmedel]]&lt;&gt;"",Rapporteringsår,"")</f>
        <v/>
      </c>
      <c r="H169" s="149">
        <v>1167</v>
      </c>
      <c r="I169" s="1"/>
      <c r="J169" s="82"/>
      <c r="K169" s="1"/>
      <c r="L169" s="83"/>
      <c r="M169" s="100"/>
    </row>
    <row r="170" spans="2:13" x14ac:dyDescent="0.35">
      <c r="B1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0" s="9" t="str">
        <f>IF(DML_drivmedel[[#This Row],[Drivmedel]]&lt;&gt;"",CONCATENATE(DML_drivmedel[[#This Row],[ID]],". ",DML_drivmedel[[#This Row],[Drivmedel]]),"")</f>
        <v/>
      </c>
      <c r="D170" s="9" t="str">
        <f>IF(DML_drivmedel[[#This Row],[Drivmedel]]&lt;&gt;"",Organisationsnummer,"")</f>
        <v/>
      </c>
      <c r="E170" s="81" t="str">
        <f>IF(DML_drivmedel[[#This Row],[Drivmedel]]&lt;&gt;"",Rapportör,"")</f>
        <v/>
      </c>
      <c r="F170" s="9" t="str">
        <f>IF(DML_drivmedel[[#This Row],[Drivmedel]]&lt;&gt;"",CONCATENATE(Rapporteringsår,"-",DML_drivmedel[[#This Row],[ID]]),"")</f>
        <v/>
      </c>
      <c r="G170" s="26" t="str">
        <f>IF(DML_drivmedel[[#This Row],[Drivmedel]]&lt;&gt;"",Rapporteringsår,"")</f>
        <v/>
      </c>
      <c r="H170" s="149">
        <v>1168</v>
      </c>
      <c r="I170" s="1"/>
      <c r="J170" s="82"/>
      <c r="K170" s="1"/>
      <c r="L170" s="83"/>
      <c r="M170" s="100"/>
    </row>
    <row r="171" spans="2:13" x14ac:dyDescent="0.35">
      <c r="B1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1" s="9" t="str">
        <f>IF(DML_drivmedel[[#This Row],[Drivmedel]]&lt;&gt;"",CONCATENATE(DML_drivmedel[[#This Row],[ID]],". ",DML_drivmedel[[#This Row],[Drivmedel]]),"")</f>
        <v/>
      </c>
      <c r="D171" s="9" t="str">
        <f>IF(DML_drivmedel[[#This Row],[Drivmedel]]&lt;&gt;"",Organisationsnummer,"")</f>
        <v/>
      </c>
      <c r="E171" s="81" t="str">
        <f>IF(DML_drivmedel[[#This Row],[Drivmedel]]&lt;&gt;"",Rapportör,"")</f>
        <v/>
      </c>
      <c r="F171" s="9" t="str">
        <f>IF(DML_drivmedel[[#This Row],[Drivmedel]]&lt;&gt;"",CONCATENATE(Rapporteringsår,"-",DML_drivmedel[[#This Row],[ID]]),"")</f>
        <v/>
      </c>
      <c r="G171" s="26" t="str">
        <f>IF(DML_drivmedel[[#This Row],[Drivmedel]]&lt;&gt;"",Rapporteringsår,"")</f>
        <v/>
      </c>
      <c r="H171" s="149">
        <v>1169</v>
      </c>
      <c r="I171" s="1"/>
      <c r="J171" s="82"/>
      <c r="K171" s="1"/>
      <c r="L171" s="83"/>
      <c r="M171" s="100"/>
    </row>
    <row r="172" spans="2:13" x14ac:dyDescent="0.35">
      <c r="B1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2" s="9" t="str">
        <f>IF(DML_drivmedel[[#This Row],[Drivmedel]]&lt;&gt;"",CONCATENATE(DML_drivmedel[[#This Row],[ID]],". ",DML_drivmedel[[#This Row],[Drivmedel]]),"")</f>
        <v/>
      </c>
      <c r="D172" s="9" t="str">
        <f>IF(DML_drivmedel[[#This Row],[Drivmedel]]&lt;&gt;"",Organisationsnummer,"")</f>
        <v/>
      </c>
      <c r="E172" s="81" t="str">
        <f>IF(DML_drivmedel[[#This Row],[Drivmedel]]&lt;&gt;"",Rapportör,"")</f>
        <v/>
      </c>
      <c r="F172" s="9" t="str">
        <f>IF(DML_drivmedel[[#This Row],[Drivmedel]]&lt;&gt;"",CONCATENATE(Rapporteringsår,"-",DML_drivmedel[[#This Row],[ID]]),"")</f>
        <v/>
      </c>
      <c r="G172" s="26" t="str">
        <f>IF(DML_drivmedel[[#This Row],[Drivmedel]]&lt;&gt;"",Rapporteringsår,"")</f>
        <v/>
      </c>
      <c r="H172" s="149">
        <v>1170</v>
      </c>
      <c r="I172" s="1"/>
      <c r="J172" s="82"/>
      <c r="K172" s="1"/>
      <c r="L172" s="83"/>
      <c r="M172" s="100"/>
    </row>
    <row r="173" spans="2:13" x14ac:dyDescent="0.35">
      <c r="B1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3" s="9" t="str">
        <f>IF(DML_drivmedel[[#This Row],[Drivmedel]]&lt;&gt;"",CONCATENATE(DML_drivmedel[[#This Row],[ID]],". ",DML_drivmedel[[#This Row],[Drivmedel]]),"")</f>
        <v/>
      </c>
      <c r="D173" s="9" t="str">
        <f>IF(DML_drivmedel[[#This Row],[Drivmedel]]&lt;&gt;"",Organisationsnummer,"")</f>
        <v/>
      </c>
      <c r="E173" s="81" t="str">
        <f>IF(DML_drivmedel[[#This Row],[Drivmedel]]&lt;&gt;"",Rapportör,"")</f>
        <v/>
      </c>
      <c r="F173" s="9" t="str">
        <f>IF(DML_drivmedel[[#This Row],[Drivmedel]]&lt;&gt;"",CONCATENATE(Rapporteringsår,"-",DML_drivmedel[[#This Row],[ID]]),"")</f>
        <v/>
      </c>
      <c r="G173" s="26" t="str">
        <f>IF(DML_drivmedel[[#This Row],[Drivmedel]]&lt;&gt;"",Rapporteringsår,"")</f>
        <v/>
      </c>
      <c r="H173" s="149">
        <v>1171</v>
      </c>
      <c r="I173" s="1"/>
      <c r="J173" s="82"/>
      <c r="K173" s="1"/>
      <c r="L173" s="83"/>
      <c r="M173" s="100"/>
    </row>
    <row r="174" spans="2:13" x14ac:dyDescent="0.35">
      <c r="B1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4" s="9" t="str">
        <f>IF(DML_drivmedel[[#This Row],[Drivmedel]]&lt;&gt;"",CONCATENATE(DML_drivmedel[[#This Row],[ID]],". ",DML_drivmedel[[#This Row],[Drivmedel]]),"")</f>
        <v/>
      </c>
      <c r="D174" s="9" t="str">
        <f>IF(DML_drivmedel[[#This Row],[Drivmedel]]&lt;&gt;"",Organisationsnummer,"")</f>
        <v/>
      </c>
      <c r="E174" s="81" t="str">
        <f>IF(DML_drivmedel[[#This Row],[Drivmedel]]&lt;&gt;"",Rapportör,"")</f>
        <v/>
      </c>
      <c r="F174" s="9" t="str">
        <f>IF(DML_drivmedel[[#This Row],[Drivmedel]]&lt;&gt;"",CONCATENATE(Rapporteringsår,"-",DML_drivmedel[[#This Row],[ID]]),"")</f>
        <v/>
      </c>
      <c r="G174" s="26" t="str">
        <f>IF(DML_drivmedel[[#This Row],[Drivmedel]]&lt;&gt;"",Rapporteringsår,"")</f>
        <v/>
      </c>
      <c r="H174" s="149">
        <v>1172</v>
      </c>
      <c r="I174" s="1"/>
      <c r="J174" s="82"/>
      <c r="K174" s="1"/>
      <c r="L174" s="83"/>
      <c r="M174" s="100"/>
    </row>
    <row r="175" spans="2:13" x14ac:dyDescent="0.35">
      <c r="B1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5" s="9" t="str">
        <f>IF(DML_drivmedel[[#This Row],[Drivmedel]]&lt;&gt;"",CONCATENATE(DML_drivmedel[[#This Row],[ID]],". ",DML_drivmedel[[#This Row],[Drivmedel]]),"")</f>
        <v/>
      </c>
      <c r="D175" s="9" t="str">
        <f>IF(DML_drivmedel[[#This Row],[Drivmedel]]&lt;&gt;"",Organisationsnummer,"")</f>
        <v/>
      </c>
      <c r="E175" s="81" t="str">
        <f>IF(DML_drivmedel[[#This Row],[Drivmedel]]&lt;&gt;"",Rapportör,"")</f>
        <v/>
      </c>
      <c r="F175" s="9" t="str">
        <f>IF(DML_drivmedel[[#This Row],[Drivmedel]]&lt;&gt;"",CONCATENATE(Rapporteringsår,"-",DML_drivmedel[[#This Row],[ID]]),"")</f>
        <v/>
      </c>
      <c r="G175" s="26" t="str">
        <f>IF(DML_drivmedel[[#This Row],[Drivmedel]]&lt;&gt;"",Rapporteringsår,"")</f>
        <v/>
      </c>
      <c r="H175" s="149">
        <v>1173</v>
      </c>
      <c r="I175" s="1"/>
      <c r="J175" s="82"/>
      <c r="K175" s="1"/>
      <c r="L175" s="83"/>
      <c r="M175" s="100"/>
    </row>
    <row r="176" spans="2:13" x14ac:dyDescent="0.35">
      <c r="B1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6" s="9" t="str">
        <f>IF(DML_drivmedel[[#This Row],[Drivmedel]]&lt;&gt;"",CONCATENATE(DML_drivmedel[[#This Row],[ID]],". ",DML_drivmedel[[#This Row],[Drivmedel]]),"")</f>
        <v/>
      </c>
      <c r="D176" s="9" t="str">
        <f>IF(DML_drivmedel[[#This Row],[Drivmedel]]&lt;&gt;"",Organisationsnummer,"")</f>
        <v/>
      </c>
      <c r="E176" s="81" t="str">
        <f>IF(DML_drivmedel[[#This Row],[Drivmedel]]&lt;&gt;"",Rapportör,"")</f>
        <v/>
      </c>
      <c r="F176" s="9" t="str">
        <f>IF(DML_drivmedel[[#This Row],[Drivmedel]]&lt;&gt;"",CONCATENATE(Rapporteringsår,"-",DML_drivmedel[[#This Row],[ID]]),"")</f>
        <v/>
      </c>
      <c r="G176" s="26" t="str">
        <f>IF(DML_drivmedel[[#This Row],[Drivmedel]]&lt;&gt;"",Rapporteringsår,"")</f>
        <v/>
      </c>
      <c r="H176" s="149">
        <v>1174</v>
      </c>
      <c r="I176" s="1"/>
      <c r="J176" s="82"/>
      <c r="K176" s="1"/>
      <c r="L176" s="83"/>
      <c r="M176" s="100"/>
    </row>
    <row r="177" spans="2:13" x14ac:dyDescent="0.35">
      <c r="B1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7" s="9" t="str">
        <f>IF(DML_drivmedel[[#This Row],[Drivmedel]]&lt;&gt;"",CONCATENATE(DML_drivmedel[[#This Row],[ID]],". ",DML_drivmedel[[#This Row],[Drivmedel]]),"")</f>
        <v/>
      </c>
      <c r="D177" s="9" t="str">
        <f>IF(DML_drivmedel[[#This Row],[Drivmedel]]&lt;&gt;"",Organisationsnummer,"")</f>
        <v/>
      </c>
      <c r="E177" s="81" t="str">
        <f>IF(DML_drivmedel[[#This Row],[Drivmedel]]&lt;&gt;"",Rapportör,"")</f>
        <v/>
      </c>
      <c r="F177" s="9" t="str">
        <f>IF(DML_drivmedel[[#This Row],[Drivmedel]]&lt;&gt;"",CONCATENATE(Rapporteringsår,"-",DML_drivmedel[[#This Row],[ID]]),"")</f>
        <v/>
      </c>
      <c r="G177" s="26" t="str">
        <f>IF(DML_drivmedel[[#This Row],[Drivmedel]]&lt;&gt;"",Rapporteringsår,"")</f>
        <v/>
      </c>
      <c r="H177" s="149">
        <v>1175</v>
      </c>
      <c r="I177" s="1"/>
      <c r="J177" s="82"/>
      <c r="K177" s="1"/>
      <c r="L177" s="83"/>
      <c r="M177" s="100"/>
    </row>
    <row r="178" spans="2:13" x14ac:dyDescent="0.35">
      <c r="B1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8" s="9" t="str">
        <f>IF(DML_drivmedel[[#This Row],[Drivmedel]]&lt;&gt;"",CONCATENATE(DML_drivmedel[[#This Row],[ID]],". ",DML_drivmedel[[#This Row],[Drivmedel]]),"")</f>
        <v/>
      </c>
      <c r="D178" s="9" t="str">
        <f>IF(DML_drivmedel[[#This Row],[Drivmedel]]&lt;&gt;"",Organisationsnummer,"")</f>
        <v/>
      </c>
      <c r="E178" s="81" t="str">
        <f>IF(DML_drivmedel[[#This Row],[Drivmedel]]&lt;&gt;"",Rapportör,"")</f>
        <v/>
      </c>
      <c r="F178" s="9" t="str">
        <f>IF(DML_drivmedel[[#This Row],[Drivmedel]]&lt;&gt;"",CONCATENATE(Rapporteringsår,"-",DML_drivmedel[[#This Row],[ID]]),"")</f>
        <v/>
      </c>
      <c r="G178" s="26" t="str">
        <f>IF(DML_drivmedel[[#This Row],[Drivmedel]]&lt;&gt;"",Rapporteringsår,"")</f>
        <v/>
      </c>
      <c r="H178" s="149">
        <v>1176</v>
      </c>
      <c r="I178" s="1"/>
      <c r="J178" s="82"/>
      <c r="K178" s="1"/>
      <c r="L178" s="83"/>
      <c r="M178" s="100"/>
    </row>
    <row r="179" spans="2:13" x14ac:dyDescent="0.35">
      <c r="B1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9" s="9" t="str">
        <f>IF(DML_drivmedel[[#This Row],[Drivmedel]]&lt;&gt;"",CONCATENATE(DML_drivmedel[[#This Row],[ID]],". ",DML_drivmedel[[#This Row],[Drivmedel]]),"")</f>
        <v/>
      </c>
      <c r="D179" s="9" t="str">
        <f>IF(DML_drivmedel[[#This Row],[Drivmedel]]&lt;&gt;"",Organisationsnummer,"")</f>
        <v/>
      </c>
      <c r="E179" s="81" t="str">
        <f>IF(DML_drivmedel[[#This Row],[Drivmedel]]&lt;&gt;"",Rapportör,"")</f>
        <v/>
      </c>
      <c r="F179" s="9" t="str">
        <f>IF(DML_drivmedel[[#This Row],[Drivmedel]]&lt;&gt;"",CONCATENATE(Rapporteringsår,"-",DML_drivmedel[[#This Row],[ID]]),"")</f>
        <v/>
      </c>
      <c r="G179" s="26" t="str">
        <f>IF(DML_drivmedel[[#This Row],[Drivmedel]]&lt;&gt;"",Rapporteringsår,"")</f>
        <v/>
      </c>
      <c r="H179" s="149">
        <v>1177</v>
      </c>
      <c r="I179" s="1"/>
      <c r="J179" s="82"/>
      <c r="K179" s="1"/>
      <c r="L179" s="83"/>
      <c r="M179" s="100"/>
    </row>
    <row r="180" spans="2:13" x14ac:dyDescent="0.35">
      <c r="B1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0" s="9" t="str">
        <f>IF(DML_drivmedel[[#This Row],[Drivmedel]]&lt;&gt;"",CONCATENATE(DML_drivmedel[[#This Row],[ID]],". ",DML_drivmedel[[#This Row],[Drivmedel]]),"")</f>
        <v/>
      </c>
      <c r="D180" s="9" t="str">
        <f>IF(DML_drivmedel[[#This Row],[Drivmedel]]&lt;&gt;"",Organisationsnummer,"")</f>
        <v/>
      </c>
      <c r="E180" s="81" t="str">
        <f>IF(DML_drivmedel[[#This Row],[Drivmedel]]&lt;&gt;"",Rapportör,"")</f>
        <v/>
      </c>
      <c r="F180" s="9" t="str">
        <f>IF(DML_drivmedel[[#This Row],[Drivmedel]]&lt;&gt;"",CONCATENATE(Rapporteringsår,"-",DML_drivmedel[[#This Row],[ID]]),"")</f>
        <v/>
      </c>
      <c r="G180" s="26" t="str">
        <f>IF(DML_drivmedel[[#This Row],[Drivmedel]]&lt;&gt;"",Rapporteringsår,"")</f>
        <v/>
      </c>
      <c r="H180" s="149">
        <v>1178</v>
      </c>
      <c r="I180" s="1"/>
      <c r="J180" s="82"/>
      <c r="K180" s="1"/>
      <c r="L180" s="83"/>
      <c r="M180" s="100"/>
    </row>
    <row r="181" spans="2:13" x14ac:dyDescent="0.35">
      <c r="B1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1" s="9" t="str">
        <f>IF(DML_drivmedel[[#This Row],[Drivmedel]]&lt;&gt;"",CONCATENATE(DML_drivmedel[[#This Row],[ID]],". ",DML_drivmedel[[#This Row],[Drivmedel]]),"")</f>
        <v/>
      </c>
      <c r="D181" s="9" t="str">
        <f>IF(DML_drivmedel[[#This Row],[Drivmedel]]&lt;&gt;"",Organisationsnummer,"")</f>
        <v/>
      </c>
      <c r="E181" s="81" t="str">
        <f>IF(DML_drivmedel[[#This Row],[Drivmedel]]&lt;&gt;"",Rapportör,"")</f>
        <v/>
      </c>
      <c r="F181" s="9" t="str">
        <f>IF(DML_drivmedel[[#This Row],[Drivmedel]]&lt;&gt;"",CONCATENATE(Rapporteringsår,"-",DML_drivmedel[[#This Row],[ID]]),"")</f>
        <v/>
      </c>
      <c r="G181" s="26" t="str">
        <f>IF(DML_drivmedel[[#This Row],[Drivmedel]]&lt;&gt;"",Rapporteringsår,"")</f>
        <v/>
      </c>
      <c r="H181" s="149">
        <v>1179</v>
      </c>
      <c r="I181" s="1"/>
      <c r="J181" s="82"/>
      <c r="K181" s="1"/>
      <c r="L181" s="83"/>
      <c r="M181" s="100"/>
    </row>
    <row r="182" spans="2:13" x14ac:dyDescent="0.35">
      <c r="B1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2" s="9" t="str">
        <f>IF(DML_drivmedel[[#This Row],[Drivmedel]]&lt;&gt;"",CONCATENATE(DML_drivmedel[[#This Row],[ID]],". ",DML_drivmedel[[#This Row],[Drivmedel]]),"")</f>
        <v/>
      </c>
      <c r="D182" s="9" t="str">
        <f>IF(DML_drivmedel[[#This Row],[Drivmedel]]&lt;&gt;"",Organisationsnummer,"")</f>
        <v/>
      </c>
      <c r="E182" s="81" t="str">
        <f>IF(DML_drivmedel[[#This Row],[Drivmedel]]&lt;&gt;"",Rapportör,"")</f>
        <v/>
      </c>
      <c r="F182" s="9" t="str">
        <f>IF(DML_drivmedel[[#This Row],[Drivmedel]]&lt;&gt;"",CONCATENATE(Rapporteringsår,"-",DML_drivmedel[[#This Row],[ID]]),"")</f>
        <v/>
      </c>
      <c r="G182" s="26" t="str">
        <f>IF(DML_drivmedel[[#This Row],[Drivmedel]]&lt;&gt;"",Rapporteringsår,"")</f>
        <v/>
      </c>
      <c r="H182" s="149">
        <v>1180</v>
      </c>
      <c r="I182" s="1"/>
      <c r="J182" s="82"/>
      <c r="K182" s="1"/>
      <c r="L182" s="83"/>
      <c r="M182" s="100"/>
    </row>
    <row r="183" spans="2:13" x14ac:dyDescent="0.35">
      <c r="B1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3" s="9" t="str">
        <f>IF(DML_drivmedel[[#This Row],[Drivmedel]]&lt;&gt;"",CONCATENATE(DML_drivmedel[[#This Row],[ID]],". ",DML_drivmedel[[#This Row],[Drivmedel]]),"")</f>
        <v/>
      </c>
      <c r="D183" s="9" t="str">
        <f>IF(DML_drivmedel[[#This Row],[Drivmedel]]&lt;&gt;"",Organisationsnummer,"")</f>
        <v/>
      </c>
      <c r="E183" s="81" t="str">
        <f>IF(DML_drivmedel[[#This Row],[Drivmedel]]&lt;&gt;"",Rapportör,"")</f>
        <v/>
      </c>
      <c r="F183" s="9" t="str">
        <f>IF(DML_drivmedel[[#This Row],[Drivmedel]]&lt;&gt;"",CONCATENATE(Rapporteringsår,"-",DML_drivmedel[[#This Row],[ID]]),"")</f>
        <v/>
      </c>
      <c r="G183" s="26" t="str">
        <f>IF(DML_drivmedel[[#This Row],[Drivmedel]]&lt;&gt;"",Rapporteringsår,"")</f>
        <v/>
      </c>
      <c r="H183" s="149">
        <v>1181</v>
      </c>
      <c r="I183" s="1"/>
      <c r="J183" s="82"/>
      <c r="K183" s="1"/>
      <c r="L183" s="83"/>
      <c r="M183" s="100"/>
    </row>
    <row r="184" spans="2:13" x14ac:dyDescent="0.35">
      <c r="B1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4" s="9" t="str">
        <f>IF(DML_drivmedel[[#This Row],[Drivmedel]]&lt;&gt;"",CONCATENATE(DML_drivmedel[[#This Row],[ID]],". ",DML_drivmedel[[#This Row],[Drivmedel]]),"")</f>
        <v/>
      </c>
      <c r="D184" s="9" t="str">
        <f>IF(DML_drivmedel[[#This Row],[Drivmedel]]&lt;&gt;"",Organisationsnummer,"")</f>
        <v/>
      </c>
      <c r="E184" s="81" t="str">
        <f>IF(DML_drivmedel[[#This Row],[Drivmedel]]&lt;&gt;"",Rapportör,"")</f>
        <v/>
      </c>
      <c r="F184" s="9" t="str">
        <f>IF(DML_drivmedel[[#This Row],[Drivmedel]]&lt;&gt;"",CONCATENATE(Rapporteringsår,"-",DML_drivmedel[[#This Row],[ID]]),"")</f>
        <v/>
      </c>
      <c r="G184" s="26" t="str">
        <f>IF(DML_drivmedel[[#This Row],[Drivmedel]]&lt;&gt;"",Rapporteringsår,"")</f>
        <v/>
      </c>
      <c r="H184" s="149">
        <v>1182</v>
      </c>
      <c r="I184" s="1"/>
      <c r="J184" s="82"/>
      <c r="K184" s="1"/>
      <c r="L184" s="83"/>
      <c r="M184" s="100"/>
    </row>
    <row r="185" spans="2:13" x14ac:dyDescent="0.35">
      <c r="B1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5" s="9" t="str">
        <f>IF(DML_drivmedel[[#This Row],[Drivmedel]]&lt;&gt;"",CONCATENATE(DML_drivmedel[[#This Row],[ID]],". ",DML_drivmedel[[#This Row],[Drivmedel]]),"")</f>
        <v/>
      </c>
      <c r="D185" s="9" t="str">
        <f>IF(DML_drivmedel[[#This Row],[Drivmedel]]&lt;&gt;"",Organisationsnummer,"")</f>
        <v/>
      </c>
      <c r="E185" s="81" t="str">
        <f>IF(DML_drivmedel[[#This Row],[Drivmedel]]&lt;&gt;"",Rapportör,"")</f>
        <v/>
      </c>
      <c r="F185" s="9" t="str">
        <f>IF(DML_drivmedel[[#This Row],[Drivmedel]]&lt;&gt;"",CONCATENATE(Rapporteringsår,"-",DML_drivmedel[[#This Row],[ID]]),"")</f>
        <v/>
      </c>
      <c r="G185" s="26" t="str">
        <f>IF(DML_drivmedel[[#This Row],[Drivmedel]]&lt;&gt;"",Rapporteringsår,"")</f>
        <v/>
      </c>
      <c r="H185" s="149">
        <v>1183</v>
      </c>
      <c r="I185" s="1"/>
      <c r="J185" s="82"/>
      <c r="K185" s="1"/>
      <c r="L185" s="83"/>
      <c r="M185" s="100"/>
    </row>
    <row r="186" spans="2:13" x14ac:dyDescent="0.35">
      <c r="B1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6" s="9" t="str">
        <f>IF(DML_drivmedel[[#This Row],[Drivmedel]]&lt;&gt;"",CONCATENATE(DML_drivmedel[[#This Row],[ID]],". ",DML_drivmedel[[#This Row],[Drivmedel]]),"")</f>
        <v/>
      </c>
      <c r="D186" s="9" t="str">
        <f>IF(DML_drivmedel[[#This Row],[Drivmedel]]&lt;&gt;"",Organisationsnummer,"")</f>
        <v/>
      </c>
      <c r="E186" s="81" t="str">
        <f>IF(DML_drivmedel[[#This Row],[Drivmedel]]&lt;&gt;"",Rapportör,"")</f>
        <v/>
      </c>
      <c r="F186" s="9" t="str">
        <f>IF(DML_drivmedel[[#This Row],[Drivmedel]]&lt;&gt;"",CONCATENATE(Rapporteringsår,"-",DML_drivmedel[[#This Row],[ID]]),"")</f>
        <v/>
      </c>
      <c r="G186" s="26" t="str">
        <f>IF(DML_drivmedel[[#This Row],[Drivmedel]]&lt;&gt;"",Rapporteringsår,"")</f>
        <v/>
      </c>
      <c r="H186" s="149">
        <v>1184</v>
      </c>
      <c r="I186" s="1"/>
      <c r="J186" s="82"/>
      <c r="K186" s="1"/>
      <c r="L186" s="83"/>
      <c r="M186" s="100"/>
    </row>
    <row r="187" spans="2:13" x14ac:dyDescent="0.35">
      <c r="B1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7" s="9" t="str">
        <f>IF(DML_drivmedel[[#This Row],[Drivmedel]]&lt;&gt;"",CONCATENATE(DML_drivmedel[[#This Row],[ID]],". ",DML_drivmedel[[#This Row],[Drivmedel]]),"")</f>
        <v/>
      </c>
      <c r="D187" s="9" t="str">
        <f>IF(DML_drivmedel[[#This Row],[Drivmedel]]&lt;&gt;"",Organisationsnummer,"")</f>
        <v/>
      </c>
      <c r="E187" s="81" t="str">
        <f>IF(DML_drivmedel[[#This Row],[Drivmedel]]&lt;&gt;"",Rapportör,"")</f>
        <v/>
      </c>
      <c r="F187" s="9" t="str">
        <f>IF(DML_drivmedel[[#This Row],[Drivmedel]]&lt;&gt;"",CONCATENATE(Rapporteringsår,"-",DML_drivmedel[[#This Row],[ID]]),"")</f>
        <v/>
      </c>
      <c r="G187" s="26" t="str">
        <f>IF(DML_drivmedel[[#This Row],[Drivmedel]]&lt;&gt;"",Rapporteringsår,"")</f>
        <v/>
      </c>
      <c r="H187" s="149">
        <v>1185</v>
      </c>
      <c r="I187" s="1"/>
      <c r="J187" s="82"/>
      <c r="K187" s="1"/>
      <c r="L187" s="83"/>
      <c r="M187" s="100"/>
    </row>
    <row r="188" spans="2:13" x14ac:dyDescent="0.35">
      <c r="B1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8" s="9" t="str">
        <f>IF(DML_drivmedel[[#This Row],[Drivmedel]]&lt;&gt;"",CONCATENATE(DML_drivmedel[[#This Row],[ID]],". ",DML_drivmedel[[#This Row],[Drivmedel]]),"")</f>
        <v/>
      </c>
      <c r="D188" s="9" t="str">
        <f>IF(DML_drivmedel[[#This Row],[Drivmedel]]&lt;&gt;"",Organisationsnummer,"")</f>
        <v/>
      </c>
      <c r="E188" s="81" t="str">
        <f>IF(DML_drivmedel[[#This Row],[Drivmedel]]&lt;&gt;"",Rapportör,"")</f>
        <v/>
      </c>
      <c r="F188" s="9" t="str">
        <f>IF(DML_drivmedel[[#This Row],[Drivmedel]]&lt;&gt;"",CONCATENATE(Rapporteringsår,"-",DML_drivmedel[[#This Row],[ID]]),"")</f>
        <v/>
      </c>
      <c r="G188" s="26" t="str">
        <f>IF(DML_drivmedel[[#This Row],[Drivmedel]]&lt;&gt;"",Rapporteringsår,"")</f>
        <v/>
      </c>
      <c r="H188" s="149">
        <v>1186</v>
      </c>
      <c r="I188" s="1"/>
      <c r="J188" s="82"/>
      <c r="K188" s="1"/>
      <c r="L188" s="83"/>
      <c r="M188" s="100"/>
    </row>
    <row r="189" spans="2:13" x14ac:dyDescent="0.35">
      <c r="B1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9" s="9" t="str">
        <f>IF(DML_drivmedel[[#This Row],[Drivmedel]]&lt;&gt;"",CONCATENATE(DML_drivmedel[[#This Row],[ID]],". ",DML_drivmedel[[#This Row],[Drivmedel]]),"")</f>
        <v/>
      </c>
      <c r="D189" s="9" t="str">
        <f>IF(DML_drivmedel[[#This Row],[Drivmedel]]&lt;&gt;"",Organisationsnummer,"")</f>
        <v/>
      </c>
      <c r="E189" s="81" t="str">
        <f>IF(DML_drivmedel[[#This Row],[Drivmedel]]&lt;&gt;"",Rapportör,"")</f>
        <v/>
      </c>
      <c r="F189" s="9" t="str">
        <f>IF(DML_drivmedel[[#This Row],[Drivmedel]]&lt;&gt;"",CONCATENATE(Rapporteringsår,"-",DML_drivmedel[[#This Row],[ID]]),"")</f>
        <v/>
      </c>
      <c r="G189" s="26" t="str">
        <f>IF(DML_drivmedel[[#This Row],[Drivmedel]]&lt;&gt;"",Rapporteringsår,"")</f>
        <v/>
      </c>
      <c r="H189" s="149">
        <v>1187</v>
      </c>
      <c r="I189" s="1"/>
      <c r="J189" s="82"/>
      <c r="K189" s="1"/>
      <c r="L189" s="83"/>
      <c r="M189" s="100"/>
    </row>
    <row r="190" spans="2:13" x14ac:dyDescent="0.35">
      <c r="B1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0" s="9" t="str">
        <f>IF(DML_drivmedel[[#This Row],[Drivmedel]]&lt;&gt;"",CONCATENATE(DML_drivmedel[[#This Row],[ID]],". ",DML_drivmedel[[#This Row],[Drivmedel]]),"")</f>
        <v/>
      </c>
      <c r="D190" s="9" t="str">
        <f>IF(DML_drivmedel[[#This Row],[Drivmedel]]&lt;&gt;"",Organisationsnummer,"")</f>
        <v/>
      </c>
      <c r="E190" s="81" t="str">
        <f>IF(DML_drivmedel[[#This Row],[Drivmedel]]&lt;&gt;"",Rapportör,"")</f>
        <v/>
      </c>
      <c r="F190" s="9" t="str">
        <f>IF(DML_drivmedel[[#This Row],[Drivmedel]]&lt;&gt;"",CONCATENATE(Rapporteringsår,"-",DML_drivmedel[[#This Row],[ID]]),"")</f>
        <v/>
      </c>
      <c r="G190" s="26" t="str">
        <f>IF(DML_drivmedel[[#This Row],[Drivmedel]]&lt;&gt;"",Rapporteringsår,"")</f>
        <v/>
      </c>
      <c r="H190" s="149">
        <v>1188</v>
      </c>
      <c r="I190" s="1"/>
      <c r="J190" s="82"/>
      <c r="K190" s="1"/>
      <c r="L190" s="83"/>
      <c r="M190" s="100"/>
    </row>
    <row r="191" spans="2:13" x14ac:dyDescent="0.35">
      <c r="B1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1" s="9" t="str">
        <f>IF(DML_drivmedel[[#This Row],[Drivmedel]]&lt;&gt;"",CONCATENATE(DML_drivmedel[[#This Row],[ID]],". ",DML_drivmedel[[#This Row],[Drivmedel]]),"")</f>
        <v/>
      </c>
      <c r="D191" s="9" t="str">
        <f>IF(DML_drivmedel[[#This Row],[Drivmedel]]&lt;&gt;"",Organisationsnummer,"")</f>
        <v/>
      </c>
      <c r="E191" s="81" t="str">
        <f>IF(DML_drivmedel[[#This Row],[Drivmedel]]&lt;&gt;"",Rapportör,"")</f>
        <v/>
      </c>
      <c r="F191" s="9" t="str">
        <f>IF(DML_drivmedel[[#This Row],[Drivmedel]]&lt;&gt;"",CONCATENATE(Rapporteringsår,"-",DML_drivmedel[[#This Row],[ID]]),"")</f>
        <v/>
      </c>
      <c r="G191" s="26" t="str">
        <f>IF(DML_drivmedel[[#This Row],[Drivmedel]]&lt;&gt;"",Rapporteringsår,"")</f>
        <v/>
      </c>
      <c r="H191" s="149">
        <v>1189</v>
      </c>
      <c r="I191" s="1"/>
      <c r="J191" s="82"/>
      <c r="K191" s="1"/>
      <c r="L191" s="83"/>
      <c r="M191" s="100"/>
    </row>
    <row r="192" spans="2:13" x14ac:dyDescent="0.35">
      <c r="B1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2" s="9" t="str">
        <f>IF(DML_drivmedel[[#This Row],[Drivmedel]]&lt;&gt;"",CONCATENATE(DML_drivmedel[[#This Row],[ID]],". ",DML_drivmedel[[#This Row],[Drivmedel]]),"")</f>
        <v/>
      </c>
      <c r="D192" s="9" t="str">
        <f>IF(DML_drivmedel[[#This Row],[Drivmedel]]&lt;&gt;"",Organisationsnummer,"")</f>
        <v/>
      </c>
      <c r="E192" s="81" t="str">
        <f>IF(DML_drivmedel[[#This Row],[Drivmedel]]&lt;&gt;"",Rapportör,"")</f>
        <v/>
      </c>
      <c r="F192" s="9" t="str">
        <f>IF(DML_drivmedel[[#This Row],[Drivmedel]]&lt;&gt;"",CONCATENATE(Rapporteringsår,"-",DML_drivmedel[[#This Row],[ID]]),"")</f>
        <v/>
      </c>
      <c r="G192" s="26" t="str">
        <f>IF(DML_drivmedel[[#This Row],[Drivmedel]]&lt;&gt;"",Rapporteringsår,"")</f>
        <v/>
      </c>
      <c r="H192" s="149">
        <v>1190</v>
      </c>
      <c r="I192" s="1"/>
      <c r="J192" s="82"/>
      <c r="K192" s="1"/>
      <c r="L192" s="83"/>
      <c r="M192" s="100"/>
    </row>
    <row r="193" spans="2:13" x14ac:dyDescent="0.35">
      <c r="B1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3" s="9" t="str">
        <f>IF(DML_drivmedel[[#This Row],[Drivmedel]]&lt;&gt;"",CONCATENATE(DML_drivmedel[[#This Row],[ID]],". ",DML_drivmedel[[#This Row],[Drivmedel]]),"")</f>
        <v/>
      </c>
      <c r="D193" s="9" t="str">
        <f>IF(DML_drivmedel[[#This Row],[Drivmedel]]&lt;&gt;"",Organisationsnummer,"")</f>
        <v/>
      </c>
      <c r="E193" s="81" t="str">
        <f>IF(DML_drivmedel[[#This Row],[Drivmedel]]&lt;&gt;"",Rapportör,"")</f>
        <v/>
      </c>
      <c r="F193" s="9" t="str">
        <f>IF(DML_drivmedel[[#This Row],[Drivmedel]]&lt;&gt;"",CONCATENATE(Rapporteringsår,"-",DML_drivmedel[[#This Row],[ID]]),"")</f>
        <v/>
      </c>
      <c r="G193" s="26" t="str">
        <f>IF(DML_drivmedel[[#This Row],[Drivmedel]]&lt;&gt;"",Rapporteringsår,"")</f>
        <v/>
      </c>
      <c r="H193" s="149">
        <v>1191</v>
      </c>
      <c r="I193" s="1"/>
      <c r="J193" s="82"/>
      <c r="K193" s="1"/>
      <c r="L193" s="83"/>
      <c r="M193" s="100"/>
    </row>
    <row r="194" spans="2:13" x14ac:dyDescent="0.35">
      <c r="B1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4" s="9" t="str">
        <f>IF(DML_drivmedel[[#This Row],[Drivmedel]]&lt;&gt;"",CONCATENATE(DML_drivmedel[[#This Row],[ID]],". ",DML_drivmedel[[#This Row],[Drivmedel]]),"")</f>
        <v/>
      </c>
      <c r="D194" s="9" t="str">
        <f>IF(DML_drivmedel[[#This Row],[Drivmedel]]&lt;&gt;"",Organisationsnummer,"")</f>
        <v/>
      </c>
      <c r="E194" s="81" t="str">
        <f>IF(DML_drivmedel[[#This Row],[Drivmedel]]&lt;&gt;"",Rapportör,"")</f>
        <v/>
      </c>
      <c r="F194" s="9" t="str">
        <f>IF(DML_drivmedel[[#This Row],[Drivmedel]]&lt;&gt;"",CONCATENATE(Rapporteringsår,"-",DML_drivmedel[[#This Row],[ID]]),"")</f>
        <v/>
      </c>
      <c r="G194" s="26" t="str">
        <f>IF(DML_drivmedel[[#This Row],[Drivmedel]]&lt;&gt;"",Rapporteringsår,"")</f>
        <v/>
      </c>
      <c r="H194" s="149">
        <v>1192</v>
      </c>
      <c r="I194" s="1"/>
      <c r="J194" s="82"/>
      <c r="K194" s="1"/>
      <c r="L194" s="83"/>
      <c r="M194" s="100"/>
    </row>
    <row r="195" spans="2:13" x14ac:dyDescent="0.35">
      <c r="B1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5" s="9" t="str">
        <f>IF(DML_drivmedel[[#This Row],[Drivmedel]]&lt;&gt;"",CONCATENATE(DML_drivmedel[[#This Row],[ID]],". ",DML_drivmedel[[#This Row],[Drivmedel]]),"")</f>
        <v/>
      </c>
      <c r="D195" s="9" t="str">
        <f>IF(DML_drivmedel[[#This Row],[Drivmedel]]&lt;&gt;"",Organisationsnummer,"")</f>
        <v/>
      </c>
      <c r="E195" s="81" t="str">
        <f>IF(DML_drivmedel[[#This Row],[Drivmedel]]&lt;&gt;"",Rapportör,"")</f>
        <v/>
      </c>
      <c r="F195" s="9" t="str">
        <f>IF(DML_drivmedel[[#This Row],[Drivmedel]]&lt;&gt;"",CONCATENATE(Rapporteringsår,"-",DML_drivmedel[[#This Row],[ID]]),"")</f>
        <v/>
      </c>
      <c r="G195" s="26" t="str">
        <f>IF(DML_drivmedel[[#This Row],[Drivmedel]]&lt;&gt;"",Rapporteringsår,"")</f>
        <v/>
      </c>
      <c r="H195" s="149">
        <v>1193</v>
      </c>
      <c r="I195" s="1"/>
      <c r="J195" s="82"/>
      <c r="K195" s="1"/>
      <c r="L195" s="83"/>
      <c r="M195" s="100"/>
    </row>
    <row r="196" spans="2:13" x14ac:dyDescent="0.35">
      <c r="B1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6" s="9" t="str">
        <f>IF(DML_drivmedel[[#This Row],[Drivmedel]]&lt;&gt;"",CONCATENATE(DML_drivmedel[[#This Row],[ID]],". ",DML_drivmedel[[#This Row],[Drivmedel]]),"")</f>
        <v/>
      </c>
      <c r="D196" s="9" t="str">
        <f>IF(DML_drivmedel[[#This Row],[Drivmedel]]&lt;&gt;"",Organisationsnummer,"")</f>
        <v/>
      </c>
      <c r="E196" s="81" t="str">
        <f>IF(DML_drivmedel[[#This Row],[Drivmedel]]&lt;&gt;"",Rapportör,"")</f>
        <v/>
      </c>
      <c r="F196" s="9" t="str">
        <f>IF(DML_drivmedel[[#This Row],[Drivmedel]]&lt;&gt;"",CONCATENATE(Rapporteringsår,"-",DML_drivmedel[[#This Row],[ID]]),"")</f>
        <v/>
      </c>
      <c r="G196" s="26" t="str">
        <f>IF(DML_drivmedel[[#This Row],[Drivmedel]]&lt;&gt;"",Rapporteringsår,"")</f>
        <v/>
      </c>
      <c r="H196" s="149">
        <v>1194</v>
      </c>
      <c r="I196" s="1"/>
      <c r="J196" s="82"/>
      <c r="K196" s="1"/>
      <c r="L196" s="83"/>
      <c r="M196" s="100"/>
    </row>
    <row r="197" spans="2:13" x14ac:dyDescent="0.35">
      <c r="B1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7" s="9" t="str">
        <f>IF(DML_drivmedel[[#This Row],[Drivmedel]]&lt;&gt;"",CONCATENATE(DML_drivmedel[[#This Row],[ID]],". ",DML_drivmedel[[#This Row],[Drivmedel]]),"")</f>
        <v/>
      </c>
      <c r="D197" s="9" t="str">
        <f>IF(DML_drivmedel[[#This Row],[Drivmedel]]&lt;&gt;"",Organisationsnummer,"")</f>
        <v/>
      </c>
      <c r="E197" s="81" t="str">
        <f>IF(DML_drivmedel[[#This Row],[Drivmedel]]&lt;&gt;"",Rapportör,"")</f>
        <v/>
      </c>
      <c r="F197" s="9" t="str">
        <f>IF(DML_drivmedel[[#This Row],[Drivmedel]]&lt;&gt;"",CONCATENATE(Rapporteringsår,"-",DML_drivmedel[[#This Row],[ID]]),"")</f>
        <v/>
      </c>
      <c r="G197" s="26" t="str">
        <f>IF(DML_drivmedel[[#This Row],[Drivmedel]]&lt;&gt;"",Rapporteringsår,"")</f>
        <v/>
      </c>
      <c r="H197" s="149">
        <v>1195</v>
      </c>
      <c r="I197" s="1"/>
      <c r="J197" s="82"/>
      <c r="K197" s="1"/>
      <c r="L197" s="83"/>
      <c r="M197" s="100"/>
    </row>
    <row r="198" spans="2:13" x14ac:dyDescent="0.35">
      <c r="B1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8" s="9" t="str">
        <f>IF(DML_drivmedel[[#This Row],[Drivmedel]]&lt;&gt;"",CONCATENATE(DML_drivmedel[[#This Row],[ID]],". ",DML_drivmedel[[#This Row],[Drivmedel]]),"")</f>
        <v/>
      </c>
      <c r="D198" s="9" t="str">
        <f>IF(DML_drivmedel[[#This Row],[Drivmedel]]&lt;&gt;"",Organisationsnummer,"")</f>
        <v/>
      </c>
      <c r="E198" s="81" t="str">
        <f>IF(DML_drivmedel[[#This Row],[Drivmedel]]&lt;&gt;"",Rapportör,"")</f>
        <v/>
      </c>
      <c r="F198" s="9" t="str">
        <f>IF(DML_drivmedel[[#This Row],[Drivmedel]]&lt;&gt;"",CONCATENATE(Rapporteringsår,"-",DML_drivmedel[[#This Row],[ID]]),"")</f>
        <v/>
      </c>
      <c r="G198" s="26" t="str">
        <f>IF(DML_drivmedel[[#This Row],[Drivmedel]]&lt;&gt;"",Rapporteringsår,"")</f>
        <v/>
      </c>
      <c r="H198" s="149">
        <v>1196</v>
      </c>
      <c r="I198" s="1"/>
      <c r="J198" s="82"/>
      <c r="K198" s="1"/>
      <c r="L198" s="83"/>
      <c r="M198" s="100"/>
    </row>
    <row r="199" spans="2:13" x14ac:dyDescent="0.35">
      <c r="B1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9" s="9" t="str">
        <f>IF(DML_drivmedel[[#This Row],[Drivmedel]]&lt;&gt;"",CONCATENATE(DML_drivmedel[[#This Row],[ID]],". ",DML_drivmedel[[#This Row],[Drivmedel]]),"")</f>
        <v/>
      </c>
      <c r="D199" s="9" t="str">
        <f>IF(DML_drivmedel[[#This Row],[Drivmedel]]&lt;&gt;"",Organisationsnummer,"")</f>
        <v/>
      </c>
      <c r="E199" s="81" t="str">
        <f>IF(DML_drivmedel[[#This Row],[Drivmedel]]&lt;&gt;"",Rapportör,"")</f>
        <v/>
      </c>
      <c r="F199" s="9" t="str">
        <f>IF(DML_drivmedel[[#This Row],[Drivmedel]]&lt;&gt;"",CONCATENATE(Rapporteringsår,"-",DML_drivmedel[[#This Row],[ID]]),"")</f>
        <v/>
      </c>
      <c r="G199" s="26" t="str">
        <f>IF(DML_drivmedel[[#This Row],[Drivmedel]]&lt;&gt;"",Rapporteringsår,"")</f>
        <v/>
      </c>
      <c r="H199" s="149">
        <v>1197</v>
      </c>
      <c r="I199" s="1"/>
      <c r="J199" s="82"/>
      <c r="K199" s="1"/>
      <c r="L199" s="83"/>
      <c r="M199" s="100"/>
    </row>
    <row r="200" spans="2:13" x14ac:dyDescent="0.35">
      <c r="B2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0" s="9" t="str">
        <f>IF(DML_drivmedel[[#This Row],[Drivmedel]]&lt;&gt;"",CONCATENATE(DML_drivmedel[[#This Row],[ID]],". ",DML_drivmedel[[#This Row],[Drivmedel]]),"")</f>
        <v/>
      </c>
      <c r="D200" s="9" t="str">
        <f>IF(DML_drivmedel[[#This Row],[Drivmedel]]&lt;&gt;"",Organisationsnummer,"")</f>
        <v/>
      </c>
      <c r="E200" s="81" t="str">
        <f>IF(DML_drivmedel[[#This Row],[Drivmedel]]&lt;&gt;"",Rapportör,"")</f>
        <v/>
      </c>
      <c r="F200" s="9" t="str">
        <f>IF(DML_drivmedel[[#This Row],[Drivmedel]]&lt;&gt;"",CONCATENATE(Rapporteringsår,"-",DML_drivmedel[[#This Row],[ID]]),"")</f>
        <v/>
      </c>
      <c r="G200" s="26" t="str">
        <f>IF(DML_drivmedel[[#This Row],[Drivmedel]]&lt;&gt;"",Rapporteringsår,"")</f>
        <v/>
      </c>
      <c r="H200" s="149">
        <v>1198</v>
      </c>
      <c r="I200" s="1"/>
      <c r="J200" s="82"/>
      <c r="K200" s="1"/>
      <c r="L200" s="83"/>
      <c r="M200" s="100"/>
    </row>
    <row r="201" spans="2:13" x14ac:dyDescent="0.35">
      <c r="B2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1" s="9" t="str">
        <f>IF(DML_drivmedel[[#This Row],[Drivmedel]]&lt;&gt;"",CONCATENATE(DML_drivmedel[[#This Row],[ID]],". ",DML_drivmedel[[#This Row],[Drivmedel]]),"")</f>
        <v/>
      </c>
      <c r="D201" s="9" t="str">
        <f>IF(DML_drivmedel[[#This Row],[Drivmedel]]&lt;&gt;"",Organisationsnummer,"")</f>
        <v/>
      </c>
      <c r="E201" s="81" t="str">
        <f>IF(DML_drivmedel[[#This Row],[Drivmedel]]&lt;&gt;"",Rapportör,"")</f>
        <v/>
      </c>
      <c r="F201" s="9" t="str">
        <f>IF(DML_drivmedel[[#This Row],[Drivmedel]]&lt;&gt;"",CONCATENATE(Rapporteringsår,"-",DML_drivmedel[[#This Row],[ID]]),"")</f>
        <v/>
      </c>
      <c r="G201" s="26" t="str">
        <f>IF(DML_drivmedel[[#This Row],[Drivmedel]]&lt;&gt;"",Rapporteringsår,"")</f>
        <v/>
      </c>
      <c r="H201" s="149">
        <v>1199</v>
      </c>
      <c r="I201" s="1"/>
      <c r="J201" s="82"/>
      <c r="K201" s="1"/>
      <c r="L201" s="83"/>
      <c r="M201" s="100"/>
    </row>
    <row r="202" spans="2:13" x14ac:dyDescent="0.35">
      <c r="B2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2" s="9" t="str">
        <f>IF(DML_drivmedel[[#This Row],[Drivmedel]]&lt;&gt;"",CONCATENATE(DML_drivmedel[[#This Row],[ID]],". ",DML_drivmedel[[#This Row],[Drivmedel]]),"")</f>
        <v/>
      </c>
      <c r="D202" s="9" t="str">
        <f>IF(DML_drivmedel[[#This Row],[Drivmedel]]&lt;&gt;"",Organisationsnummer,"")</f>
        <v/>
      </c>
      <c r="E202" s="81" t="str">
        <f>IF(DML_drivmedel[[#This Row],[Drivmedel]]&lt;&gt;"",Rapportör,"")</f>
        <v/>
      </c>
      <c r="F202" s="9" t="str">
        <f>IF(DML_drivmedel[[#This Row],[Drivmedel]]&lt;&gt;"",CONCATENATE(Rapporteringsår,"-",DML_drivmedel[[#This Row],[ID]]),"")</f>
        <v/>
      </c>
      <c r="G202" s="26" t="str">
        <f>IF(DML_drivmedel[[#This Row],[Drivmedel]]&lt;&gt;"",Rapporteringsår,"")</f>
        <v/>
      </c>
      <c r="H202" s="149">
        <v>1200</v>
      </c>
      <c r="I202" s="1"/>
      <c r="J202" s="82"/>
      <c r="K202" s="1"/>
      <c r="L202" s="83"/>
      <c r="M202" s="100"/>
    </row>
    <row r="203" spans="2:13" x14ac:dyDescent="0.35">
      <c r="B2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3" s="9" t="str">
        <f>IF(DML_drivmedel[[#This Row],[Drivmedel]]&lt;&gt;"",CONCATENATE(DML_drivmedel[[#This Row],[ID]],". ",DML_drivmedel[[#This Row],[Drivmedel]]),"")</f>
        <v/>
      </c>
      <c r="D203" s="9" t="str">
        <f>IF(DML_drivmedel[[#This Row],[Drivmedel]]&lt;&gt;"",Organisationsnummer,"")</f>
        <v/>
      </c>
      <c r="E203" s="81" t="str">
        <f>IF(DML_drivmedel[[#This Row],[Drivmedel]]&lt;&gt;"",Rapportör,"")</f>
        <v/>
      </c>
      <c r="F203" s="9" t="str">
        <f>IF(DML_drivmedel[[#This Row],[Drivmedel]]&lt;&gt;"",CONCATENATE(Rapporteringsår,"-",DML_drivmedel[[#This Row],[ID]]),"")</f>
        <v/>
      </c>
      <c r="G203" s="26" t="str">
        <f>IF(DML_drivmedel[[#This Row],[Drivmedel]]&lt;&gt;"",Rapporteringsår,"")</f>
        <v/>
      </c>
      <c r="H203" s="149">
        <v>1201</v>
      </c>
      <c r="I203" s="1"/>
      <c r="J203" s="82"/>
      <c r="K203" s="1"/>
      <c r="L203" s="83"/>
      <c r="M203" s="100"/>
    </row>
    <row r="204" spans="2:13" x14ac:dyDescent="0.35">
      <c r="B2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4" s="9" t="str">
        <f>IF(DML_drivmedel[[#This Row],[Drivmedel]]&lt;&gt;"",CONCATENATE(DML_drivmedel[[#This Row],[ID]],". ",DML_drivmedel[[#This Row],[Drivmedel]]),"")</f>
        <v/>
      </c>
      <c r="D204" s="9" t="str">
        <f>IF(DML_drivmedel[[#This Row],[Drivmedel]]&lt;&gt;"",Organisationsnummer,"")</f>
        <v/>
      </c>
      <c r="E204" s="81" t="str">
        <f>IF(DML_drivmedel[[#This Row],[Drivmedel]]&lt;&gt;"",Rapportör,"")</f>
        <v/>
      </c>
      <c r="F204" s="9" t="str">
        <f>IF(DML_drivmedel[[#This Row],[Drivmedel]]&lt;&gt;"",CONCATENATE(Rapporteringsår,"-",DML_drivmedel[[#This Row],[ID]]),"")</f>
        <v/>
      </c>
      <c r="G204" s="26" t="str">
        <f>IF(DML_drivmedel[[#This Row],[Drivmedel]]&lt;&gt;"",Rapporteringsår,"")</f>
        <v/>
      </c>
      <c r="H204" s="149">
        <v>1202</v>
      </c>
      <c r="I204" s="1"/>
      <c r="J204" s="82"/>
      <c r="K204" s="1"/>
      <c r="L204" s="83"/>
      <c r="M204" s="100"/>
    </row>
    <row r="205" spans="2:13" x14ac:dyDescent="0.35">
      <c r="B2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5" s="9" t="str">
        <f>IF(DML_drivmedel[[#This Row],[Drivmedel]]&lt;&gt;"",CONCATENATE(DML_drivmedel[[#This Row],[ID]],". ",DML_drivmedel[[#This Row],[Drivmedel]]),"")</f>
        <v/>
      </c>
      <c r="D205" s="9" t="str">
        <f>IF(DML_drivmedel[[#This Row],[Drivmedel]]&lt;&gt;"",Organisationsnummer,"")</f>
        <v/>
      </c>
      <c r="E205" s="81" t="str">
        <f>IF(DML_drivmedel[[#This Row],[Drivmedel]]&lt;&gt;"",Rapportör,"")</f>
        <v/>
      </c>
      <c r="F205" s="9" t="str">
        <f>IF(DML_drivmedel[[#This Row],[Drivmedel]]&lt;&gt;"",CONCATENATE(Rapporteringsår,"-",DML_drivmedel[[#This Row],[ID]]),"")</f>
        <v/>
      </c>
      <c r="G205" s="26" t="str">
        <f>IF(DML_drivmedel[[#This Row],[Drivmedel]]&lt;&gt;"",Rapporteringsår,"")</f>
        <v/>
      </c>
      <c r="H205" s="149">
        <v>1203</v>
      </c>
      <c r="I205" s="1"/>
      <c r="J205" s="82"/>
      <c r="K205" s="1"/>
      <c r="L205" s="83"/>
      <c r="M205" s="100"/>
    </row>
    <row r="206" spans="2:13" x14ac:dyDescent="0.35">
      <c r="B2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6" s="9" t="str">
        <f>IF(DML_drivmedel[[#This Row],[Drivmedel]]&lt;&gt;"",CONCATENATE(DML_drivmedel[[#This Row],[ID]],". ",DML_drivmedel[[#This Row],[Drivmedel]]),"")</f>
        <v/>
      </c>
      <c r="D206" s="9" t="str">
        <f>IF(DML_drivmedel[[#This Row],[Drivmedel]]&lt;&gt;"",Organisationsnummer,"")</f>
        <v/>
      </c>
      <c r="E206" s="81" t="str">
        <f>IF(DML_drivmedel[[#This Row],[Drivmedel]]&lt;&gt;"",Rapportör,"")</f>
        <v/>
      </c>
      <c r="F206" s="9" t="str">
        <f>IF(DML_drivmedel[[#This Row],[Drivmedel]]&lt;&gt;"",CONCATENATE(Rapporteringsår,"-",DML_drivmedel[[#This Row],[ID]]),"")</f>
        <v/>
      </c>
      <c r="G206" s="26" t="str">
        <f>IF(DML_drivmedel[[#This Row],[Drivmedel]]&lt;&gt;"",Rapporteringsår,"")</f>
        <v/>
      </c>
      <c r="H206" s="149">
        <v>1204</v>
      </c>
      <c r="I206" s="1"/>
      <c r="J206" s="82"/>
      <c r="K206" s="1"/>
      <c r="L206" s="83"/>
      <c r="M206" s="100"/>
    </row>
    <row r="207" spans="2:13" x14ac:dyDescent="0.35">
      <c r="B2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7" s="9" t="str">
        <f>IF(DML_drivmedel[[#This Row],[Drivmedel]]&lt;&gt;"",CONCATENATE(DML_drivmedel[[#This Row],[ID]],". ",DML_drivmedel[[#This Row],[Drivmedel]]),"")</f>
        <v/>
      </c>
      <c r="D207" s="9" t="str">
        <f>IF(DML_drivmedel[[#This Row],[Drivmedel]]&lt;&gt;"",Organisationsnummer,"")</f>
        <v/>
      </c>
      <c r="E207" s="81" t="str">
        <f>IF(DML_drivmedel[[#This Row],[Drivmedel]]&lt;&gt;"",Rapportör,"")</f>
        <v/>
      </c>
      <c r="F207" s="9" t="str">
        <f>IF(DML_drivmedel[[#This Row],[Drivmedel]]&lt;&gt;"",CONCATENATE(Rapporteringsår,"-",DML_drivmedel[[#This Row],[ID]]),"")</f>
        <v/>
      </c>
      <c r="G207" s="26" t="str">
        <f>IF(DML_drivmedel[[#This Row],[Drivmedel]]&lt;&gt;"",Rapporteringsår,"")</f>
        <v/>
      </c>
      <c r="H207" s="149">
        <v>1205</v>
      </c>
      <c r="I207" s="1"/>
      <c r="J207" s="82"/>
      <c r="K207" s="1"/>
      <c r="L207" s="83"/>
      <c r="M207" s="100"/>
    </row>
    <row r="208" spans="2:13" x14ac:dyDescent="0.35">
      <c r="B2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8" s="9" t="str">
        <f>IF(DML_drivmedel[[#This Row],[Drivmedel]]&lt;&gt;"",CONCATENATE(DML_drivmedel[[#This Row],[ID]],". ",DML_drivmedel[[#This Row],[Drivmedel]]),"")</f>
        <v/>
      </c>
      <c r="D208" s="9" t="str">
        <f>IF(DML_drivmedel[[#This Row],[Drivmedel]]&lt;&gt;"",Organisationsnummer,"")</f>
        <v/>
      </c>
      <c r="E208" s="81" t="str">
        <f>IF(DML_drivmedel[[#This Row],[Drivmedel]]&lt;&gt;"",Rapportör,"")</f>
        <v/>
      </c>
      <c r="F208" s="9" t="str">
        <f>IF(DML_drivmedel[[#This Row],[Drivmedel]]&lt;&gt;"",CONCATENATE(Rapporteringsår,"-",DML_drivmedel[[#This Row],[ID]]),"")</f>
        <v/>
      </c>
      <c r="G208" s="26" t="str">
        <f>IF(DML_drivmedel[[#This Row],[Drivmedel]]&lt;&gt;"",Rapporteringsår,"")</f>
        <v/>
      </c>
      <c r="H208" s="149">
        <v>1206</v>
      </c>
      <c r="I208" s="1"/>
      <c r="J208" s="82"/>
      <c r="K208" s="1"/>
      <c r="L208" s="83"/>
      <c r="M208" s="100"/>
    </row>
    <row r="209" spans="2:13" x14ac:dyDescent="0.35">
      <c r="B2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9" s="9" t="str">
        <f>IF(DML_drivmedel[[#This Row],[Drivmedel]]&lt;&gt;"",CONCATENATE(DML_drivmedel[[#This Row],[ID]],". ",DML_drivmedel[[#This Row],[Drivmedel]]),"")</f>
        <v/>
      </c>
      <c r="D209" s="9" t="str">
        <f>IF(DML_drivmedel[[#This Row],[Drivmedel]]&lt;&gt;"",Organisationsnummer,"")</f>
        <v/>
      </c>
      <c r="E209" s="81" t="str">
        <f>IF(DML_drivmedel[[#This Row],[Drivmedel]]&lt;&gt;"",Rapportör,"")</f>
        <v/>
      </c>
      <c r="F209" s="9" t="str">
        <f>IF(DML_drivmedel[[#This Row],[Drivmedel]]&lt;&gt;"",CONCATENATE(Rapporteringsår,"-",DML_drivmedel[[#This Row],[ID]]),"")</f>
        <v/>
      </c>
      <c r="G209" s="26" t="str">
        <f>IF(DML_drivmedel[[#This Row],[Drivmedel]]&lt;&gt;"",Rapporteringsår,"")</f>
        <v/>
      </c>
      <c r="H209" s="149">
        <v>1207</v>
      </c>
      <c r="I209" s="1"/>
      <c r="J209" s="82"/>
      <c r="K209" s="1"/>
      <c r="L209" s="83"/>
      <c r="M209" s="100"/>
    </row>
    <row r="210" spans="2:13" x14ac:dyDescent="0.35">
      <c r="B2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0" s="9" t="str">
        <f>IF(DML_drivmedel[[#This Row],[Drivmedel]]&lt;&gt;"",CONCATENATE(DML_drivmedel[[#This Row],[ID]],". ",DML_drivmedel[[#This Row],[Drivmedel]]),"")</f>
        <v/>
      </c>
      <c r="D210" s="9" t="str">
        <f>IF(DML_drivmedel[[#This Row],[Drivmedel]]&lt;&gt;"",Organisationsnummer,"")</f>
        <v/>
      </c>
      <c r="E210" s="81" t="str">
        <f>IF(DML_drivmedel[[#This Row],[Drivmedel]]&lt;&gt;"",Rapportör,"")</f>
        <v/>
      </c>
      <c r="F210" s="9" t="str">
        <f>IF(DML_drivmedel[[#This Row],[Drivmedel]]&lt;&gt;"",CONCATENATE(Rapporteringsår,"-",DML_drivmedel[[#This Row],[ID]]),"")</f>
        <v/>
      </c>
      <c r="G210" s="26" t="str">
        <f>IF(DML_drivmedel[[#This Row],[Drivmedel]]&lt;&gt;"",Rapporteringsår,"")</f>
        <v/>
      </c>
      <c r="H210" s="149">
        <v>1208</v>
      </c>
      <c r="I210" s="1"/>
      <c r="J210" s="82"/>
      <c r="K210" s="1"/>
      <c r="L210" s="83"/>
      <c r="M210" s="100"/>
    </row>
    <row r="211" spans="2:13" x14ac:dyDescent="0.35">
      <c r="B2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1" s="9" t="str">
        <f>IF(DML_drivmedel[[#This Row],[Drivmedel]]&lt;&gt;"",CONCATENATE(DML_drivmedel[[#This Row],[ID]],". ",DML_drivmedel[[#This Row],[Drivmedel]]),"")</f>
        <v/>
      </c>
      <c r="D211" s="9" t="str">
        <f>IF(DML_drivmedel[[#This Row],[Drivmedel]]&lt;&gt;"",Organisationsnummer,"")</f>
        <v/>
      </c>
      <c r="E211" s="81" t="str">
        <f>IF(DML_drivmedel[[#This Row],[Drivmedel]]&lt;&gt;"",Rapportör,"")</f>
        <v/>
      </c>
      <c r="F211" s="9" t="str">
        <f>IF(DML_drivmedel[[#This Row],[Drivmedel]]&lt;&gt;"",CONCATENATE(Rapporteringsår,"-",DML_drivmedel[[#This Row],[ID]]),"")</f>
        <v/>
      </c>
      <c r="G211" s="26" t="str">
        <f>IF(DML_drivmedel[[#This Row],[Drivmedel]]&lt;&gt;"",Rapporteringsår,"")</f>
        <v/>
      </c>
      <c r="H211" s="149">
        <v>1209</v>
      </c>
      <c r="I211" s="1"/>
      <c r="J211" s="82"/>
      <c r="K211" s="1"/>
      <c r="L211" s="83"/>
      <c r="M211" s="100"/>
    </row>
    <row r="212" spans="2:13" x14ac:dyDescent="0.35">
      <c r="B2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2" s="9" t="str">
        <f>IF(DML_drivmedel[[#This Row],[Drivmedel]]&lt;&gt;"",CONCATENATE(DML_drivmedel[[#This Row],[ID]],". ",DML_drivmedel[[#This Row],[Drivmedel]]),"")</f>
        <v/>
      </c>
      <c r="D212" s="9" t="str">
        <f>IF(DML_drivmedel[[#This Row],[Drivmedel]]&lt;&gt;"",Organisationsnummer,"")</f>
        <v/>
      </c>
      <c r="E212" s="81" t="str">
        <f>IF(DML_drivmedel[[#This Row],[Drivmedel]]&lt;&gt;"",Rapportör,"")</f>
        <v/>
      </c>
      <c r="F212" s="9" t="str">
        <f>IF(DML_drivmedel[[#This Row],[Drivmedel]]&lt;&gt;"",CONCATENATE(Rapporteringsår,"-",DML_drivmedel[[#This Row],[ID]]),"")</f>
        <v/>
      </c>
      <c r="G212" s="26" t="str">
        <f>IF(DML_drivmedel[[#This Row],[Drivmedel]]&lt;&gt;"",Rapporteringsår,"")</f>
        <v/>
      </c>
      <c r="H212" s="149">
        <v>1210</v>
      </c>
      <c r="I212" s="1"/>
      <c r="J212" s="82"/>
      <c r="K212" s="1"/>
      <c r="L212" s="83"/>
      <c r="M212" s="100"/>
    </row>
    <row r="213" spans="2:13" x14ac:dyDescent="0.35">
      <c r="B2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3" s="9" t="str">
        <f>IF(DML_drivmedel[[#This Row],[Drivmedel]]&lt;&gt;"",CONCATENATE(DML_drivmedel[[#This Row],[ID]],". ",DML_drivmedel[[#This Row],[Drivmedel]]),"")</f>
        <v/>
      </c>
      <c r="D213" s="9" t="str">
        <f>IF(DML_drivmedel[[#This Row],[Drivmedel]]&lt;&gt;"",Organisationsnummer,"")</f>
        <v/>
      </c>
      <c r="E213" s="81" t="str">
        <f>IF(DML_drivmedel[[#This Row],[Drivmedel]]&lt;&gt;"",Rapportör,"")</f>
        <v/>
      </c>
      <c r="F213" s="9" t="str">
        <f>IF(DML_drivmedel[[#This Row],[Drivmedel]]&lt;&gt;"",CONCATENATE(Rapporteringsår,"-",DML_drivmedel[[#This Row],[ID]]),"")</f>
        <v/>
      </c>
      <c r="G213" s="26" t="str">
        <f>IF(DML_drivmedel[[#This Row],[Drivmedel]]&lt;&gt;"",Rapporteringsår,"")</f>
        <v/>
      </c>
      <c r="H213" s="149">
        <v>1211</v>
      </c>
      <c r="I213" s="1"/>
      <c r="J213" s="82"/>
      <c r="K213" s="1"/>
      <c r="L213" s="83"/>
      <c r="M213" s="100"/>
    </row>
    <row r="214" spans="2:13" x14ac:dyDescent="0.35">
      <c r="B2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4" s="9" t="str">
        <f>IF(DML_drivmedel[[#This Row],[Drivmedel]]&lt;&gt;"",CONCATENATE(DML_drivmedel[[#This Row],[ID]],". ",DML_drivmedel[[#This Row],[Drivmedel]]),"")</f>
        <v/>
      </c>
      <c r="D214" s="9" t="str">
        <f>IF(DML_drivmedel[[#This Row],[Drivmedel]]&lt;&gt;"",Organisationsnummer,"")</f>
        <v/>
      </c>
      <c r="E214" s="81" t="str">
        <f>IF(DML_drivmedel[[#This Row],[Drivmedel]]&lt;&gt;"",Rapportör,"")</f>
        <v/>
      </c>
      <c r="F214" s="9" t="str">
        <f>IF(DML_drivmedel[[#This Row],[Drivmedel]]&lt;&gt;"",CONCATENATE(Rapporteringsår,"-",DML_drivmedel[[#This Row],[ID]]),"")</f>
        <v/>
      </c>
      <c r="G214" s="26" t="str">
        <f>IF(DML_drivmedel[[#This Row],[Drivmedel]]&lt;&gt;"",Rapporteringsår,"")</f>
        <v/>
      </c>
      <c r="H214" s="149">
        <v>1212</v>
      </c>
      <c r="I214" s="1"/>
      <c r="J214" s="82"/>
      <c r="K214" s="1"/>
      <c r="L214" s="83"/>
      <c r="M214" s="100"/>
    </row>
    <row r="215" spans="2:13" x14ac:dyDescent="0.35">
      <c r="B2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5" s="9" t="str">
        <f>IF(DML_drivmedel[[#This Row],[Drivmedel]]&lt;&gt;"",CONCATENATE(DML_drivmedel[[#This Row],[ID]],". ",DML_drivmedel[[#This Row],[Drivmedel]]),"")</f>
        <v/>
      </c>
      <c r="D215" s="9" t="str">
        <f>IF(DML_drivmedel[[#This Row],[Drivmedel]]&lt;&gt;"",Organisationsnummer,"")</f>
        <v/>
      </c>
      <c r="E215" s="81" t="str">
        <f>IF(DML_drivmedel[[#This Row],[Drivmedel]]&lt;&gt;"",Rapportör,"")</f>
        <v/>
      </c>
      <c r="F215" s="9" t="str">
        <f>IF(DML_drivmedel[[#This Row],[Drivmedel]]&lt;&gt;"",CONCATENATE(Rapporteringsår,"-",DML_drivmedel[[#This Row],[ID]]),"")</f>
        <v/>
      </c>
      <c r="G215" s="26" t="str">
        <f>IF(DML_drivmedel[[#This Row],[Drivmedel]]&lt;&gt;"",Rapporteringsår,"")</f>
        <v/>
      </c>
      <c r="H215" s="149">
        <v>1213</v>
      </c>
      <c r="I215" s="1"/>
      <c r="J215" s="82"/>
      <c r="K215" s="1"/>
      <c r="L215" s="83"/>
      <c r="M215" s="100"/>
    </row>
    <row r="216" spans="2:13" x14ac:dyDescent="0.35">
      <c r="B2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6" s="9" t="str">
        <f>IF(DML_drivmedel[[#This Row],[Drivmedel]]&lt;&gt;"",CONCATENATE(DML_drivmedel[[#This Row],[ID]],". ",DML_drivmedel[[#This Row],[Drivmedel]]),"")</f>
        <v/>
      </c>
      <c r="D216" s="9" t="str">
        <f>IF(DML_drivmedel[[#This Row],[Drivmedel]]&lt;&gt;"",Organisationsnummer,"")</f>
        <v/>
      </c>
      <c r="E216" s="81" t="str">
        <f>IF(DML_drivmedel[[#This Row],[Drivmedel]]&lt;&gt;"",Rapportör,"")</f>
        <v/>
      </c>
      <c r="F216" s="9" t="str">
        <f>IF(DML_drivmedel[[#This Row],[Drivmedel]]&lt;&gt;"",CONCATENATE(Rapporteringsår,"-",DML_drivmedel[[#This Row],[ID]]),"")</f>
        <v/>
      </c>
      <c r="G216" s="26" t="str">
        <f>IF(DML_drivmedel[[#This Row],[Drivmedel]]&lt;&gt;"",Rapporteringsår,"")</f>
        <v/>
      </c>
      <c r="H216" s="149">
        <v>1214</v>
      </c>
      <c r="I216" s="1"/>
      <c r="J216" s="82"/>
      <c r="K216" s="1"/>
      <c r="L216" s="83"/>
      <c r="M216" s="100"/>
    </row>
    <row r="217" spans="2:13" x14ac:dyDescent="0.35">
      <c r="B2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7" s="9" t="str">
        <f>IF(DML_drivmedel[[#This Row],[Drivmedel]]&lt;&gt;"",CONCATENATE(DML_drivmedel[[#This Row],[ID]],". ",DML_drivmedel[[#This Row],[Drivmedel]]),"")</f>
        <v/>
      </c>
      <c r="D217" s="9" t="str">
        <f>IF(DML_drivmedel[[#This Row],[Drivmedel]]&lt;&gt;"",Organisationsnummer,"")</f>
        <v/>
      </c>
      <c r="E217" s="81" t="str">
        <f>IF(DML_drivmedel[[#This Row],[Drivmedel]]&lt;&gt;"",Rapportör,"")</f>
        <v/>
      </c>
      <c r="F217" s="9" t="str">
        <f>IF(DML_drivmedel[[#This Row],[Drivmedel]]&lt;&gt;"",CONCATENATE(Rapporteringsår,"-",DML_drivmedel[[#This Row],[ID]]),"")</f>
        <v/>
      </c>
      <c r="G217" s="26" t="str">
        <f>IF(DML_drivmedel[[#This Row],[Drivmedel]]&lt;&gt;"",Rapporteringsår,"")</f>
        <v/>
      </c>
      <c r="H217" s="149">
        <v>1215</v>
      </c>
      <c r="I217" s="1"/>
      <c r="J217" s="82"/>
      <c r="K217" s="1"/>
      <c r="L217" s="83"/>
      <c r="M217" s="100"/>
    </row>
    <row r="218" spans="2:13" x14ac:dyDescent="0.35">
      <c r="B2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8" s="9" t="str">
        <f>IF(DML_drivmedel[[#This Row],[Drivmedel]]&lt;&gt;"",CONCATENATE(DML_drivmedel[[#This Row],[ID]],". ",DML_drivmedel[[#This Row],[Drivmedel]]),"")</f>
        <v/>
      </c>
      <c r="D218" s="9" t="str">
        <f>IF(DML_drivmedel[[#This Row],[Drivmedel]]&lt;&gt;"",Organisationsnummer,"")</f>
        <v/>
      </c>
      <c r="E218" s="81" t="str">
        <f>IF(DML_drivmedel[[#This Row],[Drivmedel]]&lt;&gt;"",Rapportör,"")</f>
        <v/>
      </c>
      <c r="F218" s="9" t="str">
        <f>IF(DML_drivmedel[[#This Row],[Drivmedel]]&lt;&gt;"",CONCATENATE(Rapporteringsår,"-",DML_drivmedel[[#This Row],[ID]]),"")</f>
        <v/>
      </c>
      <c r="G218" s="26" t="str">
        <f>IF(DML_drivmedel[[#This Row],[Drivmedel]]&lt;&gt;"",Rapporteringsår,"")</f>
        <v/>
      </c>
      <c r="H218" s="149">
        <v>1216</v>
      </c>
      <c r="I218" s="1"/>
      <c r="J218" s="82"/>
      <c r="K218" s="1"/>
      <c r="L218" s="83"/>
      <c r="M218" s="100"/>
    </row>
    <row r="219" spans="2:13" x14ac:dyDescent="0.35">
      <c r="B2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9" s="9" t="str">
        <f>IF(DML_drivmedel[[#This Row],[Drivmedel]]&lt;&gt;"",CONCATENATE(DML_drivmedel[[#This Row],[ID]],". ",DML_drivmedel[[#This Row],[Drivmedel]]),"")</f>
        <v/>
      </c>
      <c r="D219" s="9" t="str">
        <f>IF(DML_drivmedel[[#This Row],[Drivmedel]]&lt;&gt;"",Organisationsnummer,"")</f>
        <v/>
      </c>
      <c r="E219" s="81" t="str">
        <f>IF(DML_drivmedel[[#This Row],[Drivmedel]]&lt;&gt;"",Rapportör,"")</f>
        <v/>
      </c>
      <c r="F219" s="9" t="str">
        <f>IF(DML_drivmedel[[#This Row],[Drivmedel]]&lt;&gt;"",CONCATENATE(Rapporteringsår,"-",DML_drivmedel[[#This Row],[ID]]),"")</f>
        <v/>
      </c>
      <c r="G219" s="26" t="str">
        <f>IF(DML_drivmedel[[#This Row],[Drivmedel]]&lt;&gt;"",Rapporteringsår,"")</f>
        <v/>
      </c>
      <c r="H219" s="149">
        <v>1217</v>
      </c>
      <c r="I219" s="1"/>
      <c r="J219" s="82"/>
      <c r="K219" s="1"/>
      <c r="L219" s="83"/>
      <c r="M219" s="100"/>
    </row>
    <row r="220" spans="2:13" x14ac:dyDescent="0.35">
      <c r="B2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0" s="9" t="str">
        <f>IF(DML_drivmedel[[#This Row],[Drivmedel]]&lt;&gt;"",CONCATENATE(DML_drivmedel[[#This Row],[ID]],". ",DML_drivmedel[[#This Row],[Drivmedel]]),"")</f>
        <v/>
      </c>
      <c r="D220" s="9" t="str">
        <f>IF(DML_drivmedel[[#This Row],[Drivmedel]]&lt;&gt;"",Organisationsnummer,"")</f>
        <v/>
      </c>
      <c r="E220" s="81" t="str">
        <f>IF(DML_drivmedel[[#This Row],[Drivmedel]]&lt;&gt;"",Rapportör,"")</f>
        <v/>
      </c>
      <c r="F220" s="9" t="str">
        <f>IF(DML_drivmedel[[#This Row],[Drivmedel]]&lt;&gt;"",CONCATENATE(Rapporteringsår,"-",DML_drivmedel[[#This Row],[ID]]),"")</f>
        <v/>
      </c>
      <c r="G220" s="26" t="str">
        <f>IF(DML_drivmedel[[#This Row],[Drivmedel]]&lt;&gt;"",Rapporteringsår,"")</f>
        <v/>
      </c>
      <c r="H220" s="149">
        <v>1218</v>
      </c>
      <c r="I220" s="1"/>
      <c r="J220" s="82"/>
      <c r="K220" s="1"/>
      <c r="L220" s="83"/>
      <c r="M220" s="100"/>
    </row>
    <row r="221" spans="2:13" x14ac:dyDescent="0.35">
      <c r="B2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1" s="9" t="str">
        <f>IF(DML_drivmedel[[#This Row],[Drivmedel]]&lt;&gt;"",CONCATENATE(DML_drivmedel[[#This Row],[ID]],". ",DML_drivmedel[[#This Row],[Drivmedel]]),"")</f>
        <v/>
      </c>
      <c r="D221" s="9" t="str">
        <f>IF(DML_drivmedel[[#This Row],[Drivmedel]]&lt;&gt;"",Organisationsnummer,"")</f>
        <v/>
      </c>
      <c r="E221" s="81" t="str">
        <f>IF(DML_drivmedel[[#This Row],[Drivmedel]]&lt;&gt;"",Rapportör,"")</f>
        <v/>
      </c>
      <c r="F221" s="9" t="str">
        <f>IF(DML_drivmedel[[#This Row],[Drivmedel]]&lt;&gt;"",CONCATENATE(Rapporteringsår,"-",DML_drivmedel[[#This Row],[ID]]),"")</f>
        <v/>
      </c>
      <c r="G221" s="26" t="str">
        <f>IF(DML_drivmedel[[#This Row],[Drivmedel]]&lt;&gt;"",Rapporteringsår,"")</f>
        <v/>
      </c>
      <c r="H221" s="149">
        <v>1219</v>
      </c>
      <c r="I221" s="1"/>
      <c r="J221" s="82"/>
      <c r="K221" s="1"/>
      <c r="L221" s="83"/>
      <c r="M221" s="100"/>
    </row>
    <row r="222" spans="2:13" x14ac:dyDescent="0.35">
      <c r="B2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2" s="9" t="str">
        <f>IF(DML_drivmedel[[#This Row],[Drivmedel]]&lt;&gt;"",CONCATENATE(DML_drivmedel[[#This Row],[ID]],". ",DML_drivmedel[[#This Row],[Drivmedel]]),"")</f>
        <v/>
      </c>
      <c r="D222" s="9" t="str">
        <f>IF(DML_drivmedel[[#This Row],[Drivmedel]]&lt;&gt;"",Organisationsnummer,"")</f>
        <v/>
      </c>
      <c r="E222" s="81" t="str">
        <f>IF(DML_drivmedel[[#This Row],[Drivmedel]]&lt;&gt;"",Rapportör,"")</f>
        <v/>
      </c>
      <c r="F222" s="9" t="str">
        <f>IF(DML_drivmedel[[#This Row],[Drivmedel]]&lt;&gt;"",CONCATENATE(Rapporteringsår,"-",DML_drivmedel[[#This Row],[ID]]),"")</f>
        <v/>
      </c>
      <c r="G222" s="26" t="str">
        <f>IF(DML_drivmedel[[#This Row],[Drivmedel]]&lt;&gt;"",Rapporteringsår,"")</f>
        <v/>
      </c>
      <c r="H222" s="149">
        <v>1220</v>
      </c>
      <c r="I222" s="1"/>
      <c r="J222" s="82"/>
      <c r="K222" s="1"/>
      <c r="L222" s="83"/>
      <c r="M222" s="100"/>
    </row>
    <row r="223" spans="2:13" x14ac:dyDescent="0.35">
      <c r="B2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3" s="9" t="str">
        <f>IF(DML_drivmedel[[#This Row],[Drivmedel]]&lt;&gt;"",CONCATENATE(DML_drivmedel[[#This Row],[ID]],". ",DML_drivmedel[[#This Row],[Drivmedel]]),"")</f>
        <v/>
      </c>
      <c r="D223" s="9" t="str">
        <f>IF(DML_drivmedel[[#This Row],[Drivmedel]]&lt;&gt;"",Organisationsnummer,"")</f>
        <v/>
      </c>
      <c r="E223" s="81" t="str">
        <f>IF(DML_drivmedel[[#This Row],[Drivmedel]]&lt;&gt;"",Rapportör,"")</f>
        <v/>
      </c>
      <c r="F223" s="9" t="str">
        <f>IF(DML_drivmedel[[#This Row],[Drivmedel]]&lt;&gt;"",CONCATENATE(Rapporteringsår,"-",DML_drivmedel[[#This Row],[ID]]),"")</f>
        <v/>
      </c>
      <c r="G223" s="26" t="str">
        <f>IF(DML_drivmedel[[#This Row],[Drivmedel]]&lt;&gt;"",Rapporteringsår,"")</f>
        <v/>
      </c>
      <c r="H223" s="149">
        <v>1221</v>
      </c>
      <c r="I223" s="1"/>
      <c r="J223" s="82"/>
      <c r="K223" s="1"/>
      <c r="L223" s="83"/>
      <c r="M223" s="100"/>
    </row>
    <row r="224" spans="2:13" x14ac:dyDescent="0.35">
      <c r="B2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4" s="9" t="str">
        <f>IF(DML_drivmedel[[#This Row],[Drivmedel]]&lt;&gt;"",CONCATENATE(DML_drivmedel[[#This Row],[ID]],". ",DML_drivmedel[[#This Row],[Drivmedel]]),"")</f>
        <v/>
      </c>
      <c r="D224" s="9" t="str">
        <f>IF(DML_drivmedel[[#This Row],[Drivmedel]]&lt;&gt;"",Organisationsnummer,"")</f>
        <v/>
      </c>
      <c r="E224" s="81" t="str">
        <f>IF(DML_drivmedel[[#This Row],[Drivmedel]]&lt;&gt;"",Rapportör,"")</f>
        <v/>
      </c>
      <c r="F224" s="9" t="str">
        <f>IF(DML_drivmedel[[#This Row],[Drivmedel]]&lt;&gt;"",CONCATENATE(Rapporteringsår,"-",DML_drivmedel[[#This Row],[ID]]),"")</f>
        <v/>
      </c>
      <c r="G224" s="26" t="str">
        <f>IF(DML_drivmedel[[#This Row],[Drivmedel]]&lt;&gt;"",Rapporteringsår,"")</f>
        <v/>
      </c>
      <c r="H224" s="149">
        <v>1222</v>
      </c>
      <c r="I224" s="1"/>
      <c r="J224" s="82"/>
      <c r="K224" s="1"/>
      <c r="L224" s="83"/>
      <c r="M224" s="100"/>
    </row>
    <row r="225" spans="2:13" x14ac:dyDescent="0.35">
      <c r="B2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5" s="9" t="str">
        <f>IF(DML_drivmedel[[#This Row],[Drivmedel]]&lt;&gt;"",CONCATENATE(DML_drivmedel[[#This Row],[ID]],". ",DML_drivmedel[[#This Row],[Drivmedel]]),"")</f>
        <v/>
      </c>
      <c r="D225" s="9" t="str">
        <f>IF(DML_drivmedel[[#This Row],[Drivmedel]]&lt;&gt;"",Organisationsnummer,"")</f>
        <v/>
      </c>
      <c r="E225" s="81" t="str">
        <f>IF(DML_drivmedel[[#This Row],[Drivmedel]]&lt;&gt;"",Rapportör,"")</f>
        <v/>
      </c>
      <c r="F225" s="9" t="str">
        <f>IF(DML_drivmedel[[#This Row],[Drivmedel]]&lt;&gt;"",CONCATENATE(Rapporteringsår,"-",DML_drivmedel[[#This Row],[ID]]),"")</f>
        <v/>
      </c>
      <c r="G225" s="26" t="str">
        <f>IF(DML_drivmedel[[#This Row],[Drivmedel]]&lt;&gt;"",Rapporteringsår,"")</f>
        <v/>
      </c>
      <c r="H225" s="149">
        <v>1223</v>
      </c>
      <c r="I225" s="1"/>
      <c r="J225" s="82"/>
      <c r="K225" s="1"/>
      <c r="L225" s="83"/>
      <c r="M225" s="100"/>
    </row>
    <row r="226" spans="2:13" x14ac:dyDescent="0.35">
      <c r="B2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6" s="9" t="str">
        <f>IF(DML_drivmedel[[#This Row],[Drivmedel]]&lt;&gt;"",CONCATENATE(DML_drivmedel[[#This Row],[ID]],". ",DML_drivmedel[[#This Row],[Drivmedel]]),"")</f>
        <v/>
      </c>
      <c r="D226" s="9" t="str">
        <f>IF(DML_drivmedel[[#This Row],[Drivmedel]]&lt;&gt;"",Organisationsnummer,"")</f>
        <v/>
      </c>
      <c r="E226" s="81" t="str">
        <f>IF(DML_drivmedel[[#This Row],[Drivmedel]]&lt;&gt;"",Rapportör,"")</f>
        <v/>
      </c>
      <c r="F226" s="9" t="str">
        <f>IF(DML_drivmedel[[#This Row],[Drivmedel]]&lt;&gt;"",CONCATENATE(Rapporteringsår,"-",DML_drivmedel[[#This Row],[ID]]),"")</f>
        <v/>
      </c>
      <c r="G226" s="26" t="str">
        <f>IF(DML_drivmedel[[#This Row],[Drivmedel]]&lt;&gt;"",Rapporteringsår,"")</f>
        <v/>
      </c>
      <c r="H226" s="149">
        <v>1224</v>
      </c>
      <c r="I226" s="1"/>
      <c r="J226" s="82"/>
      <c r="K226" s="1"/>
      <c r="L226" s="83"/>
      <c r="M226" s="100"/>
    </row>
    <row r="227" spans="2:13" x14ac:dyDescent="0.35">
      <c r="B2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7" s="9" t="str">
        <f>IF(DML_drivmedel[[#This Row],[Drivmedel]]&lt;&gt;"",CONCATENATE(DML_drivmedel[[#This Row],[ID]],". ",DML_drivmedel[[#This Row],[Drivmedel]]),"")</f>
        <v/>
      </c>
      <c r="D227" s="9" t="str">
        <f>IF(DML_drivmedel[[#This Row],[Drivmedel]]&lt;&gt;"",Organisationsnummer,"")</f>
        <v/>
      </c>
      <c r="E227" s="81" t="str">
        <f>IF(DML_drivmedel[[#This Row],[Drivmedel]]&lt;&gt;"",Rapportör,"")</f>
        <v/>
      </c>
      <c r="F227" s="9" t="str">
        <f>IF(DML_drivmedel[[#This Row],[Drivmedel]]&lt;&gt;"",CONCATENATE(Rapporteringsår,"-",DML_drivmedel[[#This Row],[ID]]),"")</f>
        <v/>
      </c>
      <c r="G227" s="26" t="str">
        <f>IF(DML_drivmedel[[#This Row],[Drivmedel]]&lt;&gt;"",Rapporteringsår,"")</f>
        <v/>
      </c>
      <c r="H227" s="149">
        <v>1225</v>
      </c>
      <c r="I227" s="1"/>
      <c r="J227" s="82"/>
      <c r="K227" s="1"/>
      <c r="L227" s="83"/>
      <c r="M227" s="100"/>
    </row>
    <row r="228" spans="2:13" x14ac:dyDescent="0.35">
      <c r="B2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8" s="9" t="str">
        <f>IF(DML_drivmedel[[#This Row],[Drivmedel]]&lt;&gt;"",CONCATENATE(DML_drivmedel[[#This Row],[ID]],". ",DML_drivmedel[[#This Row],[Drivmedel]]),"")</f>
        <v/>
      </c>
      <c r="D228" s="9" t="str">
        <f>IF(DML_drivmedel[[#This Row],[Drivmedel]]&lt;&gt;"",Organisationsnummer,"")</f>
        <v/>
      </c>
      <c r="E228" s="81" t="str">
        <f>IF(DML_drivmedel[[#This Row],[Drivmedel]]&lt;&gt;"",Rapportör,"")</f>
        <v/>
      </c>
      <c r="F228" s="9" t="str">
        <f>IF(DML_drivmedel[[#This Row],[Drivmedel]]&lt;&gt;"",CONCATENATE(Rapporteringsår,"-",DML_drivmedel[[#This Row],[ID]]),"")</f>
        <v/>
      </c>
      <c r="G228" s="26" t="str">
        <f>IF(DML_drivmedel[[#This Row],[Drivmedel]]&lt;&gt;"",Rapporteringsår,"")</f>
        <v/>
      </c>
      <c r="H228" s="149">
        <v>1226</v>
      </c>
      <c r="I228" s="1"/>
      <c r="J228" s="82"/>
      <c r="K228" s="1"/>
      <c r="L228" s="83"/>
      <c r="M228" s="100"/>
    </row>
    <row r="229" spans="2:13" x14ac:dyDescent="0.35">
      <c r="B2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9" s="9" t="str">
        <f>IF(DML_drivmedel[[#This Row],[Drivmedel]]&lt;&gt;"",CONCATENATE(DML_drivmedel[[#This Row],[ID]],". ",DML_drivmedel[[#This Row],[Drivmedel]]),"")</f>
        <v/>
      </c>
      <c r="D229" s="9" t="str">
        <f>IF(DML_drivmedel[[#This Row],[Drivmedel]]&lt;&gt;"",Organisationsnummer,"")</f>
        <v/>
      </c>
      <c r="E229" s="81" t="str">
        <f>IF(DML_drivmedel[[#This Row],[Drivmedel]]&lt;&gt;"",Rapportör,"")</f>
        <v/>
      </c>
      <c r="F229" s="9" t="str">
        <f>IF(DML_drivmedel[[#This Row],[Drivmedel]]&lt;&gt;"",CONCATENATE(Rapporteringsår,"-",DML_drivmedel[[#This Row],[ID]]),"")</f>
        <v/>
      </c>
      <c r="G229" s="26" t="str">
        <f>IF(DML_drivmedel[[#This Row],[Drivmedel]]&lt;&gt;"",Rapporteringsår,"")</f>
        <v/>
      </c>
      <c r="H229" s="149">
        <v>1227</v>
      </c>
      <c r="I229" s="1"/>
      <c r="J229" s="82"/>
      <c r="K229" s="1"/>
      <c r="L229" s="83"/>
      <c r="M229" s="100"/>
    </row>
    <row r="230" spans="2:13" x14ac:dyDescent="0.35">
      <c r="B2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0" s="9" t="str">
        <f>IF(DML_drivmedel[[#This Row],[Drivmedel]]&lt;&gt;"",CONCATENATE(DML_drivmedel[[#This Row],[ID]],". ",DML_drivmedel[[#This Row],[Drivmedel]]),"")</f>
        <v/>
      </c>
      <c r="D230" s="9" t="str">
        <f>IF(DML_drivmedel[[#This Row],[Drivmedel]]&lt;&gt;"",Organisationsnummer,"")</f>
        <v/>
      </c>
      <c r="E230" s="81" t="str">
        <f>IF(DML_drivmedel[[#This Row],[Drivmedel]]&lt;&gt;"",Rapportör,"")</f>
        <v/>
      </c>
      <c r="F230" s="9" t="str">
        <f>IF(DML_drivmedel[[#This Row],[Drivmedel]]&lt;&gt;"",CONCATENATE(Rapporteringsår,"-",DML_drivmedel[[#This Row],[ID]]),"")</f>
        <v/>
      </c>
      <c r="G230" s="26" t="str">
        <f>IF(DML_drivmedel[[#This Row],[Drivmedel]]&lt;&gt;"",Rapporteringsår,"")</f>
        <v/>
      </c>
      <c r="H230" s="149">
        <v>1228</v>
      </c>
      <c r="I230" s="1"/>
      <c r="J230" s="82"/>
      <c r="K230" s="1"/>
      <c r="L230" s="83"/>
      <c r="M230" s="100"/>
    </row>
    <row r="231" spans="2:13" x14ac:dyDescent="0.35">
      <c r="B2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1" s="9" t="str">
        <f>IF(DML_drivmedel[[#This Row],[Drivmedel]]&lt;&gt;"",CONCATENATE(DML_drivmedel[[#This Row],[ID]],". ",DML_drivmedel[[#This Row],[Drivmedel]]),"")</f>
        <v/>
      </c>
      <c r="D231" s="9" t="str">
        <f>IF(DML_drivmedel[[#This Row],[Drivmedel]]&lt;&gt;"",Organisationsnummer,"")</f>
        <v/>
      </c>
      <c r="E231" s="81" t="str">
        <f>IF(DML_drivmedel[[#This Row],[Drivmedel]]&lt;&gt;"",Rapportör,"")</f>
        <v/>
      </c>
      <c r="F231" s="9" t="str">
        <f>IF(DML_drivmedel[[#This Row],[Drivmedel]]&lt;&gt;"",CONCATENATE(Rapporteringsår,"-",DML_drivmedel[[#This Row],[ID]]),"")</f>
        <v/>
      </c>
      <c r="G231" s="26" t="str">
        <f>IF(DML_drivmedel[[#This Row],[Drivmedel]]&lt;&gt;"",Rapporteringsår,"")</f>
        <v/>
      </c>
      <c r="H231" s="149">
        <v>1229</v>
      </c>
      <c r="I231" s="1"/>
      <c r="J231" s="82"/>
      <c r="K231" s="1"/>
      <c r="L231" s="83"/>
      <c r="M231" s="100"/>
    </row>
    <row r="232" spans="2:13" x14ac:dyDescent="0.35">
      <c r="B2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2" s="9" t="str">
        <f>IF(DML_drivmedel[[#This Row],[Drivmedel]]&lt;&gt;"",CONCATENATE(DML_drivmedel[[#This Row],[ID]],". ",DML_drivmedel[[#This Row],[Drivmedel]]),"")</f>
        <v/>
      </c>
      <c r="D232" s="9" t="str">
        <f>IF(DML_drivmedel[[#This Row],[Drivmedel]]&lt;&gt;"",Organisationsnummer,"")</f>
        <v/>
      </c>
      <c r="E232" s="81" t="str">
        <f>IF(DML_drivmedel[[#This Row],[Drivmedel]]&lt;&gt;"",Rapportör,"")</f>
        <v/>
      </c>
      <c r="F232" s="9" t="str">
        <f>IF(DML_drivmedel[[#This Row],[Drivmedel]]&lt;&gt;"",CONCATENATE(Rapporteringsår,"-",DML_drivmedel[[#This Row],[ID]]),"")</f>
        <v/>
      </c>
      <c r="G232" s="26" t="str">
        <f>IF(DML_drivmedel[[#This Row],[Drivmedel]]&lt;&gt;"",Rapporteringsår,"")</f>
        <v/>
      </c>
      <c r="H232" s="149">
        <v>1230</v>
      </c>
      <c r="I232" s="1"/>
      <c r="J232" s="82"/>
      <c r="K232" s="1"/>
      <c r="L232" s="83"/>
      <c r="M232" s="100"/>
    </row>
    <row r="233" spans="2:13" x14ac:dyDescent="0.35">
      <c r="B2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3" s="9" t="str">
        <f>IF(DML_drivmedel[[#This Row],[Drivmedel]]&lt;&gt;"",CONCATENATE(DML_drivmedel[[#This Row],[ID]],". ",DML_drivmedel[[#This Row],[Drivmedel]]),"")</f>
        <v/>
      </c>
      <c r="D233" s="9" t="str">
        <f>IF(DML_drivmedel[[#This Row],[Drivmedel]]&lt;&gt;"",Organisationsnummer,"")</f>
        <v/>
      </c>
      <c r="E233" s="81" t="str">
        <f>IF(DML_drivmedel[[#This Row],[Drivmedel]]&lt;&gt;"",Rapportör,"")</f>
        <v/>
      </c>
      <c r="F233" s="9" t="str">
        <f>IF(DML_drivmedel[[#This Row],[Drivmedel]]&lt;&gt;"",CONCATENATE(Rapporteringsår,"-",DML_drivmedel[[#This Row],[ID]]),"")</f>
        <v/>
      </c>
      <c r="G233" s="26" t="str">
        <f>IF(DML_drivmedel[[#This Row],[Drivmedel]]&lt;&gt;"",Rapporteringsår,"")</f>
        <v/>
      </c>
      <c r="H233" s="149">
        <v>1231</v>
      </c>
      <c r="I233" s="1"/>
      <c r="J233" s="82"/>
      <c r="K233" s="1"/>
      <c r="L233" s="83"/>
      <c r="M233" s="100"/>
    </row>
    <row r="234" spans="2:13" x14ac:dyDescent="0.35">
      <c r="B2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4" s="9" t="str">
        <f>IF(DML_drivmedel[[#This Row],[Drivmedel]]&lt;&gt;"",CONCATENATE(DML_drivmedel[[#This Row],[ID]],". ",DML_drivmedel[[#This Row],[Drivmedel]]),"")</f>
        <v/>
      </c>
      <c r="D234" s="9" t="str">
        <f>IF(DML_drivmedel[[#This Row],[Drivmedel]]&lt;&gt;"",Organisationsnummer,"")</f>
        <v/>
      </c>
      <c r="E234" s="81" t="str">
        <f>IF(DML_drivmedel[[#This Row],[Drivmedel]]&lt;&gt;"",Rapportör,"")</f>
        <v/>
      </c>
      <c r="F234" s="9" t="str">
        <f>IF(DML_drivmedel[[#This Row],[Drivmedel]]&lt;&gt;"",CONCATENATE(Rapporteringsår,"-",DML_drivmedel[[#This Row],[ID]]),"")</f>
        <v/>
      </c>
      <c r="G234" s="26" t="str">
        <f>IF(DML_drivmedel[[#This Row],[Drivmedel]]&lt;&gt;"",Rapporteringsår,"")</f>
        <v/>
      </c>
      <c r="H234" s="149">
        <v>1232</v>
      </c>
      <c r="I234" s="1"/>
      <c r="J234" s="82"/>
      <c r="K234" s="1"/>
      <c r="L234" s="83"/>
      <c r="M234" s="100"/>
    </row>
    <row r="235" spans="2:13" x14ac:dyDescent="0.35">
      <c r="B2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5" s="9" t="str">
        <f>IF(DML_drivmedel[[#This Row],[Drivmedel]]&lt;&gt;"",CONCATENATE(DML_drivmedel[[#This Row],[ID]],". ",DML_drivmedel[[#This Row],[Drivmedel]]),"")</f>
        <v/>
      </c>
      <c r="D235" s="9" t="str">
        <f>IF(DML_drivmedel[[#This Row],[Drivmedel]]&lt;&gt;"",Organisationsnummer,"")</f>
        <v/>
      </c>
      <c r="E235" s="81" t="str">
        <f>IF(DML_drivmedel[[#This Row],[Drivmedel]]&lt;&gt;"",Rapportör,"")</f>
        <v/>
      </c>
      <c r="F235" s="9" t="str">
        <f>IF(DML_drivmedel[[#This Row],[Drivmedel]]&lt;&gt;"",CONCATENATE(Rapporteringsår,"-",DML_drivmedel[[#This Row],[ID]]),"")</f>
        <v/>
      </c>
      <c r="G235" s="26" t="str">
        <f>IF(DML_drivmedel[[#This Row],[Drivmedel]]&lt;&gt;"",Rapporteringsår,"")</f>
        <v/>
      </c>
      <c r="H235" s="149">
        <v>1233</v>
      </c>
      <c r="I235" s="1"/>
      <c r="J235" s="82"/>
      <c r="K235" s="1"/>
      <c r="L235" s="83"/>
      <c r="M235" s="100"/>
    </row>
    <row r="236" spans="2:13" x14ac:dyDescent="0.35">
      <c r="B2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6" s="9" t="str">
        <f>IF(DML_drivmedel[[#This Row],[Drivmedel]]&lt;&gt;"",CONCATENATE(DML_drivmedel[[#This Row],[ID]],". ",DML_drivmedel[[#This Row],[Drivmedel]]),"")</f>
        <v/>
      </c>
      <c r="D236" s="9" t="str">
        <f>IF(DML_drivmedel[[#This Row],[Drivmedel]]&lt;&gt;"",Organisationsnummer,"")</f>
        <v/>
      </c>
      <c r="E236" s="81" t="str">
        <f>IF(DML_drivmedel[[#This Row],[Drivmedel]]&lt;&gt;"",Rapportör,"")</f>
        <v/>
      </c>
      <c r="F236" s="9" t="str">
        <f>IF(DML_drivmedel[[#This Row],[Drivmedel]]&lt;&gt;"",CONCATENATE(Rapporteringsår,"-",DML_drivmedel[[#This Row],[ID]]),"")</f>
        <v/>
      </c>
      <c r="G236" s="26" t="str">
        <f>IF(DML_drivmedel[[#This Row],[Drivmedel]]&lt;&gt;"",Rapporteringsår,"")</f>
        <v/>
      </c>
      <c r="H236" s="149">
        <v>1234</v>
      </c>
      <c r="I236" s="1"/>
      <c r="J236" s="82"/>
      <c r="K236" s="1"/>
      <c r="L236" s="83"/>
      <c r="M236" s="100"/>
    </row>
    <row r="237" spans="2:13" x14ac:dyDescent="0.35">
      <c r="B2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7" s="9" t="str">
        <f>IF(DML_drivmedel[[#This Row],[Drivmedel]]&lt;&gt;"",CONCATENATE(DML_drivmedel[[#This Row],[ID]],". ",DML_drivmedel[[#This Row],[Drivmedel]]),"")</f>
        <v/>
      </c>
      <c r="D237" s="9" t="str">
        <f>IF(DML_drivmedel[[#This Row],[Drivmedel]]&lt;&gt;"",Organisationsnummer,"")</f>
        <v/>
      </c>
      <c r="E237" s="81" t="str">
        <f>IF(DML_drivmedel[[#This Row],[Drivmedel]]&lt;&gt;"",Rapportör,"")</f>
        <v/>
      </c>
      <c r="F237" s="9" t="str">
        <f>IF(DML_drivmedel[[#This Row],[Drivmedel]]&lt;&gt;"",CONCATENATE(Rapporteringsår,"-",DML_drivmedel[[#This Row],[ID]]),"")</f>
        <v/>
      </c>
      <c r="G237" s="26" t="str">
        <f>IF(DML_drivmedel[[#This Row],[Drivmedel]]&lt;&gt;"",Rapporteringsår,"")</f>
        <v/>
      </c>
      <c r="H237" s="149">
        <v>1235</v>
      </c>
      <c r="I237" s="1"/>
      <c r="J237" s="82"/>
      <c r="K237" s="1"/>
      <c r="L237" s="83"/>
      <c r="M237" s="100"/>
    </row>
    <row r="238" spans="2:13" x14ac:dyDescent="0.35">
      <c r="B2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8" s="9" t="str">
        <f>IF(DML_drivmedel[[#This Row],[Drivmedel]]&lt;&gt;"",CONCATENATE(DML_drivmedel[[#This Row],[ID]],". ",DML_drivmedel[[#This Row],[Drivmedel]]),"")</f>
        <v/>
      </c>
      <c r="D238" s="9" t="str">
        <f>IF(DML_drivmedel[[#This Row],[Drivmedel]]&lt;&gt;"",Organisationsnummer,"")</f>
        <v/>
      </c>
      <c r="E238" s="81" t="str">
        <f>IF(DML_drivmedel[[#This Row],[Drivmedel]]&lt;&gt;"",Rapportör,"")</f>
        <v/>
      </c>
      <c r="F238" s="9" t="str">
        <f>IF(DML_drivmedel[[#This Row],[Drivmedel]]&lt;&gt;"",CONCATENATE(Rapporteringsår,"-",DML_drivmedel[[#This Row],[ID]]),"")</f>
        <v/>
      </c>
      <c r="G238" s="26" t="str">
        <f>IF(DML_drivmedel[[#This Row],[Drivmedel]]&lt;&gt;"",Rapporteringsår,"")</f>
        <v/>
      </c>
      <c r="H238" s="149">
        <v>1236</v>
      </c>
      <c r="I238" s="1"/>
      <c r="J238" s="82"/>
      <c r="K238" s="1"/>
      <c r="L238" s="83"/>
      <c r="M238" s="100"/>
    </row>
    <row r="239" spans="2:13" x14ac:dyDescent="0.35">
      <c r="B2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9" s="9" t="str">
        <f>IF(DML_drivmedel[[#This Row],[Drivmedel]]&lt;&gt;"",CONCATENATE(DML_drivmedel[[#This Row],[ID]],". ",DML_drivmedel[[#This Row],[Drivmedel]]),"")</f>
        <v/>
      </c>
      <c r="D239" s="9" t="str">
        <f>IF(DML_drivmedel[[#This Row],[Drivmedel]]&lt;&gt;"",Organisationsnummer,"")</f>
        <v/>
      </c>
      <c r="E239" s="81" t="str">
        <f>IF(DML_drivmedel[[#This Row],[Drivmedel]]&lt;&gt;"",Rapportör,"")</f>
        <v/>
      </c>
      <c r="F239" s="9" t="str">
        <f>IF(DML_drivmedel[[#This Row],[Drivmedel]]&lt;&gt;"",CONCATENATE(Rapporteringsår,"-",DML_drivmedel[[#This Row],[ID]]),"")</f>
        <v/>
      </c>
      <c r="G239" s="26" t="str">
        <f>IF(DML_drivmedel[[#This Row],[Drivmedel]]&lt;&gt;"",Rapporteringsår,"")</f>
        <v/>
      </c>
      <c r="H239" s="149">
        <v>1237</v>
      </c>
      <c r="I239" s="1"/>
      <c r="J239" s="82"/>
      <c r="K239" s="1"/>
      <c r="L239" s="83"/>
      <c r="M239" s="100"/>
    </row>
    <row r="240" spans="2:13" x14ac:dyDescent="0.35">
      <c r="B2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0" s="9" t="str">
        <f>IF(DML_drivmedel[[#This Row],[Drivmedel]]&lt;&gt;"",CONCATENATE(DML_drivmedel[[#This Row],[ID]],". ",DML_drivmedel[[#This Row],[Drivmedel]]),"")</f>
        <v/>
      </c>
      <c r="D240" s="9" t="str">
        <f>IF(DML_drivmedel[[#This Row],[Drivmedel]]&lt;&gt;"",Organisationsnummer,"")</f>
        <v/>
      </c>
      <c r="E240" s="81" t="str">
        <f>IF(DML_drivmedel[[#This Row],[Drivmedel]]&lt;&gt;"",Rapportör,"")</f>
        <v/>
      </c>
      <c r="F240" s="9" t="str">
        <f>IF(DML_drivmedel[[#This Row],[Drivmedel]]&lt;&gt;"",CONCATENATE(Rapporteringsår,"-",DML_drivmedel[[#This Row],[ID]]),"")</f>
        <v/>
      </c>
      <c r="G240" s="26" t="str">
        <f>IF(DML_drivmedel[[#This Row],[Drivmedel]]&lt;&gt;"",Rapporteringsår,"")</f>
        <v/>
      </c>
      <c r="H240" s="149">
        <v>1238</v>
      </c>
      <c r="I240" s="1"/>
      <c r="J240" s="82"/>
      <c r="K240" s="1"/>
      <c r="L240" s="83"/>
      <c r="M240" s="100"/>
    </row>
    <row r="241" spans="2:13" x14ac:dyDescent="0.35">
      <c r="B2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1" s="9" t="str">
        <f>IF(DML_drivmedel[[#This Row],[Drivmedel]]&lt;&gt;"",CONCATENATE(DML_drivmedel[[#This Row],[ID]],". ",DML_drivmedel[[#This Row],[Drivmedel]]),"")</f>
        <v/>
      </c>
      <c r="D241" s="9" t="str">
        <f>IF(DML_drivmedel[[#This Row],[Drivmedel]]&lt;&gt;"",Organisationsnummer,"")</f>
        <v/>
      </c>
      <c r="E241" s="81" t="str">
        <f>IF(DML_drivmedel[[#This Row],[Drivmedel]]&lt;&gt;"",Rapportör,"")</f>
        <v/>
      </c>
      <c r="F241" s="9" t="str">
        <f>IF(DML_drivmedel[[#This Row],[Drivmedel]]&lt;&gt;"",CONCATENATE(Rapporteringsår,"-",DML_drivmedel[[#This Row],[ID]]),"")</f>
        <v/>
      </c>
      <c r="G241" s="26" t="str">
        <f>IF(DML_drivmedel[[#This Row],[Drivmedel]]&lt;&gt;"",Rapporteringsår,"")</f>
        <v/>
      </c>
      <c r="H241" s="149">
        <v>1239</v>
      </c>
      <c r="I241" s="1"/>
      <c r="J241" s="82"/>
      <c r="K241" s="1"/>
      <c r="L241" s="83"/>
      <c r="M241" s="100"/>
    </row>
    <row r="242" spans="2:13" x14ac:dyDescent="0.35">
      <c r="B2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2" s="9" t="str">
        <f>IF(DML_drivmedel[[#This Row],[Drivmedel]]&lt;&gt;"",CONCATENATE(DML_drivmedel[[#This Row],[ID]],". ",DML_drivmedel[[#This Row],[Drivmedel]]),"")</f>
        <v/>
      </c>
      <c r="D242" s="9" t="str">
        <f>IF(DML_drivmedel[[#This Row],[Drivmedel]]&lt;&gt;"",Organisationsnummer,"")</f>
        <v/>
      </c>
      <c r="E242" s="81" t="str">
        <f>IF(DML_drivmedel[[#This Row],[Drivmedel]]&lt;&gt;"",Rapportör,"")</f>
        <v/>
      </c>
      <c r="F242" s="9" t="str">
        <f>IF(DML_drivmedel[[#This Row],[Drivmedel]]&lt;&gt;"",CONCATENATE(Rapporteringsår,"-",DML_drivmedel[[#This Row],[ID]]),"")</f>
        <v/>
      </c>
      <c r="G242" s="26" t="str">
        <f>IF(DML_drivmedel[[#This Row],[Drivmedel]]&lt;&gt;"",Rapporteringsår,"")</f>
        <v/>
      </c>
      <c r="H242" s="149">
        <v>1240</v>
      </c>
      <c r="I242" s="1"/>
      <c r="J242" s="82"/>
      <c r="K242" s="1"/>
      <c r="L242" s="83"/>
      <c r="M242" s="100"/>
    </row>
    <row r="243" spans="2:13" x14ac:dyDescent="0.35">
      <c r="B2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3" s="9" t="str">
        <f>IF(DML_drivmedel[[#This Row],[Drivmedel]]&lt;&gt;"",CONCATENATE(DML_drivmedel[[#This Row],[ID]],". ",DML_drivmedel[[#This Row],[Drivmedel]]),"")</f>
        <v/>
      </c>
      <c r="D243" s="9" t="str">
        <f>IF(DML_drivmedel[[#This Row],[Drivmedel]]&lt;&gt;"",Organisationsnummer,"")</f>
        <v/>
      </c>
      <c r="E243" s="81" t="str">
        <f>IF(DML_drivmedel[[#This Row],[Drivmedel]]&lt;&gt;"",Rapportör,"")</f>
        <v/>
      </c>
      <c r="F243" s="9" t="str">
        <f>IF(DML_drivmedel[[#This Row],[Drivmedel]]&lt;&gt;"",CONCATENATE(Rapporteringsår,"-",DML_drivmedel[[#This Row],[ID]]),"")</f>
        <v/>
      </c>
      <c r="G243" s="26" t="str">
        <f>IF(DML_drivmedel[[#This Row],[Drivmedel]]&lt;&gt;"",Rapporteringsår,"")</f>
        <v/>
      </c>
      <c r="H243" s="149">
        <v>1241</v>
      </c>
      <c r="I243" s="1"/>
      <c r="J243" s="82"/>
      <c r="K243" s="1"/>
      <c r="L243" s="83"/>
      <c r="M243" s="100"/>
    </row>
    <row r="244" spans="2:13" x14ac:dyDescent="0.35">
      <c r="B2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4" s="9" t="str">
        <f>IF(DML_drivmedel[[#This Row],[Drivmedel]]&lt;&gt;"",CONCATENATE(DML_drivmedel[[#This Row],[ID]],". ",DML_drivmedel[[#This Row],[Drivmedel]]),"")</f>
        <v/>
      </c>
      <c r="D244" s="9" t="str">
        <f>IF(DML_drivmedel[[#This Row],[Drivmedel]]&lt;&gt;"",Organisationsnummer,"")</f>
        <v/>
      </c>
      <c r="E244" s="81" t="str">
        <f>IF(DML_drivmedel[[#This Row],[Drivmedel]]&lt;&gt;"",Rapportör,"")</f>
        <v/>
      </c>
      <c r="F244" s="9" t="str">
        <f>IF(DML_drivmedel[[#This Row],[Drivmedel]]&lt;&gt;"",CONCATENATE(Rapporteringsår,"-",DML_drivmedel[[#This Row],[ID]]),"")</f>
        <v/>
      </c>
      <c r="G244" s="26" t="str">
        <f>IF(DML_drivmedel[[#This Row],[Drivmedel]]&lt;&gt;"",Rapporteringsår,"")</f>
        <v/>
      </c>
      <c r="H244" s="149">
        <v>1242</v>
      </c>
      <c r="I244" s="1"/>
      <c r="J244" s="82"/>
      <c r="K244" s="1"/>
      <c r="L244" s="83"/>
      <c r="M244" s="100"/>
    </row>
    <row r="245" spans="2:13" x14ac:dyDescent="0.35">
      <c r="B2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5" s="9" t="str">
        <f>IF(DML_drivmedel[[#This Row],[Drivmedel]]&lt;&gt;"",CONCATENATE(DML_drivmedel[[#This Row],[ID]],". ",DML_drivmedel[[#This Row],[Drivmedel]]),"")</f>
        <v/>
      </c>
      <c r="D245" s="9" t="str">
        <f>IF(DML_drivmedel[[#This Row],[Drivmedel]]&lt;&gt;"",Organisationsnummer,"")</f>
        <v/>
      </c>
      <c r="E245" s="81" t="str">
        <f>IF(DML_drivmedel[[#This Row],[Drivmedel]]&lt;&gt;"",Rapportör,"")</f>
        <v/>
      </c>
      <c r="F245" s="9" t="str">
        <f>IF(DML_drivmedel[[#This Row],[Drivmedel]]&lt;&gt;"",CONCATENATE(Rapporteringsår,"-",DML_drivmedel[[#This Row],[ID]]),"")</f>
        <v/>
      </c>
      <c r="G245" s="26" t="str">
        <f>IF(DML_drivmedel[[#This Row],[Drivmedel]]&lt;&gt;"",Rapporteringsår,"")</f>
        <v/>
      </c>
      <c r="H245" s="149">
        <v>1243</v>
      </c>
      <c r="I245" s="1"/>
      <c r="J245" s="82"/>
      <c r="K245" s="1"/>
      <c r="L245" s="83"/>
      <c r="M245" s="100"/>
    </row>
    <row r="246" spans="2:13" x14ac:dyDescent="0.35">
      <c r="B2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6" s="9" t="str">
        <f>IF(DML_drivmedel[[#This Row],[Drivmedel]]&lt;&gt;"",CONCATENATE(DML_drivmedel[[#This Row],[ID]],". ",DML_drivmedel[[#This Row],[Drivmedel]]),"")</f>
        <v/>
      </c>
      <c r="D246" s="9" t="str">
        <f>IF(DML_drivmedel[[#This Row],[Drivmedel]]&lt;&gt;"",Organisationsnummer,"")</f>
        <v/>
      </c>
      <c r="E246" s="81" t="str">
        <f>IF(DML_drivmedel[[#This Row],[Drivmedel]]&lt;&gt;"",Rapportör,"")</f>
        <v/>
      </c>
      <c r="F246" s="9" t="str">
        <f>IF(DML_drivmedel[[#This Row],[Drivmedel]]&lt;&gt;"",CONCATENATE(Rapporteringsår,"-",DML_drivmedel[[#This Row],[ID]]),"")</f>
        <v/>
      </c>
      <c r="G246" s="26" t="str">
        <f>IF(DML_drivmedel[[#This Row],[Drivmedel]]&lt;&gt;"",Rapporteringsår,"")</f>
        <v/>
      </c>
      <c r="H246" s="149">
        <v>1244</v>
      </c>
      <c r="I246" s="1"/>
      <c r="J246" s="82"/>
      <c r="K246" s="1"/>
      <c r="L246" s="83"/>
      <c r="M246" s="100"/>
    </row>
    <row r="247" spans="2:13" x14ac:dyDescent="0.35">
      <c r="B2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7" s="9" t="str">
        <f>IF(DML_drivmedel[[#This Row],[Drivmedel]]&lt;&gt;"",CONCATENATE(DML_drivmedel[[#This Row],[ID]],". ",DML_drivmedel[[#This Row],[Drivmedel]]),"")</f>
        <v/>
      </c>
      <c r="D247" s="9" t="str">
        <f>IF(DML_drivmedel[[#This Row],[Drivmedel]]&lt;&gt;"",Organisationsnummer,"")</f>
        <v/>
      </c>
      <c r="E247" s="81" t="str">
        <f>IF(DML_drivmedel[[#This Row],[Drivmedel]]&lt;&gt;"",Rapportör,"")</f>
        <v/>
      </c>
      <c r="F247" s="9" t="str">
        <f>IF(DML_drivmedel[[#This Row],[Drivmedel]]&lt;&gt;"",CONCATENATE(Rapporteringsår,"-",DML_drivmedel[[#This Row],[ID]]),"")</f>
        <v/>
      </c>
      <c r="G247" s="26" t="str">
        <f>IF(DML_drivmedel[[#This Row],[Drivmedel]]&lt;&gt;"",Rapporteringsår,"")</f>
        <v/>
      </c>
      <c r="H247" s="149">
        <v>1245</v>
      </c>
      <c r="I247" s="1"/>
      <c r="J247" s="82"/>
      <c r="K247" s="1"/>
      <c r="L247" s="83"/>
      <c r="M247" s="100"/>
    </row>
    <row r="248" spans="2:13" x14ac:dyDescent="0.35">
      <c r="B2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8" s="9" t="str">
        <f>IF(DML_drivmedel[[#This Row],[Drivmedel]]&lt;&gt;"",CONCATENATE(DML_drivmedel[[#This Row],[ID]],". ",DML_drivmedel[[#This Row],[Drivmedel]]),"")</f>
        <v/>
      </c>
      <c r="D248" s="9" t="str">
        <f>IF(DML_drivmedel[[#This Row],[Drivmedel]]&lt;&gt;"",Organisationsnummer,"")</f>
        <v/>
      </c>
      <c r="E248" s="81" t="str">
        <f>IF(DML_drivmedel[[#This Row],[Drivmedel]]&lt;&gt;"",Rapportör,"")</f>
        <v/>
      </c>
      <c r="F248" s="9" t="str">
        <f>IF(DML_drivmedel[[#This Row],[Drivmedel]]&lt;&gt;"",CONCATENATE(Rapporteringsår,"-",DML_drivmedel[[#This Row],[ID]]),"")</f>
        <v/>
      </c>
      <c r="G248" s="26" t="str">
        <f>IF(DML_drivmedel[[#This Row],[Drivmedel]]&lt;&gt;"",Rapporteringsår,"")</f>
        <v/>
      </c>
      <c r="H248" s="149">
        <v>1246</v>
      </c>
      <c r="I248" s="1"/>
      <c r="J248" s="82"/>
      <c r="K248" s="1"/>
      <c r="L248" s="83"/>
      <c r="M248" s="100"/>
    </row>
    <row r="249" spans="2:13" x14ac:dyDescent="0.35">
      <c r="B2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9" s="9" t="str">
        <f>IF(DML_drivmedel[[#This Row],[Drivmedel]]&lt;&gt;"",CONCATENATE(DML_drivmedel[[#This Row],[ID]],". ",DML_drivmedel[[#This Row],[Drivmedel]]),"")</f>
        <v/>
      </c>
      <c r="D249" s="9" t="str">
        <f>IF(DML_drivmedel[[#This Row],[Drivmedel]]&lt;&gt;"",Organisationsnummer,"")</f>
        <v/>
      </c>
      <c r="E249" s="81" t="str">
        <f>IF(DML_drivmedel[[#This Row],[Drivmedel]]&lt;&gt;"",Rapportör,"")</f>
        <v/>
      </c>
      <c r="F249" s="9" t="str">
        <f>IF(DML_drivmedel[[#This Row],[Drivmedel]]&lt;&gt;"",CONCATENATE(Rapporteringsår,"-",DML_drivmedel[[#This Row],[ID]]),"")</f>
        <v/>
      </c>
      <c r="G249" s="26" t="str">
        <f>IF(DML_drivmedel[[#This Row],[Drivmedel]]&lt;&gt;"",Rapporteringsår,"")</f>
        <v/>
      </c>
      <c r="H249" s="149">
        <v>1247</v>
      </c>
      <c r="I249" s="1"/>
      <c r="J249" s="82"/>
      <c r="K249" s="1"/>
      <c r="L249" s="83"/>
      <c r="M249" s="100"/>
    </row>
    <row r="250" spans="2:13" x14ac:dyDescent="0.35">
      <c r="B2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0" s="9" t="str">
        <f>IF(DML_drivmedel[[#This Row],[Drivmedel]]&lt;&gt;"",CONCATENATE(DML_drivmedel[[#This Row],[ID]],". ",DML_drivmedel[[#This Row],[Drivmedel]]),"")</f>
        <v/>
      </c>
      <c r="D250" s="9" t="str">
        <f>IF(DML_drivmedel[[#This Row],[Drivmedel]]&lt;&gt;"",Organisationsnummer,"")</f>
        <v/>
      </c>
      <c r="E250" s="81" t="str">
        <f>IF(DML_drivmedel[[#This Row],[Drivmedel]]&lt;&gt;"",Rapportör,"")</f>
        <v/>
      </c>
      <c r="F250" s="9" t="str">
        <f>IF(DML_drivmedel[[#This Row],[Drivmedel]]&lt;&gt;"",CONCATENATE(Rapporteringsår,"-",DML_drivmedel[[#This Row],[ID]]),"")</f>
        <v/>
      </c>
      <c r="G250" s="26" t="str">
        <f>IF(DML_drivmedel[[#This Row],[Drivmedel]]&lt;&gt;"",Rapporteringsår,"")</f>
        <v/>
      </c>
      <c r="H250" s="149">
        <v>1248</v>
      </c>
      <c r="I250" s="1"/>
      <c r="J250" s="82"/>
      <c r="K250" s="1"/>
      <c r="L250" s="83"/>
      <c r="M250" s="100"/>
    </row>
    <row r="251" spans="2:13" x14ac:dyDescent="0.35">
      <c r="B2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1" s="9" t="str">
        <f>IF(DML_drivmedel[[#This Row],[Drivmedel]]&lt;&gt;"",CONCATENATE(DML_drivmedel[[#This Row],[ID]],". ",DML_drivmedel[[#This Row],[Drivmedel]]),"")</f>
        <v/>
      </c>
      <c r="D251" s="9" t="str">
        <f>IF(DML_drivmedel[[#This Row],[Drivmedel]]&lt;&gt;"",Organisationsnummer,"")</f>
        <v/>
      </c>
      <c r="E251" s="81" t="str">
        <f>IF(DML_drivmedel[[#This Row],[Drivmedel]]&lt;&gt;"",Rapportör,"")</f>
        <v/>
      </c>
      <c r="F251" s="9" t="str">
        <f>IF(DML_drivmedel[[#This Row],[Drivmedel]]&lt;&gt;"",CONCATENATE(Rapporteringsår,"-",DML_drivmedel[[#This Row],[ID]]),"")</f>
        <v/>
      </c>
      <c r="G251" s="26" t="str">
        <f>IF(DML_drivmedel[[#This Row],[Drivmedel]]&lt;&gt;"",Rapporteringsår,"")</f>
        <v/>
      </c>
      <c r="H251" s="149">
        <v>1249</v>
      </c>
      <c r="I251" s="1"/>
      <c r="J251" s="82"/>
      <c r="K251" s="1"/>
      <c r="L251" s="83"/>
      <c r="M251" s="100"/>
    </row>
    <row r="252" spans="2:13" x14ac:dyDescent="0.35">
      <c r="B2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2" s="9" t="str">
        <f>IF(DML_drivmedel[[#This Row],[Drivmedel]]&lt;&gt;"",CONCATENATE(DML_drivmedel[[#This Row],[ID]],". ",DML_drivmedel[[#This Row],[Drivmedel]]),"")</f>
        <v/>
      </c>
      <c r="D252" s="9" t="str">
        <f>IF(DML_drivmedel[[#This Row],[Drivmedel]]&lt;&gt;"",Organisationsnummer,"")</f>
        <v/>
      </c>
      <c r="E252" s="81" t="str">
        <f>IF(DML_drivmedel[[#This Row],[Drivmedel]]&lt;&gt;"",Rapportör,"")</f>
        <v/>
      </c>
      <c r="F252" s="9" t="str">
        <f>IF(DML_drivmedel[[#This Row],[Drivmedel]]&lt;&gt;"",CONCATENATE(Rapporteringsår,"-",DML_drivmedel[[#This Row],[ID]]),"")</f>
        <v/>
      </c>
      <c r="G252" s="26" t="str">
        <f>IF(DML_drivmedel[[#This Row],[Drivmedel]]&lt;&gt;"",Rapporteringsår,"")</f>
        <v/>
      </c>
      <c r="H252" s="149">
        <v>1250</v>
      </c>
      <c r="I252" s="1"/>
      <c r="J252" s="82"/>
      <c r="K252" s="1"/>
      <c r="L252" s="83"/>
      <c r="M252" s="100"/>
    </row>
    <row r="253" spans="2:13" x14ac:dyDescent="0.35">
      <c r="B2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3" s="9" t="str">
        <f>IF(DML_drivmedel[[#This Row],[Drivmedel]]&lt;&gt;"",CONCATENATE(DML_drivmedel[[#This Row],[ID]],". ",DML_drivmedel[[#This Row],[Drivmedel]]),"")</f>
        <v/>
      </c>
      <c r="D253" s="9" t="str">
        <f>IF(DML_drivmedel[[#This Row],[Drivmedel]]&lt;&gt;"",Organisationsnummer,"")</f>
        <v/>
      </c>
      <c r="E253" s="81" t="str">
        <f>IF(DML_drivmedel[[#This Row],[Drivmedel]]&lt;&gt;"",Rapportör,"")</f>
        <v/>
      </c>
      <c r="F253" s="9" t="str">
        <f>IF(DML_drivmedel[[#This Row],[Drivmedel]]&lt;&gt;"",CONCATENATE(Rapporteringsår,"-",DML_drivmedel[[#This Row],[ID]]),"")</f>
        <v/>
      </c>
      <c r="G253" s="26" t="str">
        <f>IF(DML_drivmedel[[#This Row],[Drivmedel]]&lt;&gt;"",Rapporteringsår,"")</f>
        <v/>
      </c>
      <c r="H253" s="149">
        <v>1251</v>
      </c>
      <c r="I253" s="1"/>
      <c r="J253" s="82"/>
      <c r="K253" s="1"/>
      <c r="L253" s="83"/>
      <c r="M253" s="100"/>
    </row>
    <row r="254" spans="2:13" x14ac:dyDescent="0.35">
      <c r="B2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4" s="9" t="str">
        <f>IF(DML_drivmedel[[#This Row],[Drivmedel]]&lt;&gt;"",CONCATENATE(DML_drivmedel[[#This Row],[ID]],". ",DML_drivmedel[[#This Row],[Drivmedel]]),"")</f>
        <v/>
      </c>
      <c r="D254" s="9" t="str">
        <f>IF(DML_drivmedel[[#This Row],[Drivmedel]]&lt;&gt;"",Organisationsnummer,"")</f>
        <v/>
      </c>
      <c r="E254" s="81" t="str">
        <f>IF(DML_drivmedel[[#This Row],[Drivmedel]]&lt;&gt;"",Rapportör,"")</f>
        <v/>
      </c>
      <c r="F254" s="9" t="str">
        <f>IF(DML_drivmedel[[#This Row],[Drivmedel]]&lt;&gt;"",CONCATENATE(Rapporteringsår,"-",DML_drivmedel[[#This Row],[ID]]),"")</f>
        <v/>
      </c>
      <c r="G254" s="26" t="str">
        <f>IF(DML_drivmedel[[#This Row],[Drivmedel]]&lt;&gt;"",Rapporteringsår,"")</f>
        <v/>
      </c>
      <c r="H254" s="149">
        <v>1252</v>
      </c>
      <c r="I254" s="1"/>
      <c r="J254" s="82"/>
      <c r="K254" s="1"/>
      <c r="L254" s="83"/>
      <c r="M254" s="100"/>
    </row>
    <row r="255" spans="2:13" x14ac:dyDescent="0.35">
      <c r="B2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5" s="9" t="str">
        <f>IF(DML_drivmedel[[#This Row],[Drivmedel]]&lt;&gt;"",CONCATENATE(DML_drivmedel[[#This Row],[ID]],". ",DML_drivmedel[[#This Row],[Drivmedel]]),"")</f>
        <v/>
      </c>
      <c r="D255" s="9" t="str">
        <f>IF(DML_drivmedel[[#This Row],[Drivmedel]]&lt;&gt;"",Organisationsnummer,"")</f>
        <v/>
      </c>
      <c r="E255" s="81" t="str">
        <f>IF(DML_drivmedel[[#This Row],[Drivmedel]]&lt;&gt;"",Rapportör,"")</f>
        <v/>
      </c>
      <c r="F255" s="9" t="str">
        <f>IF(DML_drivmedel[[#This Row],[Drivmedel]]&lt;&gt;"",CONCATENATE(Rapporteringsår,"-",DML_drivmedel[[#This Row],[ID]]),"")</f>
        <v/>
      </c>
      <c r="G255" s="26" t="str">
        <f>IF(DML_drivmedel[[#This Row],[Drivmedel]]&lt;&gt;"",Rapporteringsår,"")</f>
        <v/>
      </c>
      <c r="H255" s="149">
        <v>1253</v>
      </c>
      <c r="I255" s="1"/>
      <c r="J255" s="82"/>
      <c r="K255" s="1"/>
      <c r="L255" s="83"/>
      <c r="M255" s="100"/>
    </row>
    <row r="256" spans="2:13" x14ac:dyDescent="0.35">
      <c r="B2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6" s="9" t="str">
        <f>IF(DML_drivmedel[[#This Row],[Drivmedel]]&lt;&gt;"",CONCATENATE(DML_drivmedel[[#This Row],[ID]],". ",DML_drivmedel[[#This Row],[Drivmedel]]),"")</f>
        <v/>
      </c>
      <c r="D256" s="9" t="str">
        <f>IF(DML_drivmedel[[#This Row],[Drivmedel]]&lt;&gt;"",Organisationsnummer,"")</f>
        <v/>
      </c>
      <c r="E256" s="81" t="str">
        <f>IF(DML_drivmedel[[#This Row],[Drivmedel]]&lt;&gt;"",Rapportör,"")</f>
        <v/>
      </c>
      <c r="F256" s="9" t="str">
        <f>IF(DML_drivmedel[[#This Row],[Drivmedel]]&lt;&gt;"",CONCATENATE(Rapporteringsår,"-",DML_drivmedel[[#This Row],[ID]]),"")</f>
        <v/>
      </c>
      <c r="G256" s="26" t="str">
        <f>IF(DML_drivmedel[[#This Row],[Drivmedel]]&lt;&gt;"",Rapporteringsår,"")</f>
        <v/>
      </c>
      <c r="H256" s="149">
        <v>1254</v>
      </c>
      <c r="I256" s="1"/>
      <c r="J256" s="82"/>
      <c r="K256" s="1"/>
      <c r="L256" s="83"/>
      <c r="M256" s="100"/>
    </row>
    <row r="257" spans="2:13" x14ac:dyDescent="0.35">
      <c r="B2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7" s="9" t="str">
        <f>IF(DML_drivmedel[[#This Row],[Drivmedel]]&lt;&gt;"",CONCATENATE(DML_drivmedel[[#This Row],[ID]],". ",DML_drivmedel[[#This Row],[Drivmedel]]),"")</f>
        <v/>
      </c>
      <c r="D257" s="9" t="str">
        <f>IF(DML_drivmedel[[#This Row],[Drivmedel]]&lt;&gt;"",Organisationsnummer,"")</f>
        <v/>
      </c>
      <c r="E257" s="81" t="str">
        <f>IF(DML_drivmedel[[#This Row],[Drivmedel]]&lt;&gt;"",Rapportör,"")</f>
        <v/>
      </c>
      <c r="F257" s="9" t="str">
        <f>IF(DML_drivmedel[[#This Row],[Drivmedel]]&lt;&gt;"",CONCATENATE(Rapporteringsår,"-",DML_drivmedel[[#This Row],[ID]]),"")</f>
        <v/>
      </c>
      <c r="G257" s="26" t="str">
        <f>IF(DML_drivmedel[[#This Row],[Drivmedel]]&lt;&gt;"",Rapporteringsår,"")</f>
        <v/>
      </c>
      <c r="H257" s="149">
        <v>1255</v>
      </c>
      <c r="I257" s="1"/>
      <c r="J257" s="82"/>
      <c r="K257" s="1"/>
      <c r="L257" s="83"/>
      <c r="M257" s="100"/>
    </row>
    <row r="258" spans="2:13" x14ac:dyDescent="0.35">
      <c r="B2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8" s="9" t="str">
        <f>IF(DML_drivmedel[[#This Row],[Drivmedel]]&lt;&gt;"",CONCATENATE(DML_drivmedel[[#This Row],[ID]],". ",DML_drivmedel[[#This Row],[Drivmedel]]),"")</f>
        <v/>
      </c>
      <c r="D258" s="9" t="str">
        <f>IF(DML_drivmedel[[#This Row],[Drivmedel]]&lt;&gt;"",Organisationsnummer,"")</f>
        <v/>
      </c>
      <c r="E258" s="81" t="str">
        <f>IF(DML_drivmedel[[#This Row],[Drivmedel]]&lt;&gt;"",Rapportör,"")</f>
        <v/>
      </c>
      <c r="F258" s="9" t="str">
        <f>IF(DML_drivmedel[[#This Row],[Drivmedel]]&lt;&gt;"",CONCATENATE(Rapporteringsår,"-",DML_drivmedel[[#This Row],[ID]]),"")</f>
        <v/>
      </c>
      <c r="G258" s="26" t="str">
        <f>IF(DML_drivmedel[[#This Row],[Drivmedel]]&lt;&gt;"",Rapporteringsår,"")</f>
        <v/>
      </c>
      <c r="H258" s="149">
        <v>1256</v>
      </c>
      <c r="I258" s="1"/>
      <c r="J258" s="82"/>
      <c r="K258" s="1"/>
      <c r="L258" s="83"/>
      <c r="M258" s="100"/>
    </row>
    <row r="259" spans="2:13" x14ac:dyDescent="0.35">
      <c r="B2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9" s="9" t="str">
        <f>IF(DML_drivmedel[[#This Row],[Drivmedel]]&lt;&gt;"",CONCATENATE(DML_drivmedel[[#This Row],[ID]],". ",DML_drivmedel[[#This Row],[Drivmedel]]),"")</f>
        <v/>
      </c>
      <c r="D259" s="9" t="str">
        <f>IF(DML_drivmedel[[#This Row],[Drivmedel]]&lt;&gt;"",Organisationsnummer,"")</f>
        <v/>
      </c>
      <c r="E259" s="81" t="str">
        <f>IF(DML_drivmedel[[#This Row],[Drivmedel]]&lt;&gt;"",Rapportör,"")</f>
        <v/>
      </c>
      <c r="F259" s="9" t="str">
        <f>IF(DML_drivmedel[[#This Row],[Drivmedel]]&lt;&gt;"",CONCATENATE(Rapporteringsår,"-",DML_drivmedel[[#This Row],[ID]]),"")</f>
        <v/>
      </c>
      <c r="G259" s="26" t="str">
        <f>IF(DML_drivmedel[[#This Row],[Drivmedel]]&lt;&gt;"",Rapporteringsår,"")</f>
        <v/>
      </c>
      <c r="H259" s="149">
        <v>1257</v>
      </c>
      <c r="I259" s="1"/>
      <c r="J259" s="82"/>
      <c r="K259" s="1"/>
      <c r="L259" s="83"/>
      <c r="M259" s="100"/>
    </row>
    <row r="260" spans="2:13" x14ac:dyDescent="0.35">
      <c r="B2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0" s="9" t="str">
        <f>IF(DML_drivmedel[[#This Row],[Drivmedel]]&lt;&gt;"",CONCATENATE(DML_drivmedel[[#This Row],[ID]],". ",DML_drivmedel[[#This Row],[Drivmedel]]),"")</f>
        <v/>
      </c>
      <c r="D260" s="9" t="str">
        <f>IF(DML_drivmedel[[#This Row],[Drivmedel]]&lt;&gt;"",Organisationsnummer,"")</f>
        <v/>
      </c>
      <c r="E260" s="81" t="str">
        <f>IF(DML_drivmedel[[#This Row],[Drivmedel]]&lt;&gt;"",Rapportör,"")</f>
        <v/>
      </c>
      <c r="F260" s="9" t="str">
        <f>IF(DML_drivmedel[[#This Row],[Drivmedel]]&lt;&gt;"",CONCATENATE(Rapporteringsår,"-",DML_drivmedel[[#This Row],[ID]]),"")</f>
        <v/>
      </c>
      <c r="G260" s="26" t="str">
        <f>IF(DML_drivmedel[[#This Row],[Drivmedel]]&lt;&gt;"",Rapporteringsår,"")</f>
        <v/>
      </c>
      <c r="H260" s="149">
        <v>1258</v>
      </c>
      <c r="I260" s="1"/>
      <c r="J260" s="82"/>
      <c r="K260" s="1"/>
      <c r="L260" s="83"/>
      <c r="M260" s="100"/>
    </row>
    <row r="261" spans="2:13" x14ac:dyDescent="0.35">
      <c r="B2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1" s="9" t="str">
        <f>IF(DML_drivmedel[[#This Row],[Drivmedel]]&lt;&gt;"",CONCATENATE(DML_drivmedel[[#This Row],[ID]],". ",DML_drivmedel[[#This Row],[Drivmedel]]),"")</f>
        <v/>
      </c>
      <c r="D261" s="9" t="str">
        <f>IF(DML_drivmedel[[#This Row],[Drivmedel]]&lt;&gt;"",Organisationsnummer,"")</f>
        <v/>
      </c>
      <c r="E261" s="81" t="str">
        <f>IF(DML_drivmedel[[#This Row],[Drivmedel]]&lt;&gt;"",Rapportör,"")</f>
        <v/>
      </c>
      <c r="F261" s="9" t="str">
        <f>IF(DML_drivmedel[[#This Row],[Drivmedel]]&lt;&gt;"",CONCATENATE(Rapporteringsår,"-",DML_drivmedel[[#This Row],[ID]]),"")</f>
        <v/>
      </c>
      <c r="G261" s="26" t="str">
        <f>IF(DML_drivmedel[[#This Row],[Drivmedel]]&lt;&gt;"",Rapporteringsår,"")</f>
        <v/>
      </c>
      <c r="H261" s="149">
        <v>1259</v>
      </c>
      <c r="I261" s="1"/>
      <c r="J261" s="82"/>
      <c r="K261" s="1"/>
      <c r="L261" s="83"/>
      <c r="M261" s="100"/>
    </row>
    <row r="262" spans="2:13" x14ac:dyDescent="0.35">
      <c r="B2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2" s="9" t="str">
        <f>IF(DML_drivmedel[[#This Row],[Drivmedel]]&lt;&gt;"",CONCATENATE(DML_drivmedel[[#This Row],[ID]],". ",DML_drivmedel[[#This Row],[Drivmedel]]),"")</f>
        <v/>
      </c>
      <c r="D262" s="9" t="str">
        <f>IF(DML_drivmedel[[#This Row],[Drivmedel]]&lt;&gt;"",Organisationsnummer,"")</f>
        <v/>
      </c>
      <c r="E262" s="81" t="str">
        <f>IF(DML_drivmedel[[#This Row],[Drivmedel]]&lt;&gt;"",Rapportör,"")</f>
        <v/>
      </c>
      <c r="F262" s="9" t="str">
        <f>IF(DML_drivmedel[[#This Row],[Drivmedel]]&lt;&gt;"",CONCATENATE(Rapporteringsår,"-",DML_drivmedel[[#This Row],[ID]]),"")</f>
        <v/>
      </c>
      <c r="G262" s="26" t="str">
        <f>IF(DML_drivmedel[[#This Row],[Drivmedel]]&lt;&gt;"",Rapporteringsår,"")</f>
        <v/>
      </c>
      <c r="H262" s="149">
        <v>1260</v>
      </c>
      <c r="I262" s="1"/>
      <c r="J262" s="82"/>
      <c r="K262" s="1"/>
      <c r="L262" s="83"/>
      <c r="M262" s="100"/>
    </row>
    <row r="263" spans="2:13" x14ac:dyDescent="0.35">
      <c r="B2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3" s="9" t="str">
        <f>IF(DML_drivmedel[[#This Row],[Drivmedel]]&lt;&gt;"",CONCATENATE(DML_drivmedel[[#This Row],[ID]],". ",DML_drivmedel[[#This Row],[Drivmedel]]),"")</f>
        <v/>
      </c>
      <c r="D263" s="9" t="str">
        <f>IF(DML_drivmedel[[#This Row],[Drivmedel]]&lt;&gt;"",Organisationsnummer,"")</f>
        <v/>
      </c>
      <c r="E263" s="81" t="str">
        <f>IF(DML_drivmedel[[#This Row],[Drivmedel]]&lt;&gt;"",Rapportör,"")</f>
        <v/>
      </c>
      <c r="F263" s="9" t="str">
        <f>IF(DML_drivmedel[[#This Row],[Drivmedel]]&lt;&gt;"",CONCATENATE(Rapporteringsår,"-",DML_drivmedel[[#This Row],[ID]]),"")</f>
        <v/>
      </c>
      <c r="G263" s="26" t="str">
        <f>IF(DML_drivmedel[[#This Row],[Drivmedel]]&lt;&gt;"",Rapporteringsår,"")</f>
        <v/>
      </c>
      <c r="H263" s="149">
        <v>1261</v>
      </c>
      <c r="I263" s="1"/>
      <c r="J263" s="82"/>
      <c r="K263" s="1"/>
      <c r="L263" s="83"/>
      <c r="M263" s="100"/>
    </row>
    <row r="264" spans="2:13" x14ac:dyDescent="0.35">
      <c r="B2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4" s="9" t="str">
        <f>IF(DML_drivmedel[[#This Row],[Drivmedel]]&lt;&gt;"",CONCATENATE(DML_drivmedel[[#This Row],[ID]],". ",DML_drivmedel[[#This Row],[Drivmedel]]),"")</f>
        <v/>
      </c>
      <c r="D264" s="9" t="str">
        <f>IF(DML_drivmedel[[#This Row],[Drivmedel]]&lt;&gt;"",Organisationsnummer,"")</f>
        <v/>
      </c>
      <c r="E264" s="81" t="str">
        <f>IF(DML_drivmedel[[#This Row],[Drivmedel]]&lt;&gt;"",Rapportör,"")</f>
        <v/>
      </c>
      <c r="F264" s="9" t="str">
        <f>IF(DML_drivmedel[[#This Row],[Drivmedel]]&lt;&gt;"",CONCATENATE(Rapporteringsår,"-",DML_drivmedel[[#This Row],[ID]]),"")</f>
        <v/>
      </c>
      <c r="G264" s="26" t="str">
        <f>IF(DML_drivmedel[[#This Row],[Drivmedel]]&lt;&gt;"",Rapporteringsår,"")</f>
        <v/>
      </c>
      <c r="H264" s="149">
        <v>1262</v>
      </c>
      <c r="I264" s="1"/>
      <c r="J264" s="82"/>
      <c r="K264" s="1"/>
      <c r="L264" s="83"/>
      <c r="M264" s="100"/>
    </row>
    <row r="265" spans="2:13" x14ac:dyDescent="0.35">
      <c r="B2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5" s="9" t="str">
        <f>IF(DML_drivmedel[[#This Row],[Drivmedel]]&lt;&gt;"",CONCATENATE(DML_drivmedel[[#This Row],[ID]],". ",DML_drivmedel[[#This Row],[Drivmedel]]),"")</f>
        <v/>
      </c>
      <c r="D265" s="9" t="str">
        <f>IF(DML_drivmedel[[#This Row],[Drivmedel]]&lt;&gt;"",Organisationsnummer,"")</f>
        <v/>
      </c>
      <c r="E265" s="81" t="str">
        <f>IF(DML_drivmedel[[#This Row],[Drivmedel]]&lt;&gt;"",Rapportör,"")</f>
        <v/>
      </c>
      <c r="F265" s="9" t="str">
        <f>IF(DML_drivmedel[[#This Row],[Drivmedel]]&lt;&gt;"",CONCATENATE(Rapporteringsår,"-",DML_drivmedel[[#This Row],[ID]]),"")</f>
        <v/>
      </c>
      <c r="G265" s="26" t="str">
        <f>IF(DML_drivmedel[[#This Row],[Drivmedel]]&lt;&gt;"",Rapporteringsår,"")</f>
        <v/>
      </c>
      <c r="H265" s="149">
        <v>1263</v>
      </c>
      <c r="I265" s="1"/>
      <c r="J265" s="82"/>
      <c r="K265" s="1"/>
      <c r="L265" s="83"/>
      <c r="M265" s="100"/>
    </row>
    <row r="266" spans="2:13" x14ac:dyDescent="0.35">
      <c r="B2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6" s="9" t="str">
        <f>IF(DML_drivmedel[[#This Row],[Drivmedel]]&lt;&gt;"",CONCATENATE(DML_drivmedel[[#This Row],[ID]],". ",DML_drivmedel[[#This Row],[Drivmedel]]),"")</f>
        <v/>
      </c>
      <c r="D266" s="9" t="str">
        <f>IF(DML_drivmedel[[#This Row],[Drivmedel]]&lt;&gt;"",Organisationsnummer,"")</f>
        <v/>
      </c>
      <c r="E266" s="81" t="str">
        <f>IF(DML_drivmedel[[#This Row],[Drivmedel]]&lt;&gt;"",Rapportör,"")</f>
        <v/>
      </c>
      <c r="F266" s="9" t="str">
        <f>IF(DML_drivmedel[[#This Row],[Drivmedel]]&lt;&gt;"",CONCATENATE(Rapporteringsår,"-",DML_drivmedel[[#This Row],[ID]]),"")</f>
        <v/>
      </c>
      <c r="G266" s="26" t="str">
        <f>IF(DML_drivmedel[[#This Row],[Drivmedel]]&lt;&gt;"",Rapporteringsår,"")</f>
        <v/>
      </c>
      <c r="H266" s="149">
        <v>1264</v>
      </c>
      <c r="I266" s="1"/>
      <c r="J266" s="82"/>
      <c r="K266" s="1"/>
      <c r="L266" s="83"/>
      <c r="M266" s="100"/>
    </row>
    <row r="267" spans="2:13" x14ac:dyDescent="0.35">
      <c r="B2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7" s="9" t="str">
        <f>IF(DML_drivmedel[[#This Row],[Drivmedel]]&lt;&gt;"",CONCATENATE(DML_drivmedel[[#This Row],[ID]],". ",DML_drivmedel[[#This Row],[Drivmedel]]),"")</f>
        <v/>
      </c>
      <c r="D267" s="9" t="str">
        <f>IF(DML_drivmedel[[#This Row],[Drivmedel]]&lt;&gt;"",Organisationsnummer,"")</f>
        <v/>
      </c>
      <c r="E267" s="81" t="str">
        <f>IF(DML_drivmedel[[#This Row],[Drivmedel]]&lt;&gt;"",Rapportör,"")</f>
        <v/>
      </c>
      <c r="F267" s="9" t="str">
        <f>IF(DML_drivmedel[[#This Row],[Drivmedel]]&lt;&gt;"",CONCATENATE(Rapporteringsår,"-",DML_drivmedel[[#This Row],[ID]]),"")</f>
        <v/>
      </c>
      <c r="G267" s="26" t="str">
        <f>IF(DML_drivmedel[[#This Row],[Drivmedel]]&lt;&gt;"",Rapporteringsår,"")</f>
        <v/>
      </c>
      <c r="H267" s="149">
        <v>1265</v>
      </c>
      <c r="I267" s="1"/>
      <c r="J267" s="82"/>
      <c r="K267" s="1"/>
      <c r="L267" s="83"/>
      <c r="M267" s="100"/>
    </row>
    <row r="268" spans="2:13" x14ac:dyDescent="0.35">
      <c r="B2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8" s="9" t="str">
        <f>IF(DML_drivmedel[[#This Row],[Drivmedel]]&lt;&gt;"",CONCATENATE(DML_drivmedel[[#This Row],[ID]],". ",DML_drivmedel[[#This Row],[Drivmedel]]),"")</f>
        <v/>
      </c>
      <c r="D268" s="9" t="str">
        <f>IF(DML_drivmedel[[#This Row],[Drivmedel]]&lt;&gt;"",Organisationsnummer,"")</f>
        <v/>
      </c>
      <c r="E268" s="81" t="str">
        <f>IF(DML_drivmedel[[#This Row],[Drivmedel]]&lt;&gt;"",Rapportör,"")</f>
        <v/>
      </c>
      <c r="F268" s="9" t="str">
        <f>IF(DML_drivmedel[[#This Row],[Drivmedel]]&lt;&gt;"",CONCATENATE(Rapporteringsår,"-",DML_drivmedel[[#This Row],[ID]]),"")</f>
        <v/>
      </c>
      <c r="G268" s="26" t="str">
        <f>IF(DML_drivmedel[[#This Row],[Drivmedel]]&lt;&gt;"",Rapporteringsår,"")</f>
        <v/>
      </c>
      <c r="H268" s="149">
        <v>1266</v>
      </c>
      <c r="I268" s="1"/>
      <c r="J268" s="82"/>
      <c r="K268" s="1"/>
      <c r="L268" s="83"/>
      <c r="M268" s="100"/>
    </row>
    <row r="269" spans="2:13" x14ac:dyDescent="0.35">
      <c r="B2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9" s="9" t="str">
        <f>IF(DML_drivmedel[[#This Row],[Drivmedel]]&lt;&gt;"",CONCATENATE(DML_drivmedel[[#This Row],[ID]],". ",DML_drivmedel[[#This Row],[Drivmedel]]),"")</f>
        <v/>
      </c>
      <c r="D269" s="9" t="str">
        <f>IF(DML_drivmedel[[#This Row],[Drivmedel]]&lt;&gt;"",Organisationsnummer,"")</f>
        <v/>
      </c>
      <c r="E269" s="81" t="str">
        <f>IF(DML_drivmedel[[#This Row],[Drivmedel]]&lt;&gt;"",Rapportör,"")</f>
        <v/>
      </c>
      <c r="F269" s="9" t="str">
        <f>IF(DML_drivmedel[[#This Row],[Drivmedel]]&lt;&gt;"",CONCATENATE(Rapporteringsår,"-",DML_drivmedel[[#This Row],[ID]]),"")</f>
        <v/>
      </c>
      <c r="G269" s="26" t="str">
        <f>IF(DML_drivmedel[[#This Row],[Drivmedel]]&lt;&gt;"",Rapporteringsår,"")</f>
        <v/>
      </c>
      <c r="H269" s="149">
        <v>1267</v>
      </c>
      <c r="I269" s="1"/>
      <c r="J269" s="82"/>
      <c r="K269" s="1"/>
      <c r="L269" s="83"/>
      <c r="M269" s="100"/>
    </row>
    <row r="270" spans="2:13" x14ac:dyDescent="0.35">
      <c r="B2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0" s="9" t="str">
        <f>IF(DML_drivmedel[[#This Row],[Drivmedel]]&lt;&gt;"",CONCATENATE(DML_drivmedel[[#This Row],[ID]],". ",DML_drivmedel[[#This Row],[Drivmedel]]),"")</f>
        <v/>
      </c>
      <c r="D270" s="9" t="str">
        <f>IF(DML_drivmedel[[#This Row],[Drivmedel]]&lt;&gt;"",Organisationsnummer,"")</f>
        <v/>
      </c>
      <c r="E270" s="81" t="str">
        <f>IF(DML_drivmedel[[#This Row],[Drivmedel]]&lt;&gt;"",Rapportör,"")</f>
        <v/>
      </c>
      <c r="F270" s="9" t="str">
        <f>IF(DML_drivmedel[[#This Row],[Drivmedel]]&lt;&gt;"",CONCATENATE(Rapporteringsår,"-",DML_drivmedel[[#This Row],[ID]]),"")</f>
        <v/>
      </c>
      <c r="G270" s="26" t="str">
        <f>IF(DML_drivmedel[[#This Row],[Drivmedel]]&lt;&gt;"",Rapporteringsår,"")</f>
        <v/>
      </c>
      <c r="H270" s="149">
        <v>1268</v>
      </c>
      <c r="I270" s="1"/>
      <c r="J270" s="82"/>
      <c r="K270" s="1"/>
      <c r="L270" s="83"/>
      <c r="M270" s="100"/>
    </row>
    <row r="271" spans="2:13" x14ac:dyDescent="0.35">
      <c r="B2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1" s="9" t="str">
        <f>IF(DML_drivmedel[[#This Row],[Drivmedel]]&lt;&gt;"",CONCATENATE(DML_drivmedel[[#This Row],[ID]],". ",DML_drivmedel[[#This Row],[Drivmedel]]),"")</f>
        <v/>
      </c>
      <c r="D271" s="9" t="str">
        <f>IF(DML_drivmedel[[#This Row],[Drivmedel]]&lt;&gt;"",Organisationsnummer,"")</f>
        <v/>
      </c>
      <c r="E271" s="81" t="str">
        <f>IF(DML_drivmedel[[#This Row],[Drivmedel]]&lt;&gt;"",Rapportör,"")</f>
        <v/>
      </c>
      <c r="F271" s="9" t="str">
        <f>IF(DML_drivmedel[[#This Row],[Drivmedel]]&lt;&gt;"",CONCATENATE(Rapporteringsår,"-",DML_drivmedel[[#This Row],[ID]]),"")</f>
        <v/>
      </c>
      <c r="G271" s="26" t="str">
        <f>IF(DML_drivmedel[[#This Row],[Drivmedel]]&lt;&gt;"",Rapporteringsår,"")</f>
        <v/>
      </c>
      <c r="H271" s="149">
        <v>1269</v>
      </c>
      <c r="I271" s="1"/>
      <c r="J271" s="82"/>
      <c r="K271" s="1"/>
      <c r="L271" s="83"/>
      <c r="M271" s="100"/>
    </row>
    <row r="272" spans="2:13" x14ac:dyDescent="0.35">
      <c r="B2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2" s="9" t="str">
        <f>IF(DML_drivmedel[[#This Row],[Drivmedel]]&lt;&gt;"",CONCATENATE(DML_drivmedel[[#This Row],[ID]],". ",DML_drivmedel[[#This Row],[Drivmedel]]),"")</f>
        <v/>
      </c>
      <c r="D272" s="9" t="str">
        <f>IF(DML_drivmedel[[#This Row],[Drivmedel]]&lt;&gt;"",Organisationsnummer,"")</f>
        <v/>
      </c>
      <c r="E272" s="81" t="str">
        <f>IF(DML_drivmedel[[#This Row],[Drivmedel]]&lt;&gt;"",Rapportör,"")</f>
        <v/>
      </c>
      <c r="F272" s="9" t="str">
        <f>IF(DML_drivmedel[[#This Row],[Drivmedel]]&lt;&gt;"",CONCATENATE(Rapporteringsår,"-",DML_drivmedel[[#This Row],[ID]]),"")</f>
        <v/>
      </c>
      <c r="G272" s="26" t="str">
        <f>IF(DML_drivmedel[[#This Row],[Drivmedel]]&lt;&gt;"",Rapporteringsår,"")</f>
        <v/>
      </c>
      <c r="H272" s="149">
        <v>1270</v>
      </c>
      <c r="I272" s="1"/>
      <c r="J272" s="82"/>
      <c r="K272" s="1"/>
      <c r="L272" s="83"/>
      <c r="M272" s="100"/>
    </row>
    <row r="273" spans="2:13" x14ac:dyDescent="0.35">
      <c r="B2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3" s="9" t="str">
        <f>IF(DML_drivmedel[[#This Row],[Drivmedel]]&lt;&gt;"",CONCATENATE(DML_drivmedel[[#This Row],[ID]],". ",DML_drivmedel[[#This Row],[Drivmedel]]),"")</f>
        <v/>
      </c>
      <c r="D273" s="9" t="str">
        <f>IF(DML_drivmedel[[#This Row],[Drivmedel]]&lt;&gt;"",Organisationsnummer,"")</f>
        <v/>
      </c>
      <c r="E273" s="81" t="str">
        <f>IF(DML_drivmedel[[#This Row],[Drivmedel]]&lt;&gt;"",Rapportör,"")</f>
        <v/>
      </c>
      <c r="F273" s="9" t="str">
        <f>IF(DML_drivmedel[[#This Row],[Drivmedel]]&lt;&gt;"",CONCATENATE(Rapporteringsår,"-",DML_drivmedel[[#This Row],[ID]]),"")</f>
        <v/>
      </c>
      <c r="G273" s="26" t="str">
        <f>IF(DML_drivmedel[[#This Row],[Drivmedel]]&lt;&gt;"",Rapporteringsår,"")</f>
        <v/>
      </c>
      <c r="H273" s="149">
        <v>1271</v>
      </c>
      <c r="I273" s="1"/>
      <c r="J273" s="82"/>
      <c r="K273" s="1"/>
      <c r="L273" s="83"/>
      <c r="M273" s="100"/>
    </row>
    <row r="274" spans="2:13" x14ac:dyDescent="0.35">
      <c r="B2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4" s="9" t="str">
        <f>IF(DML_drivmedel[[#This Row],[Drivmedel]]&lt;&gt;"",CONCATENATE(DML_drivmedel[[#This Row],[ID]],". ",DML_drivmedel[[#This Row],[Drivmedel]]),"")</f>
        <v/>
      </c>
      <c r="D274" s="9" t="str">
        <f>IF(DML_drivmedel[[#This Row],[Drivmedel]]&lt;&gt;"",Organisationsnummer,"")</f>
        <v/>
      </c>
      <c r="E274" s="81" t="str">
        <f>IF(DML_drivmedel[[#This Row],[Drivmedel]]&lt;&gt;"",Rapportör,"")</f>
        <v/>
      </c>
      <c r="F274" s="9" t="str">
        <f>IF(DML_drivmedel[[#This Row],[Drivmedel]]&lt;&gt;"",CONCATENATE(Rapporteringsår,"-",DML_drivmedel[[#This Row],[ID]]),"")</f>
        <v/>
      </c>
      <c r="G274" s="26" t="str">
        <f>IF(DML_drivmedel[[#This Row],[Drivmedel]]&lt;&gt;"",Rapporteringsår,"")</f>
        <v/>
      </c>
      <c r="H274" s="149">
        <v>1272</v>
      </c>
      <c r="I274" s="1"/>
      <c r="J274" s="82"/>
      <c r="K274" s="1"/>
      <c r="L274" s="83"/>
      <c r="M274" s="100"/>
    </row>
    <row r="275" spans="2:13" x14ac:dyDescent="0.35">
      <c r="B2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5" s="9" t="str">
        <f>IF(DML_drivmedel[[#This Row],[Drivmedel]]&lt;&gt;"",CONCATENATE(DML_drivmedel[[#This Row],[ID]],". ",DML_drivmedel[[#This Row],[Drivmedel]]),"")</f>
        <v/>
      </c>
      <c r="D275" s="9" t="str">
        <f>IF(DML_drivmedel[[#This Row],[Drivmedel]]&lt;&gt;"",Organisationsnummer,"")</f>
        <v/>
      </c>
      <c r="E275" s="81" t="str">
        <f>IF(DML_drivmedel[[#This Row],[Drivmedel]]&lt;&gt;"",Rapportör,"")</f>
        <v/>
      </c>
      <c r="F275" s="9" t="str">
        <f>IF(DML_drivmedel[[#This Row],[Drivmedel]]&lt;&gt;"",CONCATENATE(Rapporteringsår,"-",DML_drivmedel[[#This Row],[ID]]),"")</f>
        <v/>
      </c>
      <c r="G275" s="26" t="str">
        <f>IF(DML_drivmedel[[#This Row],[Drivmedel]]&lt;&gt;"",Rapporteringsår,"")</f>
        <v/>
      </c>
      <c r="H275" s="149">
        <v>1273</v>
      </c>
      <c r="I275" s="1"/>
      <c r="J275" s="82"/>
      <c r="K275" s="1"/>
      <c r="L275" s="83"/>
      <c r="M275" s="100"/>
    </row>
    <row r="276" spans="2:13" x14ac:dyDescent="0.35">
      <c r="B2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6" s="9" t="str">
        <f>IF(DML_drivmedel[[#This Row],[Drivmedel]]&lt;&gt;"",CONCATENATE(DML_drivmedel[[#This Row],[ID]],". ",DML_drivmedel[[#This Row],[Drivmedel]]),"")</f>
        <v/>
      </c>
      <c r="D276" s="9" t="str">
        <f>IF(DML_drivmedel[[#This Row],[Drivmedel]]&lt;&gt;"",Organisationsnummer,"")</f>
        <v/>
      </c>
      <c r="E276" s="81" t="str">
        <f>IF(DML_drivmedel[[#This Row],[Drivmedel]]&lt;&gt;"",Rapportör,"")</f>
        <v/>
      </c>
      <c r="F276" s="9" t="str">
        <f>IF(DML_drivmedel[[#This Row],[Drivmedel]]&lt;&gt;"",CONCATENATE(Rapporteringsår,"-",DML_drivmedel[[#This Row],[ID]]),"")</f>
        <v/>
      </c>
      <c r="G276" s="26" t="str">
        <f>IF(DML_drivmedel[[#This Row],[Drivmedel]]&lt;&gt;"",Rapporteringsår,"")</f>
        <v/>
      </c>
      <c r="H276" s="149">
        <v>1274</v>
      </c>
      <c r="I276" s="1"/>
      <c r="J276" s="82"/>
      <c r="K276" s="1"/>
      <c r="L276" s="83"/>
      <c r="M276" s="100"/>
    </row>
    <row r="277" spans="2:13" x14ac:dyDescent="0.35">
      <c r="B2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7" s="9" t="str">
        <f>IF(DML_drivmedel[[#This Row],[Drivmedel]]&lt;&gt;"",CONCATENATE(DML_drivmedel[[#This Row],[ID]],". ",DML_drivmedel[[#This Row],[Drivmedel]]),"")</f>
        <v/>
      </c>
      <c r="D277" s="9" t="str">
        <f>IF(DML_drivmedel[[#This Row],[Drivmedel]]&lt;&gt;"",Organisationsnummer,"")</f>
        <v/>
      </c>
      <c r="E277" s="81" t="str">
        <f>IF(DML_drivmedel[[#This Row],[Drivmedel]]&lt;&gt;"",Rapportör,"")</f>
        <v/>
      </c>
      <c r="F277" s="9" t="str">
        <f>IF(DML_drivmedel[[#This Row],[Drivmedel]]&lt;&gt;"",CONCATENATE(Rapporteringsår,"-",DML_drivmedel[[#This Row],[ID]]),"")</f>
        <v/>
      </c>
      <c r="G277" s="26" t="str">
        <f>IF(DML_drivmedel[[#This Row],[Drivmedel]]&lt;&gt;"",Rapporteringsår,"")</f>
        <v/>
      </c>
      <c r="H277" s="149">
        <v>1275</v>
      </c>
      <c r="I277" s="1"/>
      <c r="J277" s="82"/>
      <c r="K277" s="1"/>
      <c r="L277" s="83"/>
      <c r="M277" s="100"/>
    </row>
    <row r="278" spans="2:13" x14ac:dyDescent="0.35">
      <c r="B2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8" s="9" t="str">
        <f>IF(DML_drivmedel[[#This Row],[Drivmedel]]&lt;&gt;"",CONCATENATE(DML_drivmedel[[#This Row],[ID]],". ",DML_drivmedel[[#This Row],[Drivmedel]]),"")</f>
        <v/>
      </c>
      <c r="D278" s="9" t="str">
        <f>IF(DML_drivmedel[[#This Row],[Drivmedel]]&lt;&gt;"",Organisationsnummer,"")</f>
        <v/>
      </c>
      <c r="E278" s="81" t="str">
        <f>IF(DML_drivmedel[[#This Row],[Drivmedel]]&lt;&gt;"",Rapportör,"")</f>
        <v/>
      </c>
      <c r="F278" s="9" t="str">
        <f>IF(DML_drivmedel[[#This Row],[Drivmedel]]&lt;&gt;"",CONCATENATE(Rapporteringsår,"-",DML_drivmedel[[#This Row],[ID]]),"")</f>
        <v/>
      </c>
      <c r="G278" s="26" t="str">
        <f>IF(DML_drivmedel[[#This Row],[Drivmedel]]&lt;&gt;"",Rapporteringsår,"")</f>
        <v/>
      </c>
      <c r="H278" s="149">
        <v>1276</v>
      </c>
      <c r="I278" s="1"/>
      <c r="J278" s="82"/>
      <c r="K278" s="1"/>
      <c r="L278" s="83"/>
      <c r="M278" s="100"/>
    </row>
    <row r="279" spans="2:13" x14ac:dyDescent="0.35">
      <c r="B2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9" s="9" t="str">
        <f>IF(DML_drivmedel[[#This Row],[Drivmedel]]&lt;&gt;"",CONCATENATE(DML_drivmedel[[#This Row],[ID]],". ",DML_drivmedel[[#This Row],[Drivmedel]]),"")</f>
        <v/>
      </c>
      <c r="D279" s="9" t="str">
        <f>IF(DML_drivmedel[[#This Row],[Drivmedel]]&lt;&gt;"",Organisationsnummer,"")</f>
        <v/>
      </c>
      <c r="E279" s="81" t="str">
        <f>IF(DML_drivmedel[[#This Row],[Drivmedel]]&lt;&gt;"",Rapportör,"")</f>
        <v/>
      </c>
      <c r="F279" s="9" t="str">
        <f>IF(DML_drivmedel[[#This Row],[Drivmedel]]&lt;&gt;"",CONCATENATE(Rapporteringsår,"-",DML_drivmedel[[#This Row],[ID]]),"")</f>
        <v/>
      </c>
      <c r="G279" s="26" t="str">
        <f>IF(DML_drivmedel[[#This Row],[Drivmedel]]&lt;&gt;"",Rapporteringsår,"")</f>
        <v/>
      </c>
      <c r="H279" s="149">
        <v>1277</v>
      </c>
      <c r="I279" s="1"/>
      <c r="J279" s="82"/>
      <c r="K279" s="1"/>
      <c r="L279" s="83"/>
      <c r="M279" s="100"/>
    </row>
    <row r="280" spans="2:13" x14ac:dyDescent="0.35">
      <c r="B2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0" s="9" t="str">
        <f>IF(DML_drivmedel[[#This Row],[Drivmedel]]&lt;&gt;"",CONCATENATE(DML_drivmedel[[#This Row],[ID]],". ",DML_drivmedel[[#This Row],[Drivmedel]]),"")</f>
        <v/>
      </c>
      <c r="D280" s="9" t="str">
        <f>IF(DML_drivmedel[[#This Row],[Drivmedel]]&lt;&gt;"",Organisationsnummer,"")</f>
        <v/>
      </c>
      <c r="E280" s="81" t="str">
        <f>IF(DML_drivmedel[[#This Row],[Drivmedel]]&lt;&gt;"",Rapportör,"")</f>
        <v/>
      </c>
      <c r="F280" s="9" t="str">
        <f>IF(DML_drivmedel[[#This Row],[Drivmedel]]&lt;&gt;"",CONCATENATE(Rapporteringsår,"-",DML_drivmedel[[#This Row],[ID]]),"")</f>
        <v/>
      </c>
      <c r="G280" s="26" t="str">
        <f>IF(DML_drivmedel[[#This Row],[Drivmedel]]&lt;&gt;"",Rapporteringsår,"")</f>
        <v/>
      </c>
      <c r="H280" s="149">
        <v>1278</v>
      </c>
      <c r="I280" s="1"/>
      <c r="J280" s="82"/>
      <c r="K280" s="1"/>
      <c r="L280" s="83"/>
      <c r="M280" s="100"/>
    </row>
    <row r="281" spans="2:13" x14ac:dyDescent="0.35">
      <c r="B2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1" s="9" t="str">
        <f>IF(DML_drivmedel[[#This Row],[Drivmedel]]&lt;&gt;"",CONCATENATE(DML_drivmedel[[#This Row],[ID]],". ",DML_drivmedel[[#This Row],[Drivmedel]]),"")</f>
        <v/>
      </c>
      <c r="D281" s="9" t="str">
        <f>IF(DML_drivmedel[[#This Row],[Drivmedel]]&lt;&gt;"",Organisationsnummer,"")</f>
        <v/>
      </c>
      <c r="E281" s="81" t="str">
        <f>IF(DML_drivmedel[[#This Row],[Drivmedel]]&lt;&gt;"",Rapportör,"")</f>
        <v/>
      </c>
      <c r="F281" s="9" t="str">
        <f>IF(DML_drivmedel[[#This Row],[Drivmedel]]&lt;&gt;"",CONCATENATE(Rapporteringsår,"-",DML_drivmedel[[#This Row],[ID]]),"")</f>
        <v/>
      </c>
      <c r="G281" s="26" t="str">
        <f>IF(DML_drivmedel[[#This Row],[Drivmedel]]&lt;&gt;"",Rapporteringsår,"")</f>
        <v/>
      </c>
      <c r="H281" s="149">
        <v>1279</v>
      </c>
      <c r="I281" s="1"/>
      <c r="J281" s="82"/>
      <c r="K281" s="1"/>
      <c r="L281" s="83"/>
      <c r="M281" s="100"/>
    </row>
    <row r="282" spans="2:13" x14ac:dyDescent="0.35">
      <c r="B2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2" s="9" t="str">
        <f>IF(DML_drivmedel[[#This Row],[Drivmedel]]&lt;&gt;"",CONCATENATE(DML_drivmedel[[#This Row],[ID]],". ",DML_drivmedel[[#This Row],[Drivmedel]]),"")</f>
        <v/>
      </c>
      <c r="D282" s="9" t="str">
        <f>IF(DML_drivmedel[[#This Row],[Drivmedel]]&lt;&gt;"",Organisationsnummer,"")</f>
        <v/>
      </c>
      <c r="E282" s="81" t="str">
        <f>IF(DML_drivmedel[[#This Row],[Drivmedel]]&lt;&gt;"",Rapportör,"")</f>
        <v/>
      </c>
      <c r="F282" s="9" t="str">
        <f>IF(DML_drivmedel[[#This Row],[Drivmedel]]&lt;&gt;"",CONCATENATE(Rapporteringsår,"-",DML_drivmedel[[#This Row],[ID]]),"")</f>
        <v/>
      </c>
      <c r="G282" s="26" t="str">
        <f>IF(DML_drivmedel[[#This Row],[Drivmedel]]&lt;&gt;"",Rapporteringsår,"")</f>
        <v/>
      </c>
      <c r="H282" s="149">
        <v>1280</v>
      </c>
      <c r="I282" s="1"/>
      <c r="J282" s="82"/>
      <c r="K282" s="1"/>
      <c r="L282" s="83"/>
      <c r="M282" s="100"/>
    </row>
    <row r="283" spans="2:13" x14ac:dyDescent="0.35">
      <c r="B2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3" s="9" t="str">
        <f>IF(DML_drivmedel[[#This Row],[Drivmedel]]&lt;&gt;"",CONCATENATE(DML_drivmedel[[#This Row],[ID]],". ",DML_drivmedel[[#This Row],[Drivmedel]]),"")</f>
        <v/>
      </c>
      <c r="D283" s="9" t="str">
        <f>IF(DML_drivmedel[[#This Row],[Drivmedel]]&lt;&gt;"",Organisationsnummer,"")</f>
        <v/>
      </c>
      <c r="E283" s="81" t="str">
        <f>IF(DML_drivmedel[[#This Row],[Drivmedel]]&lt;&gt;"",Rapportör,"")</f>
        <v/>
      </c>
      <c r="F283" s="9" t="str">
        <f>IF(DML_drivmedel[[#This Row],[Drivmedel]]&lt;&gt;"",CONCATENATE(Rapporteringsår,"-",DML_drivmedel[[#This Row],[ID]]),"")</f>
        <v/>
      </c>
      <c r="G283" s="26" t="str">
        <f>IF(DML_drivmedel[[#This Row],[Drivmedel]]&lt;&gt;"",Rapporteringsår,"")</f>
        <v/>
      </c>
      <c r="H283" s="149">
        <v>1281</v>
      </c>
      <c r="I283" s="1"/>
      <c r="J283" s="82"/>
      <c r="K283" s="1"/>
      <c r="L283" s="83"/>
      <c r="M283" s="100"/>
    </row>
    <row r="284" spans="2:13" x14ac:dyDescent="0.35">
      <c r="B2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4" s="9" t="str">
        <f>IF(DML_drivmedel[[#This Row],[Drivmedel]]&lt;&gt;"",CONCATENATE(DML_drivmedel[[#This Row],[ID]],". ",DML_drivmedel[[#This Row],[Drivmedel]]),"")</f>
        <v/>
      </c>
      <c r="D284" s="9" t="str">
        <f>IF(DML_drivmedel[[#This Row],[Drivmedel]]&lt;&gt;"",Organisationsnummer,"")</f>
        <v/>
      </c>
      <c r="E284" s="81" t="str">
        <f>IF(DML_drivmedel[[#This Row],[Drivmedel]]&lt;&gt;"",Rapportör,"")</f>
        <v/>
      </c>
      <c r="F284" s="9" t="str">
        <f>IF(DML_drivmedel[[#This Row],[Drivmedel]]&lt;&gt;"",CONCATENATE(Rapporteringsår,"-",DML_drivmedel[[#This Row],[ID]]),"")</f>
        <v/>
      </c>
      <c r="G284" s="26" t="str">
        <f>IF(DML_drivmedel[[#This Row],[Drivmedel]]&lt;&gt;"",Rapporteringsår,"")</f>
        <v/>
      </c>
      <c r="H284" s="149">
        <v>1282</v>
      </c>
      <c r="I284" s="1"/>
      <c r="J284" s="82"/>
      <c r="K284" s="1"/>
      <c r="L284" s="83"/>
      <c r="M284" s="100"/>
    </row>
    <row r="285" spans="2:13" x14ac:dyDescent="0.35">
      <c r="B2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5" s="9" t="str">
        <f>IF(DML_drivmedel[[#This Row],[Drivmedel]]&lt;&gt;"",CONCATENATE(DML_drivmedel[[#This Row],[ID]],". ",DML_drivmedel[[#This Row],[Drivmedel]]),"")</f>
        <v/>
      </c>
      <c r="D285" s="9" t="str">
        <f>IF(DML_drivmedel[[#This Row],[Drivmedel]]&lt;&gt;"",Organisationsnummer,"")</f>
        <v/>
      </c>
      <c r="E285" s="81" t="str">
        <f>IF(DML_drivmedel[[#This Row],[Drivmedel]]&lt;&gt;"",Rapportör,"")</f>
        <v/>
      </c>
      <c r="F285" s="9" t="str">
        <f>IF(DML_drivmedel[[#This Row],[Drivmedel]]&lt;&gt;"",CONCATENATE(Rapporteringsår,"-",DML_drivmedel[[#This Row],[ID]]),"")</f>
        <v/>
      </c>
      <c r="G285" s="26" t="str">
        <f>IF(DML_drivmedel[[#This Row],[Drivmedel]]&lt;&gt;"",Rapporteringsår,"")</f>
        <v/>
      </c>
      <c r="H285" s="149">
        <v>1283</v>
      </c>
      <c r="I285" s="1"/>
      <c r="J285" s="82"/>
      <c r="K285" s="1"/>
      <c r="L285" s="83"/>
      <c r="M285" s="100"/>
    </row>
    <row r="286" spans="2:13" x14ac:dyDescent="0.35">
      <c r="B2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6" s="9" t="str">
        <f>IF(DML_drivmedel[[#This Row],[Drivmedel]]&lt;&gt;"",CONCATENATE(DML_drivmedel[[#This Row],[ID]],". ",DML_drivmedel[[#This Row],[Drivmedel]]),"")</f>
        <v/>
      </c>
      <c r="D286" s="9" t="str">
        <f>IF(DML_drivmedel[[#This Row],[Drivmedel]]&lt;&gt;"",Organisationsnummer,"")</f>
        <v/>
      </c>
      <c r="E286" s="81" t="str">
        <f>IF(DML_drivmedel[[#This Row],[Drivmedel]]&lt;&gt;"",Rapportör,"")</f>
        <v/>
      </c>
      <c r="F286" s="9" t="str">
        <f>IF(DML_drivmedel[[#This Row],[Drivmedel]]&lt;&gt;"",CONCATENATE(Rapporteringsår,"-",DML_drivmedel[[#This Row],[ID]]),"")</f>
        <v/>
      </c>
      <c r="G286" s="26" t="str">
        <f>IF(DML_drivmedel[[#This Row],[Drivmedel]]&lt;&gt;"",Rapporteringsår,"")</f>
        <v/>
      </c>
      <c r="H286" s="149">
        <v>1284</v>
      </c>
      <c r="I286" s="1"/>
      <c r="J286" s="82"/>
      <c r="K286" s="1"/>
      <c r="L286" s="83"/>
      <c r="M286" s="100"/>
    </row>
    <row r="287" spans="2:13" x14ac:dyDescent="0.35">
      <c r="B2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7" s="9" t="str">
        <f>IF(DML_drivmedel[[#This Row],[Drivmedel]]&lt;&gt;"",CONCATENATE(DML_drivmedel[[#This Row],[ID]],". ",DML_drivmedel[[#This Row],[Drivmedel]]),"")</f>
        <v/>
      </c>
      <c r="D287" s="9" t="str">
        <f>IF(DML_drivmedel[[#This Row],[Drivmedel]]&lt;&gt;"",Organisationsnummer,"")</f>
        <v/>
      </c>
      <c r="E287" s="81" t="str">
        <f>IF(DML_drivmedel[[#This Row],[Drivmedel]]&lt;&gt;"",Rapportör,"")</f>
        <v/>
      </c>
      <c r="F287" s="9" t="str">
        <f>IF(DML_drivmedel[[#This Row],[Drivmedel]]&lt;&gt;"",CONCATENATE(Rapporteringsår,"-",DML_drivmedel[[#This Row],[ID]]),"")</f>
        <v/>
      </c>
      <c r="G287" s="26" t="str">
        <f>IF(DML_drivmedel[[#This Row],[Drivmedel]]&lt;&gt;"",Rapporteringsår,"")</f>
        <v/>
      </c>
      <c r="H287" s="149">
        <v>1285</v>
      </c>
      <c r="I287" s="1"/>
      <c r="J287" s="82"/>
      <c r="K287" s="1"/>
      <c r="L287" s="83"/>
      <c r="M287" s="100"/>
    </row>
    <row r="288" spans="2:13" x14ac:dyDescent="0.35">
      <c r="B2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8" s="9" t="str">
        <f>IF(DML_drivmedel[[#This Row],[Drivmedel]]&lt;&gt;"",CONCATENATE(DML_drivmedel[[#This Row],[ID]],". ",DML_drivmedel[[#This Row],[Drivmedel]]),"")</f>
        <v/>
      </c>
      <c r="D288" s="9" t="str">
        <f>IF(DML_drivmedel[[#This Row],[Drivmedel]]&lt;&gt;"",Organisationsnummer,"")</f>
        <v/>
      </c>
      <c r="E288" s="81" t="str">
        <f>IF(DML_drivmedel[[#This Row],[Drivmedel]]&lt;&gt;"",Rapportör,"")</f>
        <v/>
      </c>
      <c r="F288" s="9" t="str">
        <f>IF(DML_drivmedel[[#This Row],[Drivmedel]]&lt;&gt;"",CONCATENATE(Rapporteringsår,"-",DML_drivmedel[[#This Row],[ID]]),"")</f>
        <v/>
      </c>
      <c r="G288" s="26" t="str">
        <f>IF(DML_drivmedel[[#This Row],[Drivmedel]]&lt;&gt;"",Rapporteringsår,"")</f>
        <v/>
      </c>
      <c r="H288" s="149">
        <v>1286</v>
      </c>
      <c r="I288" s="1"/>
      <c r="J288" s="82"/>
      <c r="K288" s="1"/>
      <c r="L288" s="83"/>
      <c r="M288" s="100"/>
    </row>
    <row r="289" spans="2:13" x14ac:dyDescent="0.35">
      <c r="B2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9" s="9" t="str">
        <f>IF(DML_drivmedel[[#This Row],[Drivmedel]]&lt;&gt;"",CONCATENATE(DML_drivmedel[[#This Row],[ID]],". ",DML_drivmedel[[#This Row],[Drivmedel]]),"")</f>
        <v/>
      </c>
      <c r="D289" s="9" t="str">
        <f>IF(DML_drivmedel[[#This Row],[Drivmedel]]&lt;&gt;"",Organisationsnummer,"")</f>
        <v/>
      </c>
      <c r="E289" s="81" t="str">
        <f>IF(DML_drivmedel[[#This Row],[Drivmedel]]&lt;&gt;"",Rapportör,"")</f>
        <v/>
      </c>
      <c r="F289" s="9" t="str">
        <f>IF(DML_drivmedel[[#This Row],[Drivmedel]]&lt;&gt;"",CONCATENATE(Rapporteringsår,"-",DML_drivmedel[[#This Row],[ID]]),"")</f>
        <v/>
      </c>
      <c r="G289" s="26" t="str">
        <f>IF(DML_drivmedel[[#This Row],[Drivmedel]]&lt;&gt;"",Rapporteringsår,"")</f>
        <v/>
      </c>
      <c r="H289" s="149">
        <v>1287</v>
      </c>
      <c r="I289" s="1"/>
      <c r="J289" s="82"/>
      <c r="K289" s="1"/>
      <c r="L289" s="83"/>
      <c r="M289" s="100"/>
    </row>
    <row r="290" spans="2:13" x14ac:dyDescent="0.35">
      <c r="B2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0" s="9" t="str">
        <f>IF(DML_drivmedel[[#This Row],[Drivmedel]]&lt;&gt;"",CONCATENATE(DML_drivmedel[[#This Row],[ID]],". ",DML_drivmedel[[#This Row],[Drivmedel]]),"")</f>
        <v/>
      </c>
      <c r="D290" s="9" t="str">
        <f>IF(DML_drivmedel[[#This Row],[Drivmedel]]&lt;&gt;"",Organisationsnummer,"")</f>
        <v/>
      </c>
      <c r="E290" s="81" t="str">
        <f>IF(DML_drivmedel[[#This Row],[Drivmedel]]&lt;&gt;"",Rapportör,"")</f>
        <v/>
      </c>
      <c r="F290" s="9" t="str">
        <f>IF(DML_drivmedel[[#This Row],[Drivmedel]]&lt;&gt;"",CONCATENATE(Rapporteringsår,"-",DML_drivmedel[[#This Row],[ID]]),"")</f>
        <v/>
      </c>
      <c r="G290" s="26" t="str">
        <f>IF(DML_drivmedel[[#This Row],[Drivmedel]]&lt;&gt;"",Rapporteringsår,"")</f>
        <v/>
      </c>
      <c r="H290" s="149">
        <v>1288</v>
      </c>
      <c r="I290" s="1"/>
      <c r="J290" s="82"/>
      <c r="K290" s="1"/>
      <c r="L290" s="83"/>
      <c r="M290" s="100"/>
    </row>
    <row r="291" spans="2:13" x14ac:dyDescent="0.35">
      <c r="B2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1" s="9" t="str">
        <f>IF(DML_drivmedel[[#This Row],[Drivmedel]]&lt;&gt;"",CONCATENATE(DML_drivmedel[[#This Row],[ID]],". ",DML_drivmedel[[#This Row],[Drivmedel]]),"")</f>
        <v/>
      </c>
      <c r="D291" s="9" t="str">
        <f>IF(DML_drivmedel[[#This Row],[Drivmedel]]&lt;&gt;"",Organisationsnummer,"")</f>
        <v/>
      </c>
      <c r="E291" s="81" t="str">
        <f>IF(DML_drivmedel[[#This Row],[Drivmedel]]&lt;&gt;"",Rapportör,"")</f>
        <v/>
      </c>
      <c r="F291" s="9" t="str">
        <f>IF(DML_drivmedel[[#This Row],[Drivmedel]]&lt;&gt;"",CONCATENATE(Rapporteringsår,"-",DML_drivmedel[[#This Row],[ID]]),"")</f>
        <v/>
      </c>
      <c r="G291" s="26" t="str">
        <f>IF(DML_drivmedel[[#This Row],[Drivmedel]]&lt;&gt;"",Rapporteringsår,"")</f>
        <v/>
      </c>
      <c r="H291" s="149">
        <v>1289</v>
      </c>
      <c r="I291" s="1"/>
      <c r="J291" s="82"/>
      <c r="K291" s="1"/>
      <c r="L291" s="83"/>
      <c r="M291" s="100"/>
    </row>
    <row r="292" spans="2:13" x14ac:dyDescent="0.35">
      <c r="B2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2" s="9" t="str">
        <f>IF(DML_drivmedel[[#This Row],[Drivmedel]]&lt;&gt;"",CONCATENATE(DML_drivmedel[[#This Row],[ID]],". ",DML_drivmedel[[#This Row],[Drivmedel]]),"")</f>
        <v/>
      </c>
      <c r="D292" s="9" t="str">
        <f>IF(DML_drivmedel[[#This Row],[Drivmedel]]&lt;&gt;"",Organisationsnummer,"")</f>
        <v/>
      </c>
      <c r="E292" s="81" t="str">
        <f>IF(DML_drivmedel[[#This Row],[Drivmedel]]&lt;&gt;"",Rapportör,"")</f>
        <v/>
      </c>
      <c r="F292" s="9" t="str">
        <f>IF(DML_drivmedel[[#This Row],[Drivmedel]]&lt;&gt;"",CONCATENATE(Rapporteringsår,"-",DML_drivmedel[[#This Row],[ID]]),"")</f>
        <v/>
      </c>
      <c r="G292" s="26" t="str">
        <f>IF(DML_drivmedel[[#This Row],[Drivmedel]]&lt;&gt;"",Rapporteringsår,"")</f>
        <v/>
      </c>
      <c r="H292" s="149">
        <v>1290</v>
      </c>
      <c r="I292" s="1"/>
      <c r="J292" s="82"/>
      <c r="K292" s="1"/>
      <c r="L292" s="83"/>
      <c r="M292" s="100"/>
    </row>
    <row r="293" spans="2:13" x14ac:dyDescent="0.35">
      <c r="B2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3" s="9" t="str">
        <f>IF(DML_drivmedel[[#This Row],[Drivmedel]]&lt;&gt;"",CONCATENATE(DML_drivmedel[[#This Row],[ID]],". ",DML_drivmedel[[#This Row],[Drivmedel]]),"")</f>
        <v/>
      </c>
      <c r="D293" s="9" t="str">
        <f>IF(DML_drivmedel[[#This Row],[Drivmedel]]&lt;&gt;"",Organisationsnummer,"")</f>
        <v/>
      </c>
      <c r="E293" s="81" t="str">
        <f>IF(DML_drivmedel[[#This Row],[Drivmedel]]&lt;&gt;"",Rapportör,"")</f>
        <v/>
      </c>
      <c r="F293" s="9" t="str">
        <f>IF(DML_drivmedel[[#This Row],[Drivmedel]]&lt;&gt;"",CONCATENATE(Rapporteringsår,"-",DML_drivmedel[[#This Row],[ID]]),"")</f>
        <v/>
      </c>
      <c r="G293" s="26" t="str">
        <f>IF(DML_drivmedel[[#This Row],[Drivmedel]]&lt;&gt;"",Rapporteringsår,"")</f>
        <v/>
      </c>
      <c r="H293" s="149">
        <v>1291</v>
      </c>
      <c r="I293" s="1"/>
      <c r="J293" s="82"/>
      <c r="K293" s="1"/>
      <c r="L293" s="83"/>
      <c r="M293" s="100"/>
    </row>
    <row r="294" spans="2:13" x14ac:dyDescent="0.35">
      <c r="B2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4" s="9" t="str">
        <f>IF(DML_drivmedel[[#This Row],[Drivmedel]]&lt;&gt;"",CONCATENATE(DML_drivmedel[[#This Row],[ID]],". ",DML_drivmedel[[#This Row],[Drivmedel]]),"")</f>
        <v/>
      </c>
      <c r="D294" s="9" t="str">
        <f>IF(DML_drivmedel[[#This Row],[Drivmedel]]&lt;&gt;"",Organisationsnummer,"")</f>
        <v/>
      </c>
      <c r="E294" s="81" t="str">
        <f>IF(DML_drivmedel[[#This Row],[Drivmedel]]&lt;&gt;"",Rapportör,"")</f>
        <v/>
      </c>
      <c r="F294" s="9" t="str">
        <f>IF(DML_drivmedel[[#This Row],[Drivmedel]]&lt;&gt;"",CONCATENATE(Rapporteringsår,"-",DML_drivmedel[[#This Row],[ID]]),"")</f>
        <v/>
      </c>
      <c r="G294" s="26" t="str">
        <f>IF(DML_drivmedel[[#This Row],[Drivmedel]]&lt;&gt;"",Rapporteringsår,"")</f>
        <v/>
      </c>
      <c r="H294" s="149">
        <v>1292</v>
      </c>
      <c r="I294" s="1"/>
      <c r="J294" s="82"/>
      <c r="K294" s="1"/>
      <c r="L294" s="83"/>
      <c r="M294" s="100"/>
    </row>
    <row r="295" spans="2:13" x14ac:dyDescent="0.35">
      <c r="B2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5" s="9" t="str">
        <f>IF(DML_drivmedel[[#This Row],[Drivmedel]]&lt;&gt;"",CONCATENATE(DML_drivmedel[[#This Row],[ID]],". ",DML_drivmedel[[#This Row],[Drivmedel]]),"")</f>
        <v/>
      </c>
      <c r="D295" s="9" t="str">
        <f>IF(DML_drivmedel[[#This Row],[Drivmedel]]&lt;&gt;"",Organisationsnummer,"")</f>
        <v/>
      </c>
      <c r="E295" s="81" t="str">
        <f>IF(DML_drivmedel[[#This Row],[Drivmedel]]&lt;&gt;"",Rapportör,"")</f>
        <v/>
      </c>
      <c r="F295" s="9" t="str">
        <f>IF(DML_drivmedel[[#This Row],[Drivmedel]]&lt;&gt;"",CONCATENATE(Rapporteringsår,"-",DML_drivmedel[[#This Row],[ID]]),"")</f>
        <v/>
      </c>
      <c r="G295" s="26" t="str">
        <f>IF(DML_drivmedel[[#This Row],[Drivmedel]]&lt;&gt;"",Rapporteringsår,"")</f>
        <v/>
      </c>
      <c r="H295" s="149">
        <v>1293</v>
      </c>
      <c r="I295" s="1"/>
      <c r="J295" s="82"/>
      <c r="K295" s="1"/>
      <c r="L295" s="83"/>
      <c r="M295" s="100"/>
    </row>
    <row r="296" spans="2:13" x14ac:dyDescent="0.35">
      <c r="B2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6" s="9" t="str">
        <f>IF(DML_drivmedel[[#This Row],[Drivmedel]]&lt;&gt;"",CONCATENATE(DML_drivmedel[[#This Row],[ID]],". ",DML_drivmedel[[#This Row],[Drivmedel]]),"")</f>
        <v/>
      </c>
      <c r="D296" s="9" t="str">
        <f>IF(DML_drivmedel[[#This Row],[Drivmedel]]&lt;&gt;"",Organisationsnummer,"")</f>
        <v/>
      </c>
      <c r="E296" s="81" t="str">
        <f>IF(DML_drivmedel[[#This Row],[Drivmedel]]&lt;&gt;"",Rapportör,"")</f>
        <v/>
      </c>
      <c r="F296" s="9" t="str">
        <f>IF(DML_drivmedel[[#This Row],[Drivmedel]]&lt;&gt;"",CONCATENATE(Rapporteringsår,"-",DML_drivmedel[[#This Row],[ID]]),"")</f>
        <v/>
      </c>
      <c r="G296" s="26" t="str">
        <f>IF(DML_drivmedel[[#This Row],[Drivmedel]]&lt;&gt;"",Rapporteringsår,"")</f>
        <v/>
      </c>
      <c r="H296" s="149">
        <v>1294</v>
      </c>
      <c r="I296" s="1"/>
      <c r="J296" s="82"/>
      <c r="K296" s="1"/>
      <c r="L296" s="83"/>
      <c r="M296" s="100"/>
    </row>
    <row r="297" spans="2:13" x14ac:dyDescent="0.35">
      <c r="B2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7" s="9" t="str">
        <f>IF(DML_drivmedel[[#This Row],[Drivmedel]]&lt;&gt;"",CONCATENATE(DML_drivmedel[[#This Row],[ID]],". ",DML_drivmedel[[#This Row],[Drivmedel]]),"")</f>
        <v/>
      </c>
      <c r="D297" s="9" t="str">
        <f>IF(DML_drivmedel[[#This Row],[Drivmedel]]&lt;&gt;"",Organisationsnummer,"")</f>
        <v/>
      </c>
      <c r="E297" s="81" t="str">
        <f>IF(DML_drivmedel[[#This Row],[Drivmedel]]&lt;&gt;"",Rapportör,"")</f>
        <v/>
      </c>
      <c r="F297" s="9" t="str">
        <f>IF(DML_drivmedel[[#This Row],[Drivmedel]]&lt;&gt;"",CONCATENATE(Rapporteringsår,"-",DML_drivmedel[[#This Row],[ID]]),"")</f>
        <v/>
      </c>
      <c r="G297" s="26" t="str">
        <f>IF(DML_drivmedel[[#This Row],[Drivmedel]]&lt;&gt;"",Rapporteringsår,"")</f>
        <v/>
      </c>
      <c r="H297" s="149">
        <v>1295</v>
      </c>
      <c r="I297" s="1"/>
      <c r="J297" s="82"/>
      <c r="K297" s="1"/>
      <c r="L297" s="83"/>
      <c r="M297" s="100"/>
    </row>
    <row r="298" spans="2:13" x14ac:dyDescent="0.35">
      <c r="B2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8" s="9" t="str">
        <f>IF(DML_drivmedel[[#This Row],[Drivmedel]]&lt;&gt;"",CONCATENATE(DML_drivmedel[[#This Row],[ID]],". ",DML_drivmedel[[#This Row],[Drivmedel]]),"")</f>
        <v/>
      </c>
      <c r="D298" s="9" t="str">
        <f>IF(DML_drivmedel[[#This Row],[Drivmedel]]&lt;&gt;"",Organisationsnummer,"")</f>
        <v/>
      </c>
      <c r="E298" s="81" t="str">
        <f>IF(DML_drivmedel[[#This Row],[Drivmedel]]&lt;&gt;"",Rapportör,"")</f>
        <v/>
      </c>
      <c r="F298" s="9" t="str">
        <f>IF(DML_drivmedel[[#This Row],[Drivmedel]]&lt;&gt;"",CONCATENATE(Rapporteringsår,"-",DML_drivmedel[[#This Row],[ID]]),"")</f>
        <v/>
      </c>
      <c r="G298" s="26" t="str">
        <f>IF(DML_drivmedel[[#This Row],[Drivmedel]]&lt;&gt;"",Rapporteringsår,"")</f>
        <v/>
      </c>
      <c r="H298" s="149">
        <v>1296</v>
      </c>
      <c r="I298" s="1"/>
      <c r="J298" s="82"/>
      <c r="K298" s="1"/>
      <c r="L298" s="83"/>
      <c r="M298" s="100"/>
    </row>
    <row r="299" spans="2:13" x14ac:dyDescent="0.35">
      <c r="B2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9" s="9" t="str">
        <f>IF(DML_drivmedel[[#This Row],[Drivmedel]]&lt;&gt;"",CONCATENATE(DML_drivmedel[[#This Row],[ID]],". ",DML_drivmedel[[#This Row],[Drivmedel]]),"")</f>
        <v/>
      </c>
      <c r="D299" s="9" t="str">
        <f>IF(DML_drivmedel[[#This Row],[Drivmedel]]&lt;&gt;"",Organisationsnummer,"")</f>
        <v/>
      </c>
      <c r="E299" s="81" t="str">
        <f>IF(DML_drivmedel[[#This Row],[Drivmedel]]&lt;&gt;"",Rapportör,"")</f>
        <v/>
      </c>
      <c r="F299" s="9" t="str">
        <f>IF(DML_drivmedel[[#This Row],[Drivmedel]]&lt;&gt;"",CONCATENATE(Rapporteringsår,"-",DML_drivmedel[[#This Row],[ID]]),"")</f>
        <v/>
      </c>
      <c r="G299" s="26" t="str">
        <f>IF(DML_drivmedel[[#This Row],[Drivmedel]]&lt;&gt;"",Rapporteringsår,"")</f>
        <v/>
      </c>
      <c r="H299" s="149">
        <v>1297</v>
      </c>
      <c r="I299" s="1"/>
      <c r="J299" s="82"/>
      <c r="K299" s="1"/>
      <c r="L299" s="83"/>
      <c r="M299" s="100"/>
    </row>
    <row r="300" spans="2:13" x14ac:dyDescent="0.35">
      <c r="B3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0" s="9" t="str">
        <f>IF(DML_drivmedel[[#This Row],[Drivmedel]]&lt;&gt;"",CONCATENATE(DML_drivmedel[[#This Row],[ID]],". ",DML_drivmedel[[#This Row],[Drivmedel]]),"")</f>
        <v/>
      </c>
      <c r="D300" s="9" t="str">
        <f>IF(DML_drivmedel[[#This Row],[Drivmedel]]&lt;&gt;"",Organisationsnummer,"")</f>
        <v/>
      </c>
      <c r="E300" s="81" t="str">
        <f>IF(DML_drivmedel[[#This Row],[Drivmedel]]&lt;&gt;"",Rapportör,"")</f>
        <v/>
      </c>
      <c r="F300" s="9" t="str">
        <f>IF(DML_drivmedel[[#This Row],[Drivmedel]]&lt;&gt;"",CONCATENATE(Rapporteringsår,"-",DML_drivmedel[[#This Row],[ID]]),"")</f>
        <v/>
      </c>
      <c r="G300" s="26" t="str">
        <f>IF(DML_drivmedel[[#This Row],[Drivmedel]]&lt;&gt;"",Rapporteringsår,"")</f>
        <v/>
      </c>
      <c r="H300" s="149">
        <v>1298</v>
      </c>
      <c r="I300" s="1"/>
      <c r="J300" s="82"/>
      <c r="K300" s="1"/>
      <c r="L300" s="83"/>
      <c r="M300" s="100"/>
    </row>
    <row r="301" spans="2:13" x14ac:dyDescent="0.35">
      <c r="B3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1" s="9" t="str">
        <f>IF(DML_drivmedel[[#This Row],[Drivmedel]]&lt;&gt;"",CONCATENATE(DML_drivmedel[[#This Row],[ID]],". ",DML_drivmedel[[#This Row],[Drivmedel]]),"")</f>
        <v/>
      </c>
      <c r="D301" s="9" t="str">
        <f>IF(DML_drivmedel[[#This Row],[Drivmedel]]&lt;&gt;"",Organisationsnummer,"")</f>
        <v/>
      </c>
      <c r="E301" s="81" t="str">
        <f>IF(DML_drivmedel[[#This Row],[Drivmedel]]&lt;&gt;"",Rapportör,"")</f>
        <v/>
      </c>
      <c r="F301" s="9" t="str">
        <f>IF(DML_drivmedel[[#This Row],[Drivmedel]]&lt;&gt;"",CONCATENATE(Rapporteringsår,"-",DML_drivmedel[[#This Row],[ID]]),"")</f>
        <v/>
      </c>
      <c r="G301" s="26" t="str">
        <f>IF(DML_drivmedel[[#This Row],[Drivmedel]]&lt;&gt;"",Rapporteringsår,"")</f>
        <v/>
      </c>
      <c r="H301" s="149">
        <v>1299</v>
      </c>
      <c r="I301" s="1"/>
      <c r="J301" s="82"/>
      <c r="K301" s="1"/>
      <c r="L301" s="83"/>
      <c r="M301" s="100"/>
    </row>
    <row r="302" spans="2:13" x14ac:dyDescent="0.35">
      <c r="B3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2" s="9" t="str">
        <f>IF(DML_drivmedel[[#This Row],[Drivmedel]]&lt;&gt;"",CONCATENATE(DML_drivmedel[[#This Row],[ID]],". ",DML_drivmedel[[#This Row],[Drivmedel]]),"")</f>
        <v/>
      </c>
      <c r="D302" s="9" t="str">
        <f>IF(DML_drivmedel[[#This Row],[Drivmedel]]&lt;&gt;"",Organisationsnummer,"")</f>
        <v/>
      </c>
      <c r="E302" s="81" t="str">
        <f>IF(DML_drivmedel[[#This Row],[Drivmedel]]&lt;&gt;"",Rapportör,"")</f>
        <v/>
      </c>
      <c r="F302" s="9" t="str">
        <f>IF(DML_drivmedel[[#This Row],[Drivmedel]]&lt;&gt;"",CONCATENATE(Rapporteringsår,"-",DML_drivmedel[[#This Row],[ID]]),"")</f>
        <v/>
      </c>
      <c r="G302" s="26" t="str">
        <f>IF(DML_drivmedel[[#This Row],[Drivmedel]]&lt;&gt;"",Rapporteringsår,"")</f>
        <v/>
      </c>
      <c r="H302" s="149">
        <v>1300</v>
      </c>
      <c r="I302" s="1"/>
      <c r="J302" s="82"/>
      <c r="K302" s="1"/>
      <c r="L302" s="83"/>
      <c r="M302" s="100"/>
    </row>
    <row r="303" spans="2:13" x14ac:dyDescent="0.35">
      <c r="B3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3" s="9" t="str">
        <f>IF(DML_drivmedel[[#This Row],[Drivmedel]]&lt;&gt;"",CONCATENATE(DML_drivmedel[[#This Row],[ID]],". ",DML_drivmedel[[#This Row],[Drivmedel]]),"")</f>
        <v/>
      </c>
      <c r="D303" s="9" t="str">
        <f>IF(DML_drivmedel[[#This Row],[Drivmedel]]&lt;&gt;"",Organisationsnummer,"")</f>
        <v/>
      </c>
      <c r="E303" s="81" t="str">
        <f>IF(DML_drivmedel[[#This Row],[Drivmedel]]&lt;&gt;"",Rapportör,"")</f>
        <v/>
      </c>
      <c r="F303" s="9" t="str">
        <f>IF(DML_drivmedel[[#This Row],[Drivmedel]]&lt;&gt;"",CONCATENATE(Rapporteringsår,"-",DML_drivmedel[[#This Row],[ID]]),"")</f>
        <v/>
      </c>
      <c r="G303" s="26" t="str">
        <f>IF(DML_drivmedel[[#This Row],[Drivmedel]]&lt;&gt;"",Rapporteringsår,"")</f>
        <v/>
      </c>
      <c r="H303" s="149">
        <v>1301</v>
      </c>
      <c r="I303" s="1"/>
      <c r="J303" s="82"/>
      <c r="K303" s="1"/>
      <c r="L303" s="83"/>
      <c r="M303" s="100"/>
    </row>
    <row r="304" spans="2:13" x14ac:dyDescent="0.35">
      <c r="B3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4" s="9" t="str">
        <f>IF(DML_drivmedel[[#This Row],[Drivmedel]]&lt;&gt;"",CONCATENATE(DML_drivmedel[[#This Row],[ID]],". ",DML_drivmedel[[#This Row],[Drivmedel]]),"")</f>
        <v/>
      </c>
      <c r="D304" s="9" t="str">
        <f>IF(DML_drivmedel[[#This Row],[Drivmedel]]&lt;&gt;"",Organisationsnummer,"")</f>
        <v/>
      </c>
      <c r="E304" s="81" t="str">
        <f>IF(DML_drivmedel[[#This Row],[Drivmedel]]&lt;&gt;"",Rapportör,"")</f>
        <v/>
      </c>
      <c r="F304" s="9" t="str">
        <f>IF(DML_drivmedel[[#This Row],[Drivmedel]]&lt;&gt;"",CONCATENATE(Rapporteringsår,"-",DML_drivmedel[[#This Row],[ID]]),"")</f>
        <v/>
      </c>
      <c r="G304" s="26" t="str">
        <f>IF(DML_drivmedel[[#This Row],[Drivmedel]]&lt;&gt;"",Rapporteringsår,"")</f>
        <v/>
      </c>
      <c r="H304" s="149">
        <v>1302</v>
      </c>
      <c r="I304" s="1"/>
      <c r="J304" s="82"/>
      <c r="K304" s="1"/>
      <c r="L304" s="83"/>
      <c r="M304" s="100"/>
    </row>
    <row r="305" spans="2:13" x14ac:dyDescent="0.35">
      <c r="B3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5" s="9" t="str">
        <f>IF(DML_drivmedel[[#This Row],[Drivmedel]]&lt;&gt;"",CONCATENATE(DML_drivmedel[[#This Row],[ID]],". ",DML_drivmedel[[#This Row],[Drivmedel]]),"")</f>
        <v/>
      </c>
      <c r="D305" s="9" t="str">
        <f>IF(DML_drivmedel[[#This Row],[Drivmedel]]&lt;&gt;"",Organisationsnummer,"")</f>
        <v/>
      </c>
      <c r="E305" s="81" t="str">
        <f>IF(DML_drivmedel[[#This Row],[Drivmedel]]&lt;&gt;"",Rapportör,"")</f>
        <v/>
      </c>
      <c r="F305" s="9" t="str">
        <f>IF(DML_drivmedel[[#This Row],[Drivmedel]]&lt;&gt;"",CONCATENATE(Rapporteringsår,"-",DML_drivmedel[[#This Row],[ID]]),"")</f>
        <v/>
      </c>
      <c r="G305" s="26" t="str">
        <f>IF(DML_drivmedel[[#This Row],[Drivmedel]]&lt;&gt;"",Rapporteringsår,"")</f>
        <v/>
      </c>
      <c r="H305" s="149">
        <v>1303</v>
      </c>
      <c r="I305" s="1"/>
      <c r="J305" s="82"/>
      <c r="K305" s="1"/>
      <c r="L305" s="83"/>
      <c r="M305" s="100"/>
    </row>
    <row r="306" spans="2:13" x14ac:dyDescent="0.35">
      <c r="B3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6" s="9" t="str">
        <f>IF(DML_drivmedel[[#This Row],[Drivmedel]]&lt;&gt;"",CONCATENATE(DML_drivmedel[[#This Row],[ID]],". ",DML_drivmedel[[#This Row],[Drivmedel]]),"")</f>
        <v/>
      </c>
      <c r="D306" s="9" t="str">
        <f>IF(DML_drivmedel[[#This Row],[Drivmedel]]&lt;&gt;"",Organisationsnummer,"")</f>
        <v/>
      </c>
      <c r="E306" s="81" t="str">
        <f>IF(DML_drivmedel[[#This Row],[Drivmedel]]&lt;&gt;"",Rapportör,"")</f>
        <v/>
      </c>
      <c r="F306" s="9" t="str">
        <f>IF(DML_drivmedel[[#This Row],[Drivmedel]]&lt;&gt;"",CONCATENATE(Rapporteringsår,"-",DML_drivmedel[[#This Row],[ID]]),"")</f>
        <v/>
      </c>
      <c r="G306" s="26" t="str">
        <f>IF(DML_drivmedel[[#This Row],[Drivmedel]]&lt;&gt;"",Rapporteringsår,"")</f>
        <v/>
      </c>
      <c r="H306" s="149">
        <v>1304</v>
      </c>
      <c r="I306" s="1"/>
      <c r="J306" s="82"/>
      <c r="K306" s="1"/>
      <c r="L306" s="83"/>
      <c r="M306" s="100"/>
    </row>
    <row r="307" spans="2:13" x14ac:dyDescent="0.35">
      <c r="B3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7" s="9" t="str">
        <f>IF(DML_drivmedel[[#This Row],[Drivmedel]]&lt;&gt;"",CONCATENATE(DML_drivmedel[[#This Row],[ID]],". ",DML_drivmedel[[#This Row],[Drivmedel]]),"")</f>
        <v/>
      </c>
      <c r="D307" s="9" t="str">
        <f>IF(DML_drivmedel[[#This Row],[Drivmedel]]&lt;&gt;"",Organisationsnummer,"")</f>
        <v/>
      </c>
      <c r="E307" s="81" t="str">
        <f>IF(DML_drivmedel[[#This Row],[Drivmedel]]&lt;&gt;"",Rapportör,"")</f>
        <v/>
      </c>
      <c r="F307" s="9" t="str">
        <f>IF(DML_drivmedel[[#This Row],[Drivmedel]]&lt;&gt;"",CONCATENATE(Rapporteringsår,"-",DML_drivmedel[[#This Row],[ID]]),"")</f>
        <v/>
      </c>
      <c r="G307" s="26" t="str">
        <f>IF(DML_drivmedel[[#This Row],[Drivmedel]]&lt;&gt;"",Rapporteringsår,"")</f>
        <v/>
      </c>
      <c r="H307" s="149">
        <v>1305</v>
      </c>
      <c r="I307" s="1"/>
      <c r="J307" s="82"/>
      <c r="K307" s="1"/>
      <c r="L307" s="83"/>
      <c r="M307" s="100"/>
    </row>
    <row r="308" spans="2:13" x14ac:dyDescent="0.35">
      <c r="B3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8" s="9" t="str">
        <f>IF(DML_drivmedel[[#This Row],[Drivmedel]]&lt;&gt;"",CONCATENATE(DML_drivmedel[[#This Row],[ID]],". ",DML_drivmedel[[#This Row],[Drivmedel]]),"")</f>
        <v/>
      </c>
      <c r="D308" s="9" t="str">
        <f>IF(DML_drivmedel[[#This Row],[Drivmedel]]&lt;&gt;"",Organisationsnummer,"")</f>
        <v/>
      </c>
      <c r="E308" s="81" t="str">
        <f>IF(DML_drivmedel[[#This Row],[Drivmedel]]&lt;&gt;"",Rapportör,"")</f>
        <v/>
      </c>
      <c r="F308" s="9" t="str">
        <f>IF(DML_drivmedel[[#This Row],[Drivmedel]]&lt;&gt;"",CONCATENATE(Rapporteringsår,"-",DML_drivmedel[[#This Row],[ID]]),"")</f>
        <v/>
      </c>
      <c r="G308" s="26" t="str">
        <f>IF(DML_drivmedel[[#This Row],[Drivmedel]]&lt;&gt;"",Rapporteringsår,"")</f>
        <v/>
      </c>
      <c r="H308" s="149">
        <v>1306</v>
      </c>
      <c r="I308" s="1"/>
      <c r="J308" s="82"/>
      <c r="K308" s="1"/>
      <c r="L308" s="83"/>
      <c r="M308" s="100"/>
    </row>
    <row r="309" spans="2:13" x14ac:dyDescent="0.35">
      <c r="B3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9" s="9" t="str">
        <f>IF(DML_drivmedel[[#This Row],[Drivmedel]]&lt;&gt;"",CONCATENATE(DML_drivmedel[[#This Row],[ID]],". ",DML_drivmedel[[#This Row],[Drivmedel]]),"")</f>
        <v/>
      </c>
      <c r="D309" s="9" t="str">
        <f>IF(DML_drivmedel[[#This Row],[Drivmedel]]&lt;&gt;"",Organisationsnummer,"")</f>
        <v/>
      </c>
      <c r="E309" s="81" t="str">
        <f>IF(DML_drivmedel[[#This Row],[Drivmedel]]&lt;&gt;"",Rapportör,"")</f>
        <v/>
      </c>
      <c r="F309" s="9" t="str">
        <f>IF(DML_drivmedel[[#This Row],[Drivmedel]]&lt;&gt;"",CONCATENATE(Rapporteringsår,"-",DML_drivmedel[[#This Row],[ID]]),"")</f>
        <v/>
      </c>
      <c r="G309" s="26" t="str">
        <f>IF(DML_drivmedel[[#This Row],[Drivmedel]]&lt;&gt;"",Rapporteringsår,"")</f>
        <v/>
      </c>
      <c r="H309" s="149">
        <v>1307</v>
      </c>
      <c r="I309" s="1"/>
      <c r="J309" s="82"/>
      <c r="K309" s="1"/>
      <c r="L309" s="83"/>
      <c r="M309" s="100"/>
    </row>
    <row r="310" spans="2:13" x14ac:dyDescent="0.35">
      <c r="B3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0" s="9" t="str">
        <f>IF(DML_drivmedel[[#This Row],[Drivmedel]]&lt;&gt;"",CONCATENATE(DML_drivmedel[[#This Row],[ID]],". ",DML_drivmedel[[#This Row],[Drivmedel]]),"")</f>
        <v/>
      </c>
      <c r="D310" s="9" t="str">
        <f>IF(DML_drivmedel[[#This Row],[Drivmedel]]&lt;&gt;"",Organisationsnummer,"")</f>
        <v/>
      </c>
      <c r="E310" s="81" t="str">
        <f>IF(DML_drivmedel[[#This Row],[Drivmedel]]&lt;&gt;"",Rapportör,"")</f>
        <v/>
      </c>
      <c r="F310" s="9" t="str">
        <f>IF(DML_drivmedel[[#This Row],[Drivmedel]]&lt;&gt;"",CONCATENATE(Rapporteringsår,"-",DML_drivmedel[[#This Row],[ID]]),"")</f>
        <v/>
      </c>
      <c r="G310" s="26" t="str">
        <f>IF(DML_drivmedel[[#This Row],[Drivmedel]]&lt;&gt;"",Rapporteringsår,"")</f>
        <v/>
      </c>
      <c r="H310" s="149">
        <v>1308</v>
      </c>
      <c r="I310" s="1"/>
      <c r="J310" s="82"/>
      <c r="K310" s="1"/>
      <c r="L310" s="83"/>
      <c r="M310" s="100"/>
    </row>
    <row r="311" spans="2:13" x14ac:dyDescent="0.35">
      <c r="B3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1" s="9" t="str">
        <f>IF(DML_drivmedel[[#This Row],[Drivmedel]]&lt;&gt;"",CONCATENATE(DML_drivmedel[[#This Row],[ID]],". ",DML_drivmedel[[#This Row],[Drivmedel]]),"")</f>
        <v/>
      </c>
      <c r="D311" s="9" t="str">
        <f>IF(DML_drivmedel[[#This Row],[Drivmedel]]&lt;&gt;"",Organisationsnummer,"")</f>
        <v/>
      </c>
      <c r="E311" s="81" t="str">
        <f>IF(DML_drivmedel[[#This Row],[Drivmedel]]&lt;&gt;"",Rapportör,"")</f>
        <v/>
      </c>
      <c r="F311" s="9" t="str">
        <f>IF(DML_drivmedel[[#This Row],[Drivmedel]]&lt;&gt;"",CONCATENATE(Rapporteringsår,"-",DML_drivmedel[[#This Row],[ID]]),"")</f>
        <v/>
      </c>
      <c r="G311" s="26" t="str">
        <f>IF(DML_drivmedel[[#This Row],[Drivmedel]]&lt;&gt;"",Rapporteringsår,"")</f>
        <v/>
      </c>
      <c r="H311" s="149">
        <v>1309</v>
      </c>
      <c r="I311" s="1"/>
      <c r="J311" s="82"/>
      <c r="K311" s="1"/>
      <c r="L311" s="83"/>
      <c r="M311" s="100"/>
    </row>
    <row r="312" spans="2:13" x14ac:dyDescent="0.35">
      <c r="B3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2" s="9" t="str">
        <f>IF(DML_drivmedel[[#This Row],[Drivmedel]]&lt;&gt;"",CONCATENATE(DML_drivmedel[[#This Row],[ID]],". ",DML_drivmedel[[#This Row],[Drivmedel]]),"")</f>
        <v/>
      </c>
      <c r="D312" s="9" t="str">
        <f>IF(DML_drivmedel[[#This Row],[Drivmedel]]&lt;&gt;"",Organisationsnummer,"")</f>
        <v/>
      </c>
      <c r="E312" s="81" t="str">
        <f>IF(DML_drivmedel[[#This Row],[Drivmedel]]&lt;&gt;"",Rapportör,"")</f>
        <v/>
      </c>
      <c r="F312" s="9" t="str">
        <f>IF(DML_drivmedel[[#This Row],[Drivmedel]]&lt;&gt;"",CONCATENATE(Rapporteringsår,"-",DML_drivmedel[[#This Row],[ID]]),"")</f>
        <v/>
      </c>
      <c r="G312" s="26" t="str">
        <f>IF(DML_drivmedel[[#This Row],[Drivmedel]]&lt;&gt;"",Rapporteringsår,"")</f>
        <v/>
      </c>
      <c r="H312" s="149">
        <v>1310</v>
      </c>
      <c r="I312" s="1"/>
      <c r="J312" s="82"/>
      <c r="K312" s="1"/>
      <c r="L312" s="83"/>
      <c r="M312" s="100"/>
    </row>
    <row r="313" spans="2:13" x14ac:dyDescent="0.35">
      <c r="B3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3" s="9" t="str">
        <f>IF(DML_drivmedel[[#This Row],[Drivmedel]]&lt;&gt;"",CONCATENATE(DML_drivmedel[[#This Row],[ID]],". ",DML_drivmedel[[#This Row],[Drivmedel]]),"")</f>
        <v/>
      </c>
      <c r="D313" s="9" t="str">
        <f>IF(DML_drivmedel[[#This Row],[Drivmedel]]&lt;&gt;"",Organisationsnummer,"")</f>
        <v/>
      </c>
      <c r="E313" s="81" t="str">
        <f>IF(DML_drivmedel[[#This Row],[Drivmedel]]&lt;&gt;"",Rapportör,"")</f>
        <v/>
      </c>
      <c r="F313" s="9" t="str">
        <f>IF(DML_drivmedel[[#This Row],[Drivmedel]]&lt;&gt;"",CONCATENATE(Rapporteringsår,"-",DML_drivmedel[[#This Row],[ID]]),"")</f>
        <v/>
      </c>
      <c r="G313" s="26" t="str">
        <f>IF(DML_drivmedel[[#This Row],[Drivmedel]]&lt;&gt;"",Rapporteringsår,"")</f>
        <v/>
      </c>
      <c r="H313" s="149">
        <v>1311</v>
      </c>
      <c r="I313" s="1"/>
      <c r="J313" s="82"/>
      <c r="K313" s="1"/>
      <c r="L313" s="83"/>
      <c r="M313" s="100"/>
    </row>
    <row r="314" spans="2:13" x14ac:dyDescent="0.35">
      <c r="B3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4" s="9" t="str">
        <f>IF(DML_drivmedel[[#This Row],[Drivmedel]]&lt;&gt;"",CONCATENATE(DML_drivmedel[[#This Row],[ID]],". ",DML_drivmedel[[#This Row],[Drivmedel]]),"")</f>
        <v/>
      </c>
      <c r="D314" s="9" t="str">
        <f>IF(DML_drivmedel[[#This Row],[Drivmedel]]&lt;&gt;"",Organisationsnummer,"")</f>
        <v/>
      </c>
      <c r="E314" s="81" t="str">
        <f>IF(DML_drivmedel[[#This Row],[Drivmedel]]&lt;&gt;"",Rapportör,"")</f>
        <v/>
      </c>
      <c r="F314" s="9" t="str">
        <f>IF(DML_drivmedel[[#This Row],[Drivmedel]]&lt;&gt;"",CONCATENATE(Rapporteringsår,"-",DML_drivmedel[[#This Row],[ID]]),"")</f>
        <v/>
      </c>
      <c r="G314" s="26" t="str">
        <f>IF(DML_drivmedel[[#This Row],[Drivmedel]]&lt;&gt;"",Rapporteringsår,"")</f>
        <v/>
      </c>
      <c r="H314" s="149">
        <v>1312</v>
      </c>
      <c r="I314" s="1"/>
      <c r="J314" s="82"/>
      <c r="K314" s="1"/>
      <c r="L314" s="83"/>
      <c r="M314" s="100"/>
    </row>
    <row r="315" spans="2:13" x14ac:dyDescent="0.35">
      <c r="B3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5" s="9" t="str">
        <f>IF(DML_drivmedel[[#This Row],[Drivmedel]]&lt;&gt;"",CONCATENATE(DML_drivmedel[[#This Row],[ID]],". ",DML_drivmedel[[#This Row],[Drivmedel]]),"")</f>
        <v/>
      </c>
      <c r="D315" s="9" t="str">
        <f>IF(DML_drivmedel[[#This Row],[Drivmedel]]&lt;&gt;"",Organisationsnummer,"")</f>
        <v/>
      </c>
      <c r="E315" s="81" t="str">
        <f>IF(DML_drivmedel[[#This Row],[Drivmedel]]&lt;&gt;"",Rapportör,"")</f>
        <v/>
      </c>
      <c r="F315" s="9" t="str">
        <f>IF(DML_drivmedel[[#This Row],[Drivmedel]]&lt;&gt;"",CONCATENATE(Rapporteringsår,"-",DML_drivmedel[[#This Row],[ID]]),"")</f>
        <v/>
      </c>
      <c r="G315" s="26" t="str">
        <f>IF(DML_drivmedel[[#This Row],[Drivmedel]]&lt;&gt;"",Rapporteringsår,"")</f>
        <v/>
      </c>
      <c r="H315" s="149">
        <v>1313</v>
      </c>
      <c r="I315" s="1"/>
      <c r="J315" s="82"/>
      <c r="K315" s="1"/>
      <c r="L315" s="83"/>
      <c r="M315" s="100"/>
    </row>
    <row r="316" spans="2:13" x14ac:dyDescent="0.35">
      <c r="B3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6" s="9" t="str">
        <f>IF(DML_drivmedel[[#This Row],[Drivmedel]]&lt;&gt;"",CONCATENATE(DML_drivmedel[[#This Row],[ID]],". ",DML_drivmedel[[#This Row],[Drivmedel]]),"")</f>
        <v/>
      </c>
      <c r="D316" s="9" t="str">
        <f>IF(DML_drivmedel[[#This Row],[Drivmedel]]&lt;&gt;"",Organisationsnummer,"")</f>
        <v/>
      </c>
      <c r="E316" s="81" t="str">
        <f>IF(DML_drivmedel[[#This Row],[Drivmedel]]&lt;&gt;"",Rapportör,"")</f>
        <v/>
      </c>
      <c r="F316" s="9" t="str">
        <f>IF(DML_drivmedel[[#This Row],[Drivmedel]]&lt;&gt;"",CONCATENATE(Rapporteringsår,"-",DML_drivmedel[[#This Row],[ID]]),"")</f>
        <v/>
      </c>
      <c r="G316" s="26" t="str">
        <f>IF(DML_drivmedel[[#This Row],[Drivmedel]]&lt;&gt;"",Rapporteringsår,"")</f>
        <v/>
      </c>
      <c r="H316" s="149">
        <v>1314</v>
      </c>
      <c r="I316" s="1"/>
      <c r="J316" s="82"/>
      <c r="K316" s="1"/>
      <c r="L316" s="83"/>
      <c r="M316" s="100"/>
    </row>
    <row r="317" spans="2:13" x14ac:dyDescent="0.35">
      <c r="B3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7" s="9" t="str">
        <f>IF(DML_drivmedel[[#This Row],[Drivmedel]]&lt;&gt;"",CONCATENATE(DML_drivmedel[[#This Row],[ID]],". ",DML_drivmedel[[#This Row],[Drivmedel]]),"")</f>
        <v/>
      </c>
      <c r="D317" s="9" t="str">
        <f>IF(DML_drivmedel[[#This Row],[Drivmedel]]&lt;&gt;"",Organisationsnummer,"")</f>
        <v/>
      </c>
      <c r="E317" s="81" t="str">
        <f>IF(DML_drivmedel[[#This Row],[Drivmedel]]&lt;&gt;"",Rapportör,"")</f>
        <v/>
      </c>
      <c r="F317" s="9" t="str">
        <f>IF(DML_drivmedel[[#This Row],[Drivmedel]]&lt;&gt;"",CONCATENATE(Rapporteringsår,"-",DML_drivmedel[[#This Row],[ID]]),"")</f>
        <v/>
      </c>
      <c r="G317" s="26" t="str">
        <f>IF(DML_drivmedel[[#This Row],[Drivmedel]]&lt;&gt;"",Rapporteringsår,"")</f>
        <v/>
      </c>
      <c r="H317" s="149">
        <v>1315</v>
      </c>
      <c r="I317" s="1"/>
      <c r="J317" s="82"/>
      <c r="K317" s="1"/>
      <c r="L317" s="83"/>
      <c r="M317" s="100"/>
    </row>
    <row r="318" spans="2:13" x14ac:dyDescent="0.35">
      <c r="B3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8" s="9" t="str">
        <f>IF(DML_drivmedel[[#This Row],[Drivmedel]]&lt;&gt;"",CONCATENATE(DML_drivmedel[[#This Row],[ID]],". ",DML_drivmedel[[#This Row],[Drivmedel]]),"")</f>
        <v/>
      </c>
      <c r="D318" s="9" t="str">
        <f>IF(DML_drivmedel[[#This Row],[Drivmedel]]&lt;&gt;"",Organisationsnummer,"")</f>
        <v/>
      </c>
      <c r="E318" s="81" t="str">
        <f>IF(DML_drivmedel[[#This Row],[Drivmedel]]&lt;&gt;"",Rapportör,"")</f>
        <v/>
      </c>
      <c r="F318" s="9" t="str">
        <f>IF(DML_drivmedel[[#This Row],[Drivmedel]]&lt;&gt;"",CONCATENATE(Rapporteringsår,"-",DML_drivmedel[[#This Row],[ID]]),"")</f>
        <v/>
      </c>
      <c r="G318" s="26" t="str">
        <f>IF(DML_drivmedel[[#This Row],[Drivmedel]]&lt;&gt;"",Rapporteringsår,"")</f>
        <v/>
      </c>
      <c r="H318" s="149">
        <v>1316</v>
      </c>
      <c r="I318" s="1"/>
      <c r="J318" s="82"/>
      <c r="K318" s="1"/>
      <c r="L318" s="83"/>
      <c r="M318" s="100"/>
    </row>
    <row r="319" spans="2:13" x14ac:dyDescent="0.35">
      <c r="B3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9" s="9" t="str">
        <f>IF(DML_drivmedel[[#This Row],[Drivmedel]]&lt;&gt;"",CONCATENATE(DML_drivmedel[[#This Row],[ID]],". ",DML_drivmedel[[#This Row],[Drivmedel]]),"")</f>
        <v/>
      </c>
      <c r="D319" s="9" t="str">
        <f>IF(DML_drivmedel[[#This Row],[Drivmedel]]&lt;&gt;"",Organisationsnummer,"")</f>
        <v/>
      </c>
      <c r="E319" s="81" t="str">
        <f>IF(DML_drivmedel[[#This Row],[Drivmedel]]&lt;&gt;"",Rapportör,"")</f>
        <v/>
      </c>
      <c r="F319" s="9" t="str">
        <f>IF(DML_drivmedel[[#This Row],[Drivmedel]]&lt;&gt;"",CONCATENATE(Rapporteringsår,"-",DML_drivmedel[[#This Row],[ID]]),"")</f>
        <v/>
      </c>
      <c r="G319" s="26" t="str">
        <f>IF(DML_drivmedel[[#This Row],[Drivmedel]]&lt;&gt;"",Rapporteringsår,"")</f>
        <v/>
      </c>
      <c r="H319" s="149">
        <v>1317</v>
      </c>
      <c r="I319" s="1"/>
      <c r="J319" s="82"/>
      <c r="K319" s="1"/>
      <c r="L319" s="83"/>
      <c r="M319" s="100"/>
    </row>
    <row r="320" spans="2:13" x14ac:dyDescent="0.35">
      <c r="B3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0" s="9" t="str">
        <f>IF(DML_drivmedel[[#This Row],[Drivmedel]]&lt;&gt;"",CONCATENATE(DML_drivmedel[[#This Row],[ID]],". ",DML_drivmedel[[#This Row],[Drivmedel]]),"")</f>
        <v/>
      </c>
      <c r="D320" s="9" t="str">
        <f>IF(DML_drivmedel[[#This Row],[Drivmedel]]&lt;&gt;"",Organisationsnummer,"")</f>
        <v/>
      </c>
      <c r="E320" s="81" t="str">
        <f>IF(DML_drivmedel[[#This Row],[Drivmedel]]&lt;&gt;"",Rapportör,"")</f>
        <v/>
      </c>
      <c r="F320" s="9" t="str">
        <f>IF(DML_drivmedel[[#This Row],[Drivmedel]]&lt;&gt;"",CONCATENATE(Rapporteringsår,"-",DML_drivmedel[[#This Row],[ID]]),"")</f>
        <v/>
      </c>
      <c r="G320" s="26" t="str">
        <f>IF(DML_drivmedel[[#This Row],[Drivmedel]]&lt;&gt;"",Rapporteringsår,"")</f>
        <v/>
      </c>
      <c r="H320" s="149">
        <v>1318</v>
      </c>
      <c r="I320" s="1"/>
      <c r="J320" s="82"/>
      <c r="K320" s="1"/>
      <c r="L320" s="83"/>
      <c r="M320" s="100"/>
    </row>
    <row r="321" spans="2:13" x14ac:dyDescent="0.35">
      <c r="B3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1" s="9" t="str">
        <f>IF(DML_drivmedel[[#This Row],[Drivmedel]]&lt;&gt;"",CONCATENATE(DML_drivmedel[[#This Row],[ID]],". ",DML_drivmedel[[#This Row],[Drivmedel]]),"")</f>
        <v/>
      </c>
      <c r="D321" s="9" t="str">
        <f>IF(DML_drivmedel[[#This Row],[Drivmedel]]&lt;&gt;"",Organisationsnummer,"")</f>
        <v/>
      </c>
      <c r="E321" s="81" t="str">
        <f>IF(DML_drivmedel[[#This Row],[Drivmedel]]&lt;&gt;"",Rapportör,"")</f>
        <v/>
      </c>
      <c r="F321" s="9" t="str">
        <f>IF(DML_drivmedel[[#This Row],[Drivmedel]]&lt;&gt;"",CONCATENATE(Rapporteringsår,"-",DML_drivmedel[[#This Row],[ID]]),"")</f>
        <v/>
      </c>
      <c r="G321" s="26" t="str">
        <f>IF(DML_drivmedel[[#This Row],[Drivmedel]]&lt;&gt;"",Rapporteringsår,"")</f>
        <v/>
      </c>
      <c r="H321" s="149">
        <v>1319</v>
      </c>
      <c r="I321" s="1"/>
      <c r="J321" s="82"/>
      <c r="K321" s="1"/>
      <c r="L321" s="83"/>
      <c r="M321" s="100"/>
    </row>
    <row r="322" spans="2:13" x14ac:dyDescent="0.35">
      <c r="B3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2" s="9" t="str">
        <f>IF(DML_drivmedel[[#This Row],[Drivmedel]]&lt;&gt;"",CONCATENATE(DML_drivmedel[[#This Row],[ID]],". ",DML_drivmedel[[#This Row],[Drivmedel]]),"")</f>
        <v/>
      </c>
      <c r="D322" s="9" t="str">
        <f>IF(DML_drivmedel[[#This Row],[Drivmedel]]&lt;&gt;"",Organisationsnummer,"")</f>
        <v/>
      </c>
      <c r="E322" s="81" t="str">
        <f>IF(DML_drivmedel[[#This Row],[Drivmedel]]&lt;&gt;"",Rapportör,"")</f>
        <v/>
      </c>
      <c r="F322" s="9" t="str">
        <f>IF(DML_drivmedel[[#This Row],[Drivmedel]]&lt;&gt;"",CONCATENATE(Rapporteringsår,"-",DML_drivmedel[[#This Row],[ID]]),"")</f>
        <v/>
      </c>
      <c r="G322" s="26" t="str">
        <f>IF(DML_drivmedel[[#This Row],[Drivmedel]]&lt;&gt;"",Rapporteringsår,"")</f>
        <v/>
      </c>
      <c r="H322" s="149">
        <v>1320</v>
      </c>
      <c r="I322" s="1"/>
      <c r="J322" s="82"/>
      <c r="K322" s="1"/>
      <c r="L322" s="83"/>
      <c r="M322" s="100"/>
    </row>
    <row r="323" spans="2:13" x14ac:dyDescent="0.35">
      <c r="B3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3" s="9" t="str">
        <f>IF(DML_drivmedel[[#This Row],[Drivmedel]]&lt;&gt;"",CONCATENATE(DML_drivmedel[[#This Row],[ID]],". ",DML_drivmedel[[#This Row],[Drivmedel]]),"")</f>
        <v/>
      </c>
      <c r="D323" s="9" t="str">
        <f>IF(DML_drivmedel[[#This Row],[Drivmedel]]&lt;&gt;"",Organisationsnummer,"")</f>
        <v/>
      </c>
      <c r="E323" s="81" t="str">
        <f>IF(DML_drivmedel[[#This Row],[Drivmedel]]&lt;&gt;"",Rapportör,"")</f>
        <v/>
      </c>
      <c r="F323" s="9" t="str">
        <f>IF(DML_drivmedel[[#This Row],[Drivmedel]]&lt;&gt;"",CONCATENATE(Rapporteringsår,"-",DML_drivmedel[[#This Row],[ID]]),"")</f>
        <v/>
      </c>
      <c r="G323" s="26" t="str">
        <f>IF(DML_drivmedel[[#This Row],[Drivmedel]]&lt;&gt;"",Rapporteringsår,"")</f>
        <v/>
      </c>
      <c r="H323" s="149">
        <v>1321</v>
      </c>
      <c r="I323" s="1"/>
      <c r="J323" s="82"/>
      <c r="K323" s="1"/>
      <c r="L323" s="83"/>
      <c r="M323" s="100"/>
    </row>
    <row r="324" spans="2:13" x14ac:dyDescent="0.35">
      <c r="B3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4" s="9" t="str">
        <f>IF(DML_drivmedel[[#This Row],[Drivmedel]]&lt;&gt;"",CONCATENATE(DML_drivmedel[[#This Row],[ID]],". ",DML_drivmedel[[#This Row],[Drivmedel]]),"")</f>
        <v/>
      </c>
      <c r="D324" s="9" t="str">
        <f>IF(DML_drivmedel[[#This Row],[Drivmedel]]&lt;&gt;"",Organisationsnummer,"")</f>
        <v/>
      </c>
      <c r="E324" s="81" t="str">
        <f>IF(DML_drivmedel[[#This Row],[Drivmedel]]&lt;&gt;"",Rapportör,"")</f>
        <v/>
      </c>
      <c r="F324" s="9" t="str">
        <f>IF(DML_drivmedel[[#This Row],[Drivmedel]]&lt;&gt;"",CONCATENATE(Rapporteringsår,"-",DML_drivmedel[[#This Row],[ID]]),"")</f>
        <v/>
      </c>
      <c r="G324" s="26" t="str">
        <f>IF(DML_drivmedel[[#This Row],[Drivmedel]]&lt;&gt;"",Rapporteringsår,"")</f>
        <v/>
      </c>
      <c r="H324" s="149">
        <v>1322</v>
      </c>
      <c r="I324" s="1"/>
      <c r="J324" s="82"/>
      <c r="K324" s="1"/>
      <c r="L324" s="83"/>
      <c r="M324" s="100"/>
    </row>
    <row r="325" spans="2:13" x14ac:dyDescent="0.35">
      <c r="B3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5" s="9" t="str">
        <f>IF(DML_drivmedel[[#This Row],[Drivmedel]]&lt;&gt;"",CONCATENATE(DML_drivmedel[[#This Row],[ID]],". ",DML_drivmedel[[#This Row],[Drivmedel]]),"")</f>
        <v/>
      </c>
      <c r="D325" s="9" t="str">
        <f>IF(DML_drivmedel[[#This Row],[Drivmedel]]&lt;&gt;"",Organisationsnummer,"")</f>
        <v/>
      </c>
      <c r="E325" s="81" t="str">
        <f>IF(DML_drivmedel[[#This Row],[Drivmedel]]&lt;&gt;"",Rapportör,"")</f>
        <v/>
      </c>
      <c r="F325" s="9" t="str">
        <f>IF(DML_drivmedel[[#This Row],[Drivmedel]]&lt;&gt;"",CONCATENATE(Rapporteringsår,"-",DML_drivmedel[[#This Row],[ID]]),"")</f>
        <v/>
      </c>
      <c r="G325" s="26" t="str">
        <f>IF(DML_drivmedel[[#This Row],[Drivmedel]]&lt;&gt;"",Rapporteringsår,"")</f>
        <v/>
      </c>
      <c r="H325" s="149">
        <v>1323</v>
      </c>
      <c r="I325" s="1"/>
      <c r="J325" s="82"/>
      <c r="K325" s="1"/>
      <c r="L325" s="83"/>
      <c r="M325" s="100"/>
    </row>
    <row r="326" spans="2:13" x14ac:dyDescent="0.35">
      <c r="B3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6" s="9" t="str">
        <f>IF(DML_drivmedel[[#This Row],[Drivmedel]]&lt;&gt;"",CONCATENATE(DML_drivmedel[[#This Row],[ID]],". ",DML_drivmedel[[#This Row],[Drivmedel]]),"")</f>
        <v/>
      </c>
      <c r="D326" s="9" t="str">
        <f>IF(DML_drivmedel[[#This Row],[Drivmedel]]&lt;&gt;"",Organisationsnummer,"")</f>
        <v/>
      </c>
      <c r="E326" s="81" t="str">
        <f>IF(DML_drivmedel[[#This Row],[Drivmedel]]&lt;&gt;"",Rapportör,"")</f>
        <v/>
      </c>
      <c r="F326" s="9" t="str">
        <f>IF(DML_drivmedel[[#This Row],[Drivmedel]]&lt;&gt;"",CONCATENATE(Rapporteringsår,"-",DML_drivmedel[[#This Row],[ID]]),"")</f>
        <v/>
      </c>
      <c r="G326" s="26" t="str">
        <f>IF(DML_drivmedel[[#This Row],[Drivmedel]]&lt;&gt;"",Rapporteringsår,"")</f>
        <v/>
      </c>
      <c r="H326" s="149">
        <v>1324</v>
      </c>
      <c r="I326" s="1"/>
      <c r="J326" s="82"/>
      <c r="K326" s="1"/>
      <c r="L326" s="83"/>
      <c r="M326" s="100"/>
    </row>
    <row r="327" spans="2:13" x14ac:dyDescent="0.35">
      <c r="B3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7" s="9" t="str">
        <f>IF(DML_drivmedel[[#This Row],[Drivmedel]]&lt;&gt;"",CONCATENATE(DML_drivmedel[[#This Row],[ID]],". ",DML_drivmedel[[#This Row],[Drivmedel]]),"")</f>
        <v/>
      </c>
      <c r="D327" s="9" t="str">
        <f>IF(DML_drivmedel[[#This Row],[Drivmedel]]&lt;&gt;"",Organisationsnummer,"")</f>
        <v/>
      </c>
      <c r="E327" s="81" t="str">
        <f>IF(DML_drivmedel[[#This Row],[Drivmedel]]&lt;&gt;"",Rapportör,"")</f>
        <v/>
      </c>
      <c r="F327" s="9" t="str">
        <f>IF(DML_drivmedel[[#This Row],[Drivmedel]]&lt;&gt;"",CONCATENATE(Rapporteringsår,"-",DML_drivmedel[[#This Row],[ID]]),"")</f>
        <v/>
      </c>
      <c r="G327" s="26" t="str">
        <f>IF(DML_drivmedel[[#This Row],[Drivmedel]]&lt;&gt;"",Rapporteringsår,"")</f>
        <v/>
      </c>
      <c r="H327" s="149">
        <v>1325</v>
      </c>
      <c r="I327" s="1"/>
      <c r="J327" s="82"/>
      <c r="K327" s="1"/>
      <c r="L327" s="83"/>
      <c r="M327" s="100"/>
    </row>
    <row r="328" spans="2:13" x14ac:dyDescent="0.35">
      <c r="B3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8" s="9" t="str">
        <f>IF(DML_drivmedel[[#This Row],[Drivmedel]]&lt;&gt;"",CONCATENATE(DML_drivmedel[[#This Row],[ID]],". ",DML_drivmedel[[#This Row],[Drivmedel]]),"")</f>
        <v/>
      </c>
      <c r="D328" s="9" t="str">
        <f>IF(DML_drivmedel[[#This Row],[Drivmedel]]&lt;&gt;"",Organisationsnummer,"")</f>
        <v/>
      </c>
      <c r="E328" s="81" t="str">
        <f>IF(DML_drivmedel[[#This Row],[Drivmedel]]&lt;&gt;"",Rapportör,"")</f>
        <v/>
      </c>
      <c r="F328" s="9" t="str">
        <f>IF(DML_drivmedel[[#This Row],[Drivmedel]]&lt;&gt;"",CONCATENATE(Rapporteringsår,"-",DML_drivmedel[[#This Row],[ID]]),"")</f>
        <v/>
      </c>
      <c r="G328" s="26" t="str">
        <f>IF(DML_drivmedel[[#This Row],[Drivmedel]]&lt;&gt;"",Rapporteringsår,"")</f>
        <v/>
      </c>
      <c r="H328" s="149">
        <v>1326</v>
      </c>
      <c r="I328" s="1"/>
      <c r="J328" s="82"/>
      <c r="K328" s="1"/>
      <c r="L328" s="83"/>
      <c r="M328" s="100"/>
    </row>
    <row r="329" spans="2:13" x14ac:dyDescent="0.35">
      <c r="B3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9" s="9" t="str">
        <f>IF(DML_drivmedel[[#This Row],[Drivmedel]]&lt;&gt;"",CONCATENATE(DML_drivmedel[[#This Row],[ID]],". ",DML_drivmedel[[#This Row],[Drivmedel]]),"")</f>
        <v/>
      </c>
      <c r="D329" s="9" t="str">
        <f>IF(DML_drivmedel[[#This Row],[Drivmedel]]&lt;&gt;"",Organisationsnummer,"")</f>
        <v/>
      </c>
      <c r="E329" s="81" t="str">
        <f>IF(DML_drivmedel[[#This Row],[Drivmedel]]&lt;&gt;"",Rapportör,"")</f>
        <v/>
      </c>
      <c r="F329" s="9" t="str">
        <f>IF(DML_drivmedel[[#This Row],[Drivmedel]]&lt;&gt;"",CONCATENATE(Rapporteringsår,"-",DML_drivmedel[[#This Row],[ID]]),"")</f>
        <v/>
      </c>
      <c r="G329" s="26" t="str">
        <f>IF(DML_drivmedel[[#This Row],[Drivmedel]]&lt;&gt;"",Rapporteringsår,"")</f>
        <v/>
      </c>
      <c r="H329" s="149">
        <v>1327</v>
      </c>
      <c r="I329" s="1"/>
      <c r="J329" s="82"/>
      <c r="K329" s="1"/>
      <c r="L329" s="83"/>
      <c r="M329" s="100"/>
    </row>
    <row r="330" spans="2:13" x14ac:dyDescent="0.35">
      <c r="B3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0" s="9" t="str">
        <f>IF(DML_drivmedel[[#This Row],[Drivmedel]]&lt;&gt;"",CONCATENATE(DML_drivmedel[[#This Row],[ID]],". ",DML_drivmedel[[#This Row],[Drivmedel]]),"")</f>
        <v/>
      </c>
      <c r="D330" s="9" t="str">
        <f>IF(DML_drivmedel[[#This Row],[Drivmedel]]&lt;&gt;"",Organisationsnummer,"")</f>
        <v/>
      </c>
      <c r="E330" s="81" t="str">
        <f>IF(DML_drivmedel[[#This Row],[Drivmedel]]&lt;&gt;"",Rapportör,"")</f>
        <v/>
      </c>
      <c r="F330" s="9" t="str">
        <f>IF(DML_drivmedel[[#This Row],[Drivmedel]]&lt;&gt;"",CONCATENATE(Rapporteringsår,"-",DML_drivmedel[[#This Row],[ID]]),"")</f>
        <v/>
      </c>
      <c r="G330" s="26" t="str">
        <f>IF(DML_drivmedel[[#This Row],[Drivmedel]]&lt;&gt;"",Rapporteringsår,"")</f>
        <v/>
      </c>
      <c r="H330" s="149">
        <v>1328</v>
      </c>
      <c r="I330" s="1"/>
      <c r="J330" s="82"/>
      <c r="K330" s="1"/>
      <c r="L330" s="83"/>
      <c r="M330" s="100"/>
    </row>
    <row r="331" spans="2:13" x14ac:dyDescent="0.35">
      <c r="B3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1" s="9" t="str">
        <f>IF(DML_drivmedel[[#This Row],[Drivmedel]]&lt;&gt;"",CONCATENATE(DML_drivmedel[[#This Row],[ID]],". ",DML_drivmedel[[#This Row],[Drivmedel]]),"")</f>
        <v/>
      </c>
      <c r="D331" s="9" t="str">
        <f>IF(DML_drivmedel[[#This Row],[Drivmedel]]&lt;&gt;"",Organisationsnummer,"")</f>
        <v/>
      </c>
      <c r="E331" s="81" t="str">
        <f>IF(DML_drivmedel[[#This Row],[Drivmedel]]&lt;&gt;"",Rapportör,"")</f>
        <v/>
      </c>
      <c r="F331" s="9" t="str">
        <f>IF(DML_drivmedel[[#This Row],[Drivmedel]]&lt;&gt;"",CONCATENATE(Rapporteringsår,"-",DML_drivmedel[[#This Row],[ID]]),"")</f>
        <v/>
      </c>
      <c r="G331" s="26" t="str">
        <f>IF(DML_drivmedel[[#This Row],[Drivmedel]]&lt;&gt;"",Rapporteringsår,"")</f>
        <v/>
      </c>
      <c r="H331" s="149">
        <v>1329</v>
      </c>
      <c r="I331" s="1"/>
      <c r="J331" s="82"/>
      <c r="K331" s="1"/>
      <c r="L331" s="83"/>
      <c r="M331" s="100"/>
    </row>
    <row r="332" spans="2:13" x14ac:dyDescent="0.35">
      <c r="B3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2" s="9" t="str">
        <f>IF(DML_drivmedel[[#This Row],[Drivmedel]]&lt;&gt;"",CONCATENATE(DML_drivmedel[[#This Row],[ID]],". ",DML_drivmedel[[#This Row],[Drivmedel]]),"")</f>
        <v/>
      </c>
      <c r="D332" s="9" t="str">
        <f>IF(DML_drivmedel[[#This Row],[Drivmedel]]&lt;&gt;"",Organisationsnummer,"")</f>
        <v/>
      </c>
      <c r="E332" s="81" t="str">
        <f>IF(DML_drivmedel[[#This Row],[Drivmedel]]&lt;&gt;"",Rapportör,"")</f>
        <v/>
      </c>
      <c r="F332" s="9" t="str">
        <f>IF(DML_drivmedel[[#This Row],[Drivmedel]]&lt;&gt;"",CONCATENATE(Rapporteringsår,"-",DML_drivmedel[[#This Row],[ID]]),"")</f>
        <v/>
      </c>
      <c r="G332" s="26" t="str">
        <f>IF(DML_drivmedel[[#This Row],[Drivmedel]]&lt;&gt;"",Rapporteringsår,"")</f>
        <v/>
      </c>
      <c r="H332" s="149">
        <v>1330</v>
      </c>
      <c r="I332" s="1"/>
      <c r="J332" s="82"/>
      <c r="K332" s="1"/>
      <c r="L332" s="83"/>
      <c r="M332" s="100"/>
    </row>
    <row r="333" spans="2:13" x14ac:dyDescent="0.35">
      <c r="B3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3" s="9" t="str">
        <f>IF(DML_drivmedel[[#This Row],[Drivmedel]]&lt;&gt;"",CONCATENATE(DML_drivmedel[[#This Row],[ID]],". ",DML_drivmedel[[#This Row],[Drivmedel]]),"")</f>
        <v/>
      </c>
      <c r="D333" s="9" t="str">
        <f>IF(DML_drivmedel[[#This Row],[Drivmedel]]&lt;&gt;"",Organisationsnummer,"")</f>
        <v/>
      </c>
      <c r="E333" s="81" t="str">
        <f>IF(DML_drivmedel[[#This Row],[Drivmedel]]&lt;&gt;"",Rapportör,"")</f>
        <v/>
      </c>
      <c r="F333" s="9" t="str">
        <f>IF(DML_drivmedel[[#This Row],[Drivmedel]]&lt;&gt;"",CONCATENATE(Rapporteringsår,"-",DML_drivmedel[[#This Row],[ID]]),"")</f>
        <v/>
      </c>
      <c r="G333" s="26" t="str">
        <f>IF(DML_drivmedel[[#This Row],[Drivmedel]]&lt;&gt;"",Rapporteringsår,"")</f>
        <v/>
      </c>
      <c r="H333" s="149">
        <v>1331</v>
      </c>
      <c r="I333" s="1"/>
      <c r="J333" s="82"/>
      <c r="K333" s="1"/>
      <c r="L333" s="83"/>
      <c r="M333" s="100"/>
    </row>
    <row r="334" spans="2:13" x14ac:dyDescent="0.35">
      <c r="B3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4" s="9" t="str">
        <f>IF(DML_drivmedel[[#This Row],[Drivmedel]]&lt;&gt;"",CONCATENATE(DML_drivmedel[[#This Row],[ID]],". ",DML_drivmedel[[#This Row],[Drivmedel]]),"")</f>
        <v/>
      </c>
      <c r="D334" s="9" t="str">
        <f>IF(DML_drivmedel[[#This Row],[Drivmedel]]&lt;&gt;"",Organisationsnummer,"")</f>
        <v/>
      </c>
      <c r="E334" s="81" t="str">
        <f>IF(DML_drivmedel[[#This Row],[Drivmedel]]&lt;&gt;"",Rapportör,"")</f>
        <v/>
      </c>
      <c r="F334" s="9" t="str">
        <f>IF(DML_drivmedel[[#This Row],[Drivmedel]]&lt;&gt;"",CONCATENATE(Rapporteringsår,"-",DML_drivmedel[[#This Row],[ID]]),"")</f>
        <v/>
      </c>
      <c r="G334" s="26" t="str">
        <f>IF(DML_drivmedel[[#This Row],[Drivmedel]]&lt;&gt;"",Rapporteringsår,"")</f>
        <v/>
      </c>
      <c r="H334" s="149">
        <v>1332</v>
      </c>
      <c r="I334" s="1"/>
      <c r="J334" s="82"/>
      <c r="K334" s="1"/>
      <c r="L334" s="83"/>
      <c r="M334" s="100"/>
    </row>
    <row r="335" spans="2:13" x14ac:dyDescent="0.35">
      <c r="B3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5" s="9" t="str">
        <f>IF(DML_drivmedel[[#This Row],[Drivmedel]]&lt;&gt;"",CONCATENATE(DML_drivmedel[[#This Row],[ID]],". ",DML_drivmedel[[#This Row],[Drivmedel]]),"")</f>
        <v/>
      </c>
      <c r="D335" s="9" t="str">
        <f>IF(DML_drivmedel[[#This Row],[Drivmedel]]&lt;&gt;"",Organisationsnummer,"")</f>
        <v/>
      </c>
      <c r="E335" s="81" t="str">
        <f>IF(DML_drivmedel[[#This Row],[Drivmedel]]&lt;&gt;"",Rapportör,"")</f>
        <v/>
      </c>
      <c r="F335" s="9" t="str">
        <f>IF(DML_drivmedel[[#This Row],[Drivmedel]]&lt;&gt;"",CONCATENATE(Rapporteringsår,"-",DML_drivmedel[[#This Row],[ID]]),"")</f>
        <v/>
      </c>
      <c r="G335" s="26" t="str">
        <f>IF(DML_drivmedel[[#This Row],[Drivmedel]]&lt;&gt;"",Rapporteringsår,"")</f>
        <v/>
      </c>
      <c r="H335" s="149">
        <v>1333</v>
      </c>
      <c r="I335" s="1"/>
      <c r="J335" s="82"/>
      <c r="K335" s="1"/>
      <c r="L335" s="83"/>
      <c r="M335" s="100"/>
    </row>
    <row r="336" spans="2:13" x14ac:dyDescent="0.35">
      <c r="B3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6" s="9" t="str">
        <f>IF(DML_drivmedel[[#This Row],[Drivmedel]]&lt;&gt;"",CONCATENATE(DML_drivmedel[[#This Row],[ID]],". ",DML_drivmedel[[#This Row],[Drivmedel]]),"")</f>
        <v/>
      </c>
      <c r="D336" s="9" t="str">
        <f>IF(DML_drivmedel[[#This Row],[Drivmedel]]&lt;&gt;"",Organisationsnummer,"")</f>
        <v/>
      </c>
      <c r="E336" s="81" t="str">
        <f>IF(DML_drivmedel[[#This Row],[Drivmedel]]&lt;&gt;"",Rapportör,"")</f>
        <v/>
      </c>
      <c r="F336" s="9" t="str">
        <f>IF(DML_drivmedel[[#This Row],[Drivmedel]]&lt;&gt;"",CONCATENATE(Rapporteringsår,"-",DML_drivmedel[[#This Row],[ID]]),"")</f>
        <v/>
      </c>
      <c r="G336" s="26" t="str">
        <f>IF(DML_drivmedel[[#This Row],[Drivmedel]]&lt;&gt;"",Rapporteringsår,"")</f>
        <v/>
      </c>
      <c r="H336" s="149">
        <v>1334</v>
      </c>
      <c r="I336" s="1"/>
      <c r="J336" s="82"/>
      <c r="K336" s="1"/>
      <c r="L336" s="83"/>
      <c r="M336" s="100"/>
    </row>
    <row r="337" spans="2:13" x14ac:dyDescent="0.35">
      <c r="B3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7" s="9" t="str">
        <f>IF(DML_drivmedel[[#This Row],[Drivmedel]]&lt;&gt;"",CONCATENATE(DML_drivmedel[[#This Row],[ID]],". ",DML_drivmedel[[#This Row],[Drivmedel]]),"")</f>
        <v/>
      </c>
      <c r="D337" s="9" t="str">
        <f>IF(DML_drivmedel[[#This Row],[Drivmedel]]&lt;&gt;"",Organisationsnummer,"")</f>
        <v/>
      </c>
      <c r="E337" s="81" t="str">
        <f>IF(DML_drivmedel[[#This Row],[Drivmedel]]&lt;&gt;"",Rapportör,"")</f>
        <v/>
      </c>
      <c r="F337" s="9" t="str">
        <f>IF(DML_drivmedel[[#This Row],[Drivmedel]]&lt;&gt;"",CONCATENATE(Rapporteringsår,"-",DML_drivmedel[[#This Row],[ID]]),"")</f>
        <v/>
      </c>
      <c r="G337" s="26" t="str">
        <f>IF(DML_drivmedel[[#This Row],[Drivmedel]]&lt;&gt;"",Rapporteringsår,"")</f>
        <v/>
      </c>
      <c r="H337" s="149">
        <v>1335</v>
      </c>
      <c r="I337" s="1"/>
      <c r="J337" s="82"/>
      <c r="K337" s="1"/>
      <c r="L337" s="83"/>
      <c r="M337" s="100"/>
    </row>
    <row r="338" spans="2:13" x14ac:dyDescent="0.35">
      <c r="B3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8" s="9" t="str">
        <f>IF(DML_drivmedel[[#This Row],[Drivmedel]]&lt;&gt;"",CONCATENATE(DML_drivmedel[[#This Row],[ID]],". ",DML_drivmedel[[#This Row],[Drivmedel]]),"")</f>
        <v/>
      </c>
      <c r="D338" s="9" t="str">
        <f>IF(DML_drivmedel[[#This Row],[Drivmedel]]&lt;&gt;"",Organisationsnummer,"")</f>
        <v/>
      </c>
      <c r="E338" s="81" t="str">
        <f>IF(DML_drivmedel[[#This Row],[Drivmedel]]&lt;&gt;"",Rapportör,"")</f>
        <v/>
      </c>
      <c r="F338" s="9" t="str">
        <f>IF(DML_drivmedel[[#This Row],[Drivmedel]]&lt;&gt;"",CONCATENATE(Rapporteringsår,"-",DML_drivmedel[[#This Row],[ID]]),"")</f>
        <v/>
      </c>
      <c r="G338" s="26" t="str">
        <f>IF(DML_drivmedel[[#This Row],[Drivmedel]]&lt;&gt;"",Rapporteringsår,"")</f>
        <v/>
      </c>
      <c r="H338" s="149">
        <v>1336</v>
      </c>
      <c r="I338" s="1"/>
      <c r="J338" s="82"/>
      <c r="K338" s="1"/>
      <c r="L338" s="83"/>
      <c r="M338" s="100"/>
    </row>
    <row r="339" spans="2:13" x14ac:dyDescent="0.35">
      <c r="B3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9" s="9" t="str">
        <f>IF(DML_drivmedel[[#This Row],[Drivmedel]]&lt;&gt;"",CONCATENATE(DML_drivmedel[[#This Row],[ID]],". ",DML_drivmedel[[#This Row],[Drivmedel]]),"")</f>
        <v/>
      </c>
      <c r="D339" s="9" t="str">
        <f>IF(DML_drivmedel[[#This Row],[Drivmedel]]&lt;&gt;"",Organisationsnummer,"")</f>
        <v/>
      </c>
      <c r="E339" s="81" t="str">
        <f>IF(DML_drivmedel[[#This Row],[Drivmedel]]&lt;&gt;"",Rapportör,"")</f>
        <v/>
      </c>
      <c r="F339" s="9" t="str">
        <f>IF(DML_drivmedel[[#This Row],[Drivmedel]]&lt;&gt;"",CONCATENATE(Rapporteringsår,"-",DML_drivmedel[[#This Row],[ID]]),"")</f>
        <v/>
      </c>
      <c r="G339" s="26" t="str">
        <f>IF(DML_drivmedel[[#This Row],[Drivmedel]]&lt;&gt;"",Rapporteringsår,"")</f>
        <v/>
      </c>
      <c r="H339" s="149">
        <v>1337</v>
      </c>
      <c r="I339" s="1"/>
      <c r="J339" s="82"/>
      <c r="K339" s="1"/>
      <c r="L339" s="83"/>
      <c r="M339" s="100"/>
    </row>
    <row r="340" spans="2:13" x14ac:dyDescent="0.35">
      <c r="B3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0" s="9" t="str">
        <f>IF(DML_drivmedel[[#This Row],[Drivmedel]]&lt;&gt;"",CONCATENATE(DML_drivmedel[[#This Row],[ID]],". ",DML_drivmedel[[#This Row],[Drivmedel]]),"")</f>
        <v/>
      </c>
      <c r="D340" s="9" t="str">
        <f>IF(DML_drivmedel[[#This Row],[Drivmedel]]&lt;&gt;"",Organisationsnummer,"")</f>
        <v/>
      </c>
      <c r="E340" s="81" t="str">
        <f>IF(DML_drivmedel[[#This Row],[Drivmedel]]&lt;&gt;"",Rapportör,"")</f>
        <v/>
      </c>
      <c r="F340" s="9" t="str">
        <f>IF(DML_drivmedel[[#This Row],[Drivmedel]]&lt;&gt;"",CONCATENATE(Rapporteringsår,"-",DML_drivmedel[[#This Row],[ID]]),"")</f>
        <v/>
      </c>
      <c r="G340" s="26" t="str">
        <f>IF(DML_drivmedel[[#This Row],[Drivmedel]]&lt;&gt;"",Rapporteringsår,"")</f>
        <v/>
      </c>
      <c r="H340" s="149">
        <v>1338</v>
      </c>
      <c r="I340" s="1"/>
      <c r="J340" s="82"/>
      <c r="K340" s="1"/>
      <c r="L340" s="83"/>
      <c r="M340" s="100"/>
    </row>
    <row r="341" spans="2:13" x14ac:dyDescent="0.35">
      <c r="B3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1" s="9" t="str">
        <f>IF(DML_drivmedel[[#This Row],[Drivmedel]]&lt;&gt;"",CONCATENATE(DML_drivmedel[[#This Row],[ID]],". ",DML_drivmedel[[#This Row],[Drivmedel]]),"")</f>
        <v/>
      </c>
      <c r="D341" s="9" t="str">
        <f>IF(DML_drivmedel[[#This Row],[Drivmedel]]&lt;&gt;"",Organisationsnummer,"")</f>
        <v/>
      </c>
      <c r="E341" s="81" t="str">
        <f>IF(DML_drivmedel[[#This Row],[Drivmedel]]&lt;&gt;"",Rapportör,"")</f>
        <v/>
      </c>
      <c r="F341" s="9" t="str">
        <f>IF(DML_drivmedel[[#This Row],[Drivmedel]]&lt;&gt;"",CONCATENATE(Rapporteringsår,"-",DML_drivmedel[[#This Row],[ID]]),"")</f>
        <v/>
      </c>
      <c r="G341" s="26" t="str">
        <f>IF(DML_drivmedel[[#This Row],[Drivmedel]]&lt;&gt;"",Rapporteringsår,"")</f>
        <v/>
      </c>
      <c r="H341" s="149">
        <v>1339</v>
      </c>
      <c r="I341" s="1"/>
      <c r="J341" s="82"/>
      <c r="K341" s="1"/>
      <c r="L341" s="83"/>
      <c r="M341" s="100"/>
    </row>
    <row r="342" spans="2:13" x14ac:dyDescent="0.35">
      <c r="B3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2" s="9" t="str">
        <f>IF(DML_drivmedel[[#This Row],[Drivmedel]]&lt;&gt;"",CONCATENATE(DML_drivmedel[[#This Row],[ID]],". ",DML_drivmedel[[#This Row],[Drivmedel]]),"")</f>
        <v/>
      </c>
      <c r="D342" s="9" t="str">
        <f>IF(DML_drivmedel[[#This Row],[Drivmedel]]&lt;&gt;"",Organisationsnummer,"")</f>
        <v/>
      </c>
      <c r="E342" s="81" t="str">
        <f>IF(DML_drivmedel[[#This Row],[Drivmedel]]&lt;&gt;"",Rapportör,"")</f>
        <v/>
      </c>
      <c r="F342" s="9" t="str">
        <f>IF(DML_drivmedel[[#This Row],[Drivmedel]]&lt;&gt;"",CONCATENATE(Rapporteringsår,"-",DML_drivmedel[[#This Row],[ID]]),"")</f>
        <v/>
      </c>
      <c r="G342" s="26" t="str">
        <f>IF(DML_drivmedel[[#This Row],[Drivmedel]]&lt;&gt;"",Rapporteringsår,"")</f>
        <v/>
      </c>
      <c r="H342" s="149">
        <v>1340</v>
      </c>
      <c r="I342" s="1"/>
      <c r="J342" s="82"/>
      <c r="K342" s="1"/>
      <c r="L342" s="83"/>
      <c r="M342" s="100"/>
    </row>
    <row r="343" spans="2:13" x14ac:dyDescent="0.35">
      <c r="B3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3" s="9" t="str">
        <f>IF(DML_drivmedel[[#This Row],[Drivmedel]]&lt;&gt;"",CONCATENATE(DML_drivmedel[[#This Row],[ID]],". ",DML_drivmedel[[#This Row],[Drivmedel]]),"")</f>
        <v/>
      </c>
      <c r="D343" s="9" t="str">
        <f>IF(DML_drivmedel[[#This Row],[Drivmedel]]&lt;&gt;"",Organisationsnummer,"")</f>
        <v/>
      </c>
      <c r="E343" s="81" t="str">
        <f>IF(DML_drivmedel[[#This Row],[Drivmedel]]&lt;&gt;"",Rapportör,"")</f>
        <v/>
      </c>
      <c r="F343" s="9" t="str">
        <f>IF(DML_drivmedel[[#This Row],[Drivmedel]]&lt;&gt;"",CONCATENATE(Rapporteringsår,"-",DML_drivmedel[[#This Row],[ID]]),"")</f>
        <v/>
      </c>
      <c r="G343" s="26" t="str">
        <f>IF(DML_drivmedel[[#This Row],[Drivmedel]]&lt;&gt;"",Rapporteringsår,"")</f>
        <v/>
      </c>
      <c r="H343" s="149">
        <v>1341</v>
      </c>
      <c r="I343" s="1"/>
      <c r="J343" s="82"/>
      <c r="K343" s="1"/>
      <c r="L343" s="83"/>
      <c r="M343" s="100"/>
    </row>
    <row r="344" spans="2:13" x14ac:dyDescent="0.35">
      <c r="B3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4" s="9" t="str">
        <f>IF(DML_drivmedel[[#This Row],[Drivmedel]]&lt;&gt;"",CONCATENATE(DML_drivmedel[[#This Row],[ID]],". ",DML_drivmedel[[#This Row],[Drivmedel]]),"")</f>
        <v/>
      </c>
      <c r="D344" s="9" t="str">
        <f>IF(DML_drivmedel[[#This Row],[Drivmedel]]&lt;&gt;"",Organisationsnummer,"")</f>
        <v/>
      </c>
      <c r="E344" s="81" t="str">
        <f>IF(DML_drivmedel[[#This Row],[Drivmedel]]&lt;&gt;"",Rapportör,"")</f>
        <v/>
      </c>
      <c r="F344" s="9" t="str">
        <f>IF(DML_drivmedel[[#This Row],[Drivmedel]]&lt;&gt;"",CONCATENATE(Rapporteringsår,"-",DML_drivmedel[[#This Row],[ID]]),"")</f>
        <v/>
      </c>
      <c r="G344" s="26" t="str">
        <f>IF(DML_drivmedel[[#This Row],[Drivmedel]]&lt;&gt;"",Rapporteringsår,"")</f>
        <v/>
      </c>
      <c r="H344" s="149">
        <v>1342</v>
      </c>
      <c r="I344" s="1"/>
      <c r="J344" s="82"/>
      <c r="K344" s="1"/>
      <c r="L344" s="83"/>
      <c r="M344" s="100"/>
    </row>
    <row r="345" spans="2:13" x14ac:dyDescent="0.35">
      <c r="B3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5" s="9" t="str">
        <f>IF(DML_drivmedel[[#This Row],[Drivmedel]]&lt;&gt;"",CONCATENATE(DML_drivmedel[[#This Row],[ID]],". ",DML_drivmedel[[#This Row],[Drivmedel]]),"")</f>
        <v/>
      </c>
      <c r="D345" s="9" t="str">
        <f>IF(DML_drivmedel[[#This Row],[Drivmedel]]&lt;&gt;"",Organisationsnummer,"")</f>
        <v/>
      </c>
      <c r="E345" s="81" t="str">
        <f>IF(DML_drivmedel[[#This Row],[Drivmedel]]&lt;&gt;"",Rapportör,"")</f>
        <v/>
      </c>
      <c r="F345" s="9" t="str">
        <f>IF(DML_drivmedel[[#This Row],[Drivmedel]]&lt;&gt;"",CONCATENATE(Rapporteringsår,"-",DML_drivmedel[[#This Row],[ID]]),"")</f>
        <v/>
      </c>
      <c r="G345" s="26" t="str">
        <f>IF(DML_drivmedel[[#This Row],[Drivmedel]]&lt;&gt;"",Rapporteringsår,"")</f>
        <v/>
      </c>
      <c r="H345" s="149">
        <v>1343</v>
      </c>
      <c r="I345" s="1"/>
      <c r="J345" s="82"/>
      <c r="K345" s="1"/>
      <c r="L345" s="83"/>
      <c r="M345" s="100"/>
    </row>
    <row r="346" spans="2:13" x14ac:dyDescent="0.35">
      <c r="B3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6" s="9" t="str">
        <f>IF(DML_drivmedel[[#This Row],[Drivmedel]]&lt;&gt;"",CONCATENATE(DML_drivmedel[[#This Row],[ID]],". ",DML_drivmedel[[#This Row],[Drivmedel]]),"")</f>
        <v/>
      </c>
      <c r="D346" s="9" t="str">
        <f>IF(DML_drivmedel[[#This Row],[Drivmedel]]&lt;&gt;"",Organisationsnummer,"")</f>
        <v/>
      </c>
      <c r="E346" s="81" t="str">
        <f>IF(DML_drivmedel[[#This Row],[Drivmedel]]&lt;&gt;"",Rapportör,"")</f>
        <v/>
      </c>
      <c r="F346" s="9" t="str">
        <f>IF(DML_drivmedel[[#This Row],[Drivmedel]]&lt;&gt;"",CONCATENATE(Rapporteringsår,"-",DML_drivmedel[[#This Row],[ID]]),"")</f>
        <v/>
      </c>
      <c r="G346" s="26" t="str">
        <f>IF(DML_drivmedel[[#This Row],[Drivmedel]]&lt;&gt;"",Rapporteringsår,"")</f>
        <v/>
      </c>
      <c r="H346" s="149">
        <v>1344</v>
      </c>
      <c r="I346" s="1"/>
      <c r="J346" s="82"/>
      <c r="K346" s="1"/>
      <c r="L346" s="83"/>
      <c r="M346" s="100"/>
    </row>
    <row r="347" spans="2:13" x14ac:dyDescent="0.35">
      <c r="B3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7" s="9" t="str">
        <f>IF(DML_drivmedel[[#This Row],[Drivmedel]]&lt;&gt;"",CONCATENATE(DML_drivmedel[[#This Row],[ID]],". ",DML_drivmedel[[#This Row],[Drivmedel]]),"")</f>
        <v/>
      </c>
      <c r="D347" s="9" t="str">
        <f>IF(DML_drivmedel[[#This Row],[Drivmedel]]&lt;&gt;"",Organisationsnummer,"")</f>
        <v/>
      </c>
      <c r="E347" s="81" t="str">
        <f>IF(DML_drivmedel[[#This Row],[Drivmedel]]&lt;&gt;"",Rapportör,"")</f>
        <v/>
      </c>
      <c r="F347" s="9" t="str">
        <f>IF(DML_drivmedel[[#This Row],[Drivmedel]]&lt;&gt;"",CONCATENATE(Rapporteringsår,"-",DML_drivmedel[[#This Row],[ID]]),"")</f>
        <v/>
      </c>
      <c r="G347" s="26" t="str">
        <f>IF(DML_drivmedel[[#This Row],[Drivmedel]]&lt;&gt;"",Rapporteringsår,"")</f>
        <v/>
      </c>
      <c r="H347" s="149">
        <v>1345</v>
      </c>
      <c r="I347" s="1"/>
      <c r="J347" s="82"/>
      <c r="K347" s="1"/>
      <c r="L347" s="83"/>
      <c r="M347" s="100"/>
    </row>
    <row r="348" spans="2:13" x14ac:dyDescent="0.35">
      <c r="B3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8" s="9" t="str">
        <f>IF(DML_drivmedel[[#This Row],[Drivmedel]]&lt;&gt;"",CONCATENATE(DML_drivmedel[[#This Row],[ID]],". ",DML_drivmedel[[#This Row],[Drivmedel]]),"")</f>
        <v/>
      </c>
      <c r="D348" s="9" t="str">
        <f>IF(DML_drivmedel[[#This Row],[Drivmedel]]&lt;&gt;"",Organisationsnummer,"")</f>
        <v/>
      </c>
      <c r="E348" s="81" t="str">
        <f>IF(DML_drivmedel[[#This Row],[Drivmedel]]&lt;&gt;"",Rapportör,"")</f>
        <v/>
      </c>
      <c r="F348" s="9" t="str">
        <f>IF(DML_drivmedel[[#This Row],[Drivmedel]]&lt;&gt;"",CONCATENATE(Rapporteringsår,"-",DML_drivmedel[[#This Row],[ID]]),"")</f>
        <v/>
      </c>
      <c r="G348" s="26" t="str">
        <f>IF(DML_drivmedel[[#This Row],[Drivmedel]]&lt;&gt;"",Rapporteringsår,"")</f>
        <v/>
      </c>
      <c r="H348" s="149">
        <v>1346</v>
      </c>
      <c r="I348" s="1"/>
      <c r="J348" s="82"/>
      <c r="K348" s="1"/>
      <c r="L348" s="83"/>
      <c r="M348" s="100"/>
    </row>
    <row r="349" spans="2:13" x14ac:dyDescent="0.35">
      <c r="B3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9" s="9" t="str">
        <f>IF(DML_drivmedel[[#This Row],[Drivmedel]]&lt;&gt;"",CONCATENATE(DML_drivmedel[[#This Row],[ID]],". ",DML_drivmedel[[#This Row],[Drivmedel]]),"")</f>
        <v/>
      </c>
      <c r="D349" s="9" t="str">
        <f>IF(DML_drivmedel[[#This Row],[Drivmedel]]&lt;&gt;"",Organisationsnummer,"")</f>
        <v/>
      </c>
      <c r="E349" s="81" t="str">
        <f>IF(DML_drivmedel[[#This Row],[Drivmedel]]&lt;&gt;"",Rapportör,"")</f>
        <v/>
      </c>
      <c r="F349" s="9" t="str">
        <f>IF(DML_drivmedel[[#This Row],[Drivmedel]]&lt;&gt;"",CONCATENATE(Rapporteringsår,"-",DML_drivmedel[[#This Row],[ID]]),"")</f>
        <v/>
      </c>
      <c r="G349" s="26" t="str">
        <f>IF(DML_drivmedel[[#This Row],[Drivmedel]]&lt;&gt;"",Rapporteringsår,"")</f>
        <v/>
      </c>
      <c r="H349" s="149">
        <v>1347</v>
      </c>
      <c r="I349" s="1"/>
      <c r="J349" s="82"/>
      <c r="K349" s="1"/>
      <c r="L349" s="83"/>
      <c r="M349" s="100"/>
    </row>
    <row r="350" spans="2:13" x14ac:dyDescent="0.35">
      <c r="B3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0" s="9" t="str">
        <f>IF(DML_drivmedel[[#This Row],[Drivmedel]]&lt;&gt;"",CONCATENATE(DML_drivmedel[[#This Row],[ID]],". ",DML_drivmedel[[#This Row],[Drivmedel]]),"")</f>
        <v/>
      </c>
      <c r="D350" s="9" t="str">
        <f>IF(DML_drivmedel[[#This Row],[Drivmedel]]&lt;&gt;"",Organisationsnummer,"")</f>
        <v/>
      </c>
      <c r="E350" s="81" t="str">
        <f>IF(DML_drivmedel[[#This Row],[Drivmedel]]&lt;&gt;"",Rapportör,"")</f>
        <v/>
      </c>
      <c r="F350" s="9" t="str">
        <f>IF(DML_drivmedel[[#This Row],[Drivmedel]]&lt;&gt;"",CONCATENATE(Rapporteringsår,"-",DML_drivmedel[[#This Row],[ID]]),"")</f>
        <v/>
      </c>
      <c r="G350" s="26" t="str">
        <f>IF(DML_drivmedel[[#This Row],[Drivmedel]]&lt;&gt;"",Rapporteringsår,"")</f>
        <v/>
      </c>
      <c r="H350" s="149">
        <v>1348</v>
      </c>
      <c r="I350" s="1"/>
      <c r="J350" s="82"/>
      <c r="K350" s="1"/>
      <c r="L350" s="83"/>
      <c r="M350" s="100"/>
    </row>
    <row r="351" spans="2:13" x14ac:dyDescent="0.35">
      <c r="B3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1" s="9" t="str">
        <f>IF(DML_drivmedel[[#This Row],[Drivmedel]]&lt;&gt;"",CONCATENATE(DML_drivmedel[[#This Row],[ID]],". ",DML_drivmedel[[#This Row],[Drivmedel]]),"")</f>
        <v/>
      </c>
      <c r="D351" s="9" t="str">
        <f>IF(DML_drivmedel[[#This Row],[Drivmedel]]&lt;&gt;"",Organisationsnummer,"")</f>
        <v/>
      </c>
      <c r="E351" s="81" t="str">
        <f>IF(DML_drivmedel[[#This Row],[Drivmedel]]&lt;&gt;"",Rapportör,"")</f>
        <v/>
      </c>
      <c r="F351" s="9" t="str">
        <f>IF(DML_drivmedel[[#This Row],[Drivmedel]]&lt;&gt;"",CONCATENATE(Rapporteringsår,"-",DML_drivmedel[[#This Row],[ID]]),"")</f>
        <v/>
      </c>
      <c r="G351" s="26" t="str">
        <f>IF(DML_drivmedel[[#This Row],[Drivmedel]]&lt;&gt;"",Rapporteringsår,"")</f>
        <v/>
      </c>
      <c r="H351" s="149">
        <v>1349</v>
      </c>
      <c r="I351" s="1"/>
      <c r="J351" s="82"/>
      <c r="K351" s="1"/>
      <c r="L351" s="83"/>
      <c r="M351" s="100"/>
    </row>
    <row r="352" spans="2:13" x14ac:dyDescent="0.35">
      <c r="B3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2" s="9" t="str">
        <f>IF(DML_drivmedel[[#This Row],[Drivmedel]]&lt;&gt;"",CONCATENATE(DML_drivmedel[[#This Row],[ID]],". ",DML_drivmedel[[#This Row],[Drivmedel]]),"")</f>
        <v/>
      </c>
      <c r="D352" s="9" t="str">
        <f>IF(DML_drivmedel[[#This Row],[Drivmedel]]&lt;&gt;"",Organisationsnummer,"")</f>
        <v/>
      </c>
      <c r="E352" s="81" t="str">
        <f>IF(DML_drivmedel[[#This Row],[Drivmedel]]&lt;&gt;"",Rapportör,"")</f>
        <v/>
      </c>
      <c r="F352" s="9" t="str">
        <f>IF(DML_drivmedel[[#This Row],[Drivmedel]]&lt;&gt;"",CONCATENATE(Rapporteringsår,"-",DML_drivmedel[[#This Row],[ID]]),"")</f>
        <v/>
      </c>
      <c r="G352" s="26" t="str">
        <f>IF(DML_drivmedel[[#This Row],[Drivmedel]]&lt;&gt;"",Rapporteringsår,"")</f>
        <v/>
      </c>
      <c r="H352" s="149">
        <v>1350</v>
      </c>
      <c r="I352" s="1"/>
      <c r="J352" s="82"/>
      <c r="K352" s="1"/>
      <c r="L352" s="83"/>
      <c r="M352" s="100"/>
    </row>
    <row r="353" spans="2:13" x14ac:dyDescent="0.35">
      <c r="B3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3" s="9" t="str">
        <f>IF(DML_drivmedel[[#This Row],[Drivmedel]]&lt;&gt;"",CONCATENATE(DML_drivmedel[[#This Row],[ID]],". ",DML_drivmedel[[#This Row],[Drivmedel]]),"")</f>
        <v/>
      </c>
      <c r="D353" s="9" t="str">
        <f>IF(DML_drivmedel[[#This Row],[Drivmedel]]&lt;&gt;"",Organisationsnummer,"")</f>
        <v/>
      </c>
      <c r="E353" s="81" t="str">
        <f>IF(DML_drivmedel[[#This Row],[Drivmedel]]&lt;&gt;"",Rapportör,"")</f>
        <v/>
      </c>
      <c r="F353" s="9" t="str">
        <f>IF(DML_drivmedel[[#This Row],[Drivmedel]]&lt;&gt;"",CONCATENATE(Rapporteringsår,"-",DML_drivmedel[[#This Row],[ID]]),"")</f>
        <v/>
      </c>
      <c r="G353" s="26" t="str">
        <f>IF(DML_drivmedel[[#This Row],[Drivmedel]]&lt;&gt;"",Rapporteringsår,"")</f>
        <v/>
      </c>
      <c r="H353" s="149">
        <v>1351</v>
      </c>
      <c r="I353" s="1"/>
      <c r="J353" s="82"/>
      <c r="K353" s="1"/>
      <c r="L353" s="83"/>
      <c r="M353" s="100"/>
    </row>
    <row r="354" spans="2:13" x14ac:dyDescent="0.35">
      <c r="B3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4" s="9" t="str">
        <f>IF(DML_drivmedel[[#This Row],[Drivmedel]]&lt;&gt;"",CONCATENATE(DML_drivmedel[[#This Row],[ID]],". ",DML_drivmedel[[#This Row],[Drivmedel]]),"")</f>
        <v/>
      </c>
      <c r="D354" s="9" t="str">
        <f>IF(DML_drivmedel[[#This Row],[Drivmedel]]&lt;&gt;"",Organisationsnummer,"")</f>
        <v/>
      </c>
      <c r="E354" s="81" t="str">
        <f>IF(DML_drivmedel[[#This Row],[Drivmedel]]&lt;&gt;"",Rapportör,"")</f>
        <v/>
      </c>
      <c r="F354" s="9" t="str">
        <f>IF(DML_drivmedel[[#This Row],[Drivmedel]]&lt;&gt;"",CONCATENATE(Rapporteringsår,"-",DML_drivmedel[[#This Row],[ID]]),"")</f>
        <v/>
      </c>
      <c r="G354" s="26" t="str">
        <f>IF(DML_drivmedel[[#This Row],[Drivmedel]]&lt;&gt;"",Rapporteringsår,"")</f>
        <v/>
      </c>
      <c r="H354" s="149">
        <v>1352</v>
      </c>
      <c r="I354" s="1"/>
      <c r="J354" s="82"/>
      <c r="K354" s="1"/>
      <c r="L354" s="83"/>
      <c r="M354" s="100"/>
    </row>
    <row r="355" spans="2:13" x14ac:dyDescent="0.35">
      <c r="B3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5" s="9" t="str">
        <f>IF(DML_drivmedel[[#This Row],[Drivmedel]]&lt;&gt;"",CONCATENATE(DML_drivmedel[[#This Row],[ID]],". ",DML_drivmedel[[#This Row],[Drivmedel]]),"")</f>
        <v/>
      </c>
      <c r="D355" s="9" t="str">
        <f>IF(DML_drivmedel[[#This Row],[Drivmedel]]&lt;&gt;"",Organisationsnummer,"")</f>
        <v/>
      </c>
      <c r="E355" s="81" t="str">
        <f>IF(DML_drivmedel[[#This Row],[Drivmedel]]&lt;&gt;"",Rapportör,"")</f>
        <v/>
      </c>
      <c r="F355" s="9" t="str">
        <f>IF(DML_drivmedel[[#This Row],[Drivmedel]]&lt;&gt;"",CONCATENATE(Rapporteringsår,"-",DML_drivmedel[[#This Row],[ID]]),"")</f>
        <v/>
      </c>
      <c r="G355" s="26" t="str">
        <f>IF(DML_drivmedel[[#This Row],[Drivmedel]]&lt;&gt;"",Rapporteringsår,"")</f>
        <v/>
      </c>
      <c r="H355" s="149">
        <v>1353</v>
      </c>
      <c r="I355" s="1"/>
      <c r="J355" s="82"/>
      <c r="K355" s="1"/>
      <c r="L355" s="83"/>
      <c r="M355" s="100"/>
    </row>
    <row r="356" spans="2:13" x14ac:dyDescent="0.35">
      <c r="B3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6" s="9" t="str">
        <f>IF(DML_drivmedel[[#This Row],[Drivmedel]]&lt;&gt;"",CONCATENATE(DML_drivmedel[[#This Row],[ID]],". ",DML_drivmedel[[#This Row],[Drivmedel]]),"")</f>
        <v/>
      </c>
      <c r="D356" s="9" t="str">
        <f>IF(DML_drivmedel[[#This Row],[Drivmedel]]&lt;&gt;"",Organisationsnummer,"")</f>
        <v/>
      </c>
      <c r="E356" s="81" t="str">
        <f>IF(DML_drivmedel[[#This Row],[Drivmedel]]&lt;&gt;"",Rapportör,"")</f>
        <v/>
      </c>
      <c r="F356" s="9" t="str">
        <f>IF(DML_drivmedel[[#This Row],[Drivmedel]]&lt;&gt;"",CONCATENATE(Rapporteringsår,"-",DML_drivmedel[[#This Row],[ID]]),"")</f>
        <v/>
      </c>
      <c r="G356" s="26" t="str">
        <f>IF(DML_drivmedel[[#This Row],[Drivmedel]]&lt;&gt;"",Rapporteringsår,"")</f>
        <v/>
      </c>
      <c r="H356" s="149">
        <v>1354</v>
      </c>
      <c r="I356" s="1"/>
      <c r="J356" s="82"/>
      <c r="K356" s="1"/>
      <c r="L356" s="83"/>
      <c r="M356" s="100"/>
    </row>
    <row r="357" spans="2:13" x14ac:dyDescent="0.35">
      <c r="B3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7" s="9" t="str">
        <f>IF(DML_drivmedel[[#This Row],[Drivmedel]]&lt;&gt;"",CONCATENATE(DML_drivmedel[[#This Row],[ID]],". ",DML_drivmedel[[#This Row],[Drivmedel]]),"")</f>
        <v/>
      </c>
      <c r="D357" s="9" t="str">
        <f>IF(DML_drivmedel[[#This Row],[Drivmedel]]&lt;&gt;"",Organisationsnummer,"")</f>
        <v/>
      </c>
      <c r="E357" s="81" t="str">
        <f>IF(DML_drivmedel[[#This Row],[Drivmedel]]&lt;&gt;"",Rapportör,"")</f>
        <v/>
      </c>
      <c r="F357" s="9" t="str">
        <f>IF(DML_drivmedel[[#This Row],[Drivmedel]]&lt;&gt;"",CONCATENATE(Rapporteringsår,"-",DML_drivmedel[[#This Row],[ID]]),"")</f>
        <v/>
      </c>
      <c r="G357" s="26" t="str">
        <f>IF(DML_drivmedel[[#This Row],[Drivmedel]]&lt;&gt;"",Rapporteringsår,"")</f>
        <v/>
      </c>
      <c r="H357" s="149">
        <v>1355</v>
      </c>
      <c r="I357" s="1"/>
      <c r="J357" s="82"/>
      <c r="K357" s="1"/>
      <c r="L357" s="83"/>
      <c r="M357" s="100"/>
    </row>
    <row r="358" spans="2:13" x14ac:dyDescent="0.35">
      <c r="B3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8" s="9" t="str">
        <f>IF(DML_drivmedel[[#This Row],[Drivmedel]]&lt;&gt;"",CONCATENATE(DML_drivmedel[[#This Row],[ID]],". ",DML_drivmedel[[#This Row],[Drivmedel]]),"")</f>
        <v/>
      </c>
      <c r="D358" s="9" t="str">
        <f>IF(DML_drivmedel[[#This Row],[Drivmedel]]&lt;&gt;"",Organisationsnummer,"")</f>
        <v/>
      </c>
      <c r="E358" s="81" t="str">
        <f>IF(DML_drivmedel[[#This Row],[Drivmedel]]&lt;&gt;"",Rapportör,"")</f>
        <v/>
      </c>
      <c r="F358" s="9" t="str">
        <f>IF(DML_drivmedel[[#This Row],[Drivmedel]]&lt;&gt;"",CONCATENATE(Rapporteringsår,"-",DML_drivmedel[[#This Row],[ID]]),"")</f>
        <v/>
      </c>
      <c r="G358" s="26" t="str">
        <f>IF(DML_drivmedel[[#This Row],[Drivmedel]]&lt;&gt;"",Rapporteringsår,"")</f>
        <v/>
      </c>
      <c r="H358" s="149">
        <v>1356</v>
      </c>
      <c r="I358" s="1"/>
      <c r="J358" s="82"/>
      <c r="K358" s="1"/>
      <c r="L358" s="83"/>
      <c r="M358" s="100"/>
    </row>
    <row r="359" spans="2:13" x14ac:dyDescent="0.35">
      <c r="B3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9" s="9" t="str">
        <f>IF(DML_drivmedel[[#This Row],[Drivmedel]]&lt;&gt;"",CONCATENATE(DML_drivmedel[[#This Row],[ID]],". ",DML_drivmedel[[#This Row],[Drivmedel]]),"")</f>
        <v/>
      </c>
      <c r="D359" s="9" t="str">
        <f>IF(DML_drivmedel[[#This Row],[Drivmedel]]&lt;&gt;"",Organisationsnummer,"")</f>
        <v/>
      </c>
      <c r="E359" s="81" t="str">
        <f>IF(DML_drivmedel[[#This Row],[Drivmedel]]&lt;&gt;"",Rapportör,"")</f>
        <v/>
      </c>
      <c r="F359" s="9" t="str">
        <f>IF(DML_drivmedel[[#This Row],[Drivmedel]]&lt;&gt;"",CONCATENATE(Rapporteringsår,"-",DML_drivmedel[[#This Row],[ID]]),"")</f>
        <v/>
      </c>
      <c r="G359" s="26" t="str">
        <f>IF(DML_drivmedel[[#This Row],[Drivmedel]]&lt;&gt;"",Rapporteringsår,"")</f>
        <v/>
      </c>
      <c r="H359" s="149">
        <v>1357</v>
      </c>
      <c r="I359" s="1"/>
      <c r="J359" s="82"/>
      <c r="K359" s="1"/>
      <c r="L359" s="83"/>
      <c r="M359" s="100"/>
    </row>
    <row r="360" spans="2:13" x14ac:dyDescent="0.35">
      <c r="B3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0" s="9" t="str">
        <f>IF(DML_drivmedel[[#This Row],[Drivmedel]]&lt;&gt;"",CONCATENATE(DML_drivmedel[[#This Row],[ID]],". ",DML_drivmedel[[#This Row],[Drivmedel]]),"")</f>
        <v/>
      </c>
      <c r="D360" s="9" t="str">
        <f>IF(DML_drivmedel[[#This Row],[Drivmedel]]&lt;&gt;"",Organisationsnummer,"")</f>
        <v/>
      </c>
      <c r="E360" s="81" t="str">
        <f>IF(DML_drivmedel[[#This Row],[Drivmedel]]&lt;&gt;"",Rapportör,"")</f>
        <v/>
      </c>
      <c r="F360" s="9" t="str">
        <f>IF(DML_drivmedel[[#This Row],[Drivmedel]]&lt;&gt;"",CONCATENATE(Rapporteringsår,"-",DML_drivmedel[[#This Row],[ID]]),"")</f>
        <v/>
      </c>
      <c r="G360" s="26" t="str">
        <f>IF(DML_drivmedel[[#This Row],[Drivmedel]]&lt;&gt;"",Rapporteringsår,"")</f>
        <v/>
      </c>
      <c r="H360" s="149">
        <v>1358</v>
      </c>
      <c r="I360" s="1"/>
      <c r="J360" s="82"/>
      <c r="K360" s="1"/>
      <c r="L360" s="83"/>
      <c r="M360" s="100"/>
    </row>
    <row r="361" spans="2:13" x14ac:dyDescent="0.35">
      <c r="B3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1" s="9" t="str">
        <f>IF(DML_drivmedel[[#This Row],[Drivmedel]]&lt;&gt;"",CONCATENATE(DML_drivmedel[[#This Row],[ID]],". ",DML_drivmedel[[#This Row],[Drivmedel]]),"")</f>
        <v/>
      </c>
      <c r="D361" s="9" t="str">
        <f>IF(DML_drivmedel[[#This Row],[Drivmedel]]&lt;&gt;"",Organisationsnummer,"")</f>
        <v/>
      </c>
      <c r="E361" s="81" t="str">
        <f>IF(DML_drivmedel[[#This Row],[Drivmedel]]&lt;&gt;"",Rapportör,"")</f>
        <v/>
      </c>
      <c r="F361" s="9" t="str">
        <f>IF(DML_drivmedel[[#This Row],[Drivmedel]]&lt;&gt;"",CONCATENATE(Rapporteringsår,"-",DML_drivmedel[[#This Row],[ID]]),"")</f>
        <v/>
      </c>
      <c r="G361" s="26" t="str">
        <f>IF(DML_drivmedel[[#This Row],[Drivmedel]]&lt;&gt;"",Rapporteringsår,"")</f>
        <v/>
      </c>
      <c r="H361" s="149">
        <v>1359</v>
      </c>
      <c r="I361" s="1"/>
      <c r="J361" s="82"/>
      <c r="K361" s="1"/>
      <c r="L361" s="83"/>
      <c r="M361" s="100"/>
    </row>
    <row r="362" spans="2:13" x14ac:dyDescent="0.35">
      <c r="B3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2" s="9" t="str">
        <f>IF(DML_drivmedel[[#This Row],[Drivmedel]]&lt;&gt;"",CONCATENATE(DML_drivmedel[[#This Row],[ID]],". ",DML_drivmedel[[#This Row],[Drivmedel]]),"")</f>
        <v/>
      </c>
      <c r="D362" s="9" t="str">
        <f>IF(DML_drivmedel[[#This Row],[Drivmedel]]&lt;&gt;"",Organisationsnummer,"")</f>
        <v/>
      </c>
      <c r="E362" s="81" t="str">
        <f>IF(DML_drivmedel[[#This Row],[Drivmedel]]&lt;&gt;"",Rapportör,"")</f>
        <v/>
      </c>
      <c r="F362" s="9" t="str">
        <f>IF(DML_drivmedel[[#This Row],[Drivmedel]]&lt;&gt;"",CONCATENATE(Rapporteringsår,"-",DML_drivmedel[[#This Row],[ID]]),"")</f>
        <v/>
      </c>
      <c r="G362" s="26" t="str">
        <f>IF(DML_drivmedel[[#This Row],[Drivmedel]]&lt;&gt;"",Rapporteringsår,"")</f>
        <v/>
      </c>
      <c r="H362" s="149">
        <v>1360</v>
      </c>
      <c r="I362" s="1"/>
      <c r="J362" s="82"/>
      <c r="K362" s="1"/>
      <c r="L362" s="83"/>
      <c r="M362" s="100"/>
    </row>
    <row r="363" spans="2:13" x14ac:dyDescent="0.35">
      <c r="B3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3" s="9" t="str">
        <f>IF(DML_drivmedel[[#This Row],[Drivmedel]]&lt;&gt;"",CONCATENATE(DML_drivmedel[[#This Row],[ID]],". ",DML_drivmedel[[#This Row],[Drivmedel]]),"")</f>
        <v/>
      </c>
      <c r="D363" s="9" t="str">
        <f>IF(DML_drivmedel[[#This Row],[Drivmedel]]&lt;&gt;"",Organisationsnummer,"")</f>
        <v/>
      </c>
      <c r="E363" s="81" t="str">
        <f>IF(DML_drivmedel[[#This Row],[Drivmedel]]&lt;&gt;"",Rapportör,"")</f>
        <v/>
      </c>
      <c r="F363" s="9" t="str">
        <f>IF(DML_drivmedel[[#This Row],[Drivmedel]]&lt;&gt;"",CONCATENATE(Rapporteringsår,"-",DML_drivmedel[[#This Row],[ID]]),"")</f>
        <v/>
      </c>
      <c r="G363" s="26" t="str">
        <f>IF(DML_drivmedel[[#This Row],[Drivmedel]]&lt;&gt;"",Rapporteringsår,"")</f>
        <v/>
      </c>
      <c r="H363" s="149">
        <v>1361</v>
      </c>
      <c r="I363" s="1"/>
      <c r="J363" s="82"/>
      <c r="K363" s="1"/>
      <c r="L363" s="83"/>
      <c r="M363" s="100"/>
    </row>
    <row r="364" spans="2:13" x14ac:dyDescent="0.35">
      <c r="B3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4" s="9" t="str">
        <f>IF(DML_drivmedel[[#This Row],[Drivmedel]]&lt;&gt;"",CONCATENATE(DML_drivmedel[[#This Row],[ID]],". ",DML_drivmedel[[#This Row],[Drivmedel]]),"")</f>
        <v/>
      </c>
      <c r="D364" s="9" t="str">
        <f>IF(DML_drivmedel[[#This Row],[Drivmedel]]&lt;&gt;"",Organisationsnummer,"")</f>
        <v/>
      </c>
      <c r="E364" s="81" t="str">
        <f>IF(DML_drivmedel[[#This Row],[Drivmedel]]&lt;&gt;"",Rapportör,"")</f>
        <v/>
      </c>
      <c r="F364" s="9" t="str">
        <f>IF(DML_drivmedel[[#This Row],[Drivmedel]]&lt;&gt;"",CONCATENATE(Rapporteringsår,"-",DML_drivmedel[[#This Row],[ID]]),"")</f>
        <v/>
      </c>
      <c r="G364" s="26" t="str">
        <f>IF(DML_drivmedel[[#This Row],[Drivmedel]]&lt;&gt;"",Rapporteringsår,"")</f>
        <v/>
      </c>
      <c r="H364" s="149">
        <v>1362</v>
      </c>
      <c r="I364" s="1"/>
      <c r="J364" s="82"/>
      <c r="K364" s="1"/>
      <c r="L364" s="83"/>
      <c r="M364" s="100"/>
    </row>
    <row r="365" spans="2:13" x14ac:dyDescent="0.35">
      <c r="B3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5" s="9" t="str">
        <f>IF(DML_drivmedel[[#This Row],[Drivmedel]]&lt;&gt;"",CONCATENATE(DML_drivmedel[[#This Row],[ID]],". ",DML_drivmedel[[#This Row],[Drivmedel]]),"")</f>
        <v/>
      </c>
      <c r="D365" s="9" t="str">
        <f>IF(DML_drivmedel[[#This Row],[Drivmedel]]&lt;&gt;"",Organisationsnummer,"")</f>
        <v/>
      </c>
      <c r="E365" s="81" t="str">
        <f>IF(DML_drivmedel[[#This Row],[Drivmedel]]&lt;&gt;"",Rapportör,"")</f>
        <v/>
      </c>
      <c r="F365" s="9" t="str">
        <f>IF(DML_drivmedel[[#This Row],[Drivmedel]]&lt;&gt;"",CONCATENATE(Rapporteringsår,"-",DML_drivmedel[[#This Row],[ID]]),"")</f>
        <v/>
      </c>
      <c r="G365" s="26" t="str">
        <f>IF(DML_drivmedel[[#This Row],[Drivmedel]]&lt;&gt;"",Rapporteringsår,"")</f>
        <v/>
      </c>
      <c r="H365" s="149">
        <v>1363</v>
      </c>
      <c r="I365" s="1"/>
      <c r="J365" s="82"/>
      <c r="K365" s="1"/>
      <c r="L365" s="83"/>
      <c r="M365" s="100"/>
    </row>
    <row r="366" spans="2:13" x14ac:dyDescent="0.35">
      <c r="B3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6" s="9" t="str">
        <f>IF(DML_drivmedel[[#This Row],[Drivmedel]]&lt;&gt;"",CONCATENATE(DML_drivmedel[[#This Row],[ID]],". ",DML_drivmedel[[#This Row],[Drivmedel]]),"")</f>
        <v/>
      </c>
      <c r="D366" s="9" t="str">
        <f>IF(DML_drivmedel[[#This Row],[Drivmedel]]&lt;&gt;"",Organisationsnummer,"")</f>
        <v/>
      </c>
      <c r="E366" s="81" t="str">
        <f>IF(DML_drivmedel[[#This Row],[Drivmedel]]&lt;&gt;"",Rapportör,"")</f>
        <v/>
      </c>
      <c r="F366" s="9" t="str">
        <f>IF(DML_drivmedel[[#This Row],[Drivmedel]]&lt;&gt;"",CONCATENATE(Rapporteringsår,"-",DML_drivmedel[[#This Row],[ID]]),"")</f>
        <v/>
      </c>
      <c r="G366" s="26" t="str">
        <f>IF(DML_drivmedel[[#This Row],[Drivmedel]]&lt;&gt;"",Rapporteringsår,"")</f>
        <v/>
      </c>
      <c r="H366" s="149">
        <v>1364</v>
      </c>
      <c r="I366" s="1"/>
      <c r="J366" s="82"/>
      <c r="K366" s="1"/>
      <c r="L366" s="83"/>
      <c r="M366" s="100"/>
    </row>
    <row r="367" spans="2:13" x14ac:dyDescent="0.35">
      <c r="B3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7" s="9" t="str">
        <f>IF(DML_drivmedel[[#This Row],[Drivmedel]]&lt;&gt;"",CONCATENATE(DML_drivmedel[[#This Row],[ID]],". ",DML_drivmedel[[#This Row],[Drivmedel]]),"")</f>
        <v/>
      </c>
      <c r="D367" s="9" t="str">
        <f>IF(DML_drivmedel[[#This Row],[Drivmedel]]&lt;&gt;"",Organisationsnummer,"")</f>
        <v/>
      </c>
      <c r="E367" s="81" t="str">
        <f>IF(DML_drivmedel[[#This Row],[Drivmedel]]&lt;&gt;"",Rapportör,"")</f>
        <v/>
      </c>
      <c r="F367" s="9" t="str">
        <f>IF(DML_drivmedel[[#This Row],[Drivmedel]]&lt;&gt;"",CONCATENATE(Rapporteringsår,"-",DML_drivmedel[[#This Row],[ID]]),"")</f>
        <v/>
      </c>
      <c r="G367" s="26" t="str">
        <f>IF(DML_drivmedel[[#This Row],[Drivmedel]]&lt;&gt;"",Rapporteringsår,"")</f>
        <v/>
      </c>
      <c r="H367" s="149">
        <v>1365</v>
      </c>
      <c r="I367" s="1"/>
      <c r="J367" s="82"/>
      <c r="K367" s="1"/>
      <c r="L367" s="83"/>
      <c r="M367" s="100"/>
    </row>
    <row r="368" spans="2:13" x14ac:dyDescent="0.35">
      <c r="B3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8" s="9" t="str">
        <f>IF(DML_drivmedel[[#This Row],[Drivmedel]]&lt;&gt;"",CONCATENATE(DML_drivmedel[[#This Row],[ID]],". ",DML_drivmedel[[#This Row],[Drivmedel]]),"")</f>
        <v/>
      </c>
      <c r="D368" s="9" t="str">
        <f>IF(DML_drivmedel[[#This Row],[Drivmedel]]&lt;&gt;"",Organisationsnummer,"")</f>
        <v/>
      </c>
      <c r="E368" s="81" t="str">
        <f>IF(DML_drivmedel[[#This Row],[Drivmedel]]&lt;&gt;"",Rapportör,"")</f>
        <v/>
      </c>
      <c r="F368" s="9" t="str">
        <f>IF(DML_drivmedel[[#This Row],[Drivmedel]]&lt;&gt;"",CONCATENATE(Rapporteringsår,"-",DML_drivmedel[[#This Row],[ID]]),"")</f>
        <v/>
      </c>
      <c r="G368" s="26" t="str">
        <f>IF(DML_drivmedel[[#This Row],[Drivmedel]]&lt;&gt;"",Rapporteringsår,"")</f>
        <v/>
      </c>
      <c r="H368" s="149">
        <v>1366</v>
      </c>
      <c r="I368" s="1"/>
      <c r="J368" s="82"/>
      <c r="K368" s="1"/>
      <c r="L368" s="83"/>
      <c r="M368" s="100"/>
    </row>
    <row r="369" spans="2:13" x14ac:dyDescent="0.35">
      <c r="B3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9" s="9" t="str">
        <f>IF(DML_drivmedel[[#This Row],[Drivmedel]]&lt;&gt;"",CONCATENATE(DML_drivmedel[[#This Row],[ID]],". ",DML_drivmedel[[#This Row],[Drivmedel]]),"")</f>
        <v/>
      </c>
      <c r="D369" s="9" t="str">
        <f>IF(DML_drivmedel[[#This Row],[Drivmedel]]&lt;&gt;"",Organisationsnummer,"")</f>
        <v/>
      </c>
      <c r="E369" s="81" t="str">
        <f>IF(DML_drivmedel[[#This Row],[Drivmedel]]&lt;&gt;"",Rapportör,"")</f>
        <v/>
      </c>
      <c r="F369" s="9" t="str">
        <f>IF(DML_drivmedel[[#This Row],[Drivmedel]]&lt;&gt;"",CONCATENATE(Rapporteringsår,"-",DML_drivmedel[[#This Row],[ID]]),"")</f>
        <v/>
      </c>
      <c r="G369" s="26" t="str">
        <f>IF(DML_drivmedel[[#This Row],[Drivmedel]]&lt;&gt;"",Rapporteringsår,"")</f>
        <v/>
      </c>
      <c r="H369" s="149">
        <v>1367</v>
      </c>
      <c r="I369" s="1"/>
      <c r="J369" s="82"/>
      <c r="K369" s="1"/>
      <c r="L369" s="83"/>
      <c r="M369" s="100"/>
    </row>
    <row r="370" spans="2:13" x14ac:dyDescent="0.35">
      <c r="B3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0" s="9" t="str">
        <f>IF(DML_drivmedel[[#This Row],[Drivmedel]]&lt;&gt;"",CONCATENATE(DML_drivmedel[[#This Row],[ID]],". ",DML_drivmedel[[#This Row],[Drivmedel]]),"")</f>
        <v/>
      </c>
      <c r="D370" s="9" t="str">
        <f>IF(DML_drivmedel[[#This Row],[Drivmedel]]&lt;&gt;"",Organisationsnummer,"")</f>
        <v/>
      </c>
      <c r="E370" s="81" t="str">
        <f>IF(DML_drivmedel[[#This Row],[Drivmedel]]&lt;&gt;"",Rapportör,"")</f>
        <v/>
      </c>
      <c r="F370" s="9" t="str">
        <f>IF(DML_drivmedel[[#This Row],[Drivmedel]]&lt;&gt;"",CONCATENATE(Rapporteringsår,"-",DML_drivmedel[[#This Row],[ID]]),"")</f>
        <v/>
      </c>
      <c r="G370" s="26" t="str">
        <f>IF(DML_drivmedel[[#This Row],[Drivmedel]]&lt;&gt;"",Rapporteringsår,"")</f>
        <v/>
      </c>
      <c r="H370" s="149">
        <v>1368</v>
      </c>
      <c r="I370" s="1"/>
      <c r="J370" s="82"/>
      <c r="K370" s="1"/>
      <c r="L370" s="83"/>
      <c r="M370" s="100"/>
    </row>
    <row r="371" spans="2:13" x14ac:dyDescent="0.35">
      <c r="B3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1" s="9" t="str">
        <f>IF(DML_drivmedel[[#This Row],[Drivmedel]]&lt;&gt;"",CONCATENATE(DML_drivmedel[[#This Row],[ID]],". ",DML_drivmedel[[#This Row],[Drivmedel]]),"")</f>
        <v/>
      </c>
      <c r="D371" s="9" t="str">
        <f>IF(DML_drivmedel[[#This Row],[Drivmedel]]&lt;&gt;"",Organisationsnummer,"")</f>
        <v/>
      </c>
      <c r="E371" s="81" t="str">
        <f>IF(DML_drivmedel[[#This Row],[Drivmedel]]&lt;&gt;"",Rapportör,"")</f>
        <v/>
      </c>
      <c r="F371" s="9" t="str">
        <f>IF(DML_drivmedel[[#This Row],[Drivmedel]]&lt;&gt;"",CONCATENATE(Rapporteringsår,"-",DML_drivmedel[[#This Row],[ID]]),"")</f>
        <v/>
      </c>
      <c r="G371" s="26" t="str">
        <f>IF(DML_drivmedel[[#This Row],[Drivmedel]]&lt;&gt;"",Rapporteringsår,"")</f>
        <v/>
      </c>
      <c r="H371" s="149">
        <v>1369</v>
      </c>
      <c r="I371" s="1"/>
      <c r="J371" s="82"/>
      <c r="K371" s="1"/>
      <c r="L371" s="83"/>
      <c r="M371" s="100"/>
    </row>
    <row r="372" spans="2:13" x14ac:dyDescent="0.35">
      <c r="B3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2" s="9" t="str">
        <f>IF(DML_drivmedel[[#This Row],[Drivmedel]]&lt;&gt;"",CONCATENATE(DML_drivmedel[[#This Row],[ID]],". ",DML_drivmedel[[#This Row],[Drivmedel]]),"")</f>
        <v/>
      </c>
      <c r="D372" s="9" t="str">
        <f>IF(DML_drivmedel[[#This Row],[Drivmedel]]&lt;&gt;"",Organisationsnummer,"")</f>
        <v/>
      </c>
      <c r="E372" s="81" t="str">
        <f>IF(DML_drivmedel[[#This Row],[Drivmedel]]&lt;&gt;"",Rapportör,"")</f>
        <v/>
      </c>
      <c r="F372" s="9" t="str">
        <f>IF(DML_drivmedel[[#This Row],[Drivmedel]]&lt;&gt;"",CONCATENATE(Rapporteringsår,"-",DML_drivmedel[[#This Row],[ID]]),"")</f>
        <v/>
      </c>
      <c r="G372" s="26" t="str">
        <f>IF(DML_drivmedel[[#This Row],[Drivmedel]]&lt;&gt;"",Rapporteringsår,"")</f>
        <v/>
      </c>
      <c r="H372" s="149">
        <v>1370</v>
      </c>
      <c r="I372" s="1"/>
      <c r="J372" s="82"/>
      <c r="K372" s="1"/>
      <c r="L372" s="83"/>
      <c r="M372" s="100"/>
    </row>
    <row r="373" spans="2:13" x14ac:dyDescent="0.35">
      <c r="B3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3" s="9" t="str">
        <f>IF(DML_drivmedel[[#This Row],[Drivmedel]]&lt;&gt;"",CONCATENATE(DML_drivmedel[[#This Row],[ID]],". ",DML_drivmedel[[#This Row],[Drivmedel]]),"")</f>
        <v/>
      </c>
      <c r="D373" s="9" t="str">
        <f>IF(DML_drivmedel[[#This Row],[Drivmedel]]&lt;&gt;"",Organisationsnummer,"")</f>
        <v/>
      </c>
      <c r="E373" s="81" t="str">
        <f>IF(DML_drivmedel[[#This Row],[Drivmedel]]&lt;&gt;"",Rapportör,"")</f>
        <v/>
      </c>
      <c r="F373" s="9" t="str">
        <f>IF(DML_drivmedel[[#This Row],[Drivmedel]]&lt;&gt;"",CONCATENATE(Rapporteringsår,"-",DML_drivmedel[[#This Row],[ID]]),"")</f>
        <v/>
      </c>
      <c r="G373" s="26" t="str">
        <f>IF(DML_drivmedel[[#This Row],[Drivmedel]]&lt;&gt;"",Rapporteringsår,"")</f>
        <v/>
      </c>
      <c r="H373" s="149">
        <v>1371</v>
      </c>
      <c r="I373" s="1"/>
      <c r="J373" s="82"/>
      <c r="K373" s="1"/>
      <c r="L373" s="83"/>
      <c r="M373" s="100"/>
    </row>
    <row r="374" spans="2:13" x14ac:dyDescent="0.35">
      <c r="B3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4" s="9" t="str">
        <f>IF(DML_drivmedel[[#This Row],[Drivmedel]]&lt;&gt;"",CONCATENATE(DML_drivmedel[[#This Row],[ID]],". ",DML_drivmedel[[#This Row],[Drivmedel]]),"")</f>
        <v/>
      </c>
      <c r="D374" s="9" t="str">
        <f>IF(DML_drivmedel[[#This Row],[Drivmedel]]&lt;&gt;"",Organisationsnummer,"")</f>
        <v/>
      </c>
      <c r="E374" s="81" t="str">
        <f>IF(DML_drivmedel[[#This Row],[Drivmedel]]&lt;&gt;"",Rapportör,"")</f>
        <v/>
      </c>
      <c r="F374" s="9" t="str">
        <f>IF(DML_drivmedel[[#This Row],[Drivmedel]]&lt;&gt;"",CONCATENATE(Rapporteringsår,"-",DML_drivmedel[[#This Row],[ID]]),"")</f>
        <v/>
      </c>
      <c r="G374" s="26" t="str">
        <f>IF(DML_drivmedel[[#This Row],[Drivmedel]]&lt;&gt;"",Rapporteringsår,"")</f>
        <v/>
      </c>
      <c r="H374" s="149">
        <v>1372</v>
      </c>
      <c r="I374" s="1"/>
      <c r="J374" s="82"/>
      <c r="K374" s="1"/>
      <c r="L374" s="83"/>
      <c r="M374" s="100"/>
    </row>
    <row r="375" spans="2:13" x14ac:dyDescent="0.35">
      <c r="B3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5" s="9" t="str">
        <f>IF(DML_drivmedel[[#This Row],[Drivmedel]]&lt;&gt;"",CONCATENATE(DML_drivmedel[[#This Row],[ID]],". ",DML_drivmedel[[#This Row],[Drivmedel]]),"")</f>
        <v/>
      </c>
      <c r="D375" s="9" t="str">
        <f>IF(DML_drivmedel[[#This Row],[Drivmedel]]&lt;&gt;"",Organisationsnummer,"")</f>
        <v/>
      </c>
      <c r="E375" s="81" t="str">
        <f>IF(DML_drivmedel[[#This Row],[Drivmedel]]&lt;&gt;"",Rapportör,"")</f>
        <v/>
      </c>
      <c r="F375" s="9" t="str">
        <f>IF(DML_drivmedel[[#This Row],[Drivmedel]]&lt;&gt;"",CONCATENATE(Rapporteringsår,"-",DML_drivmedel[[#This Row],[ID]]),"")</f>
        <v/>
      </c>
      <c r="G375" s="26" t="str">
        <f>IF(DML_drivmedel[[#This Row],[Drivmedel]]&lt;&gt;"",Rapporteringsår,"")</f>
        <v/>
      </c>
      <c r="H375" s="149">
        <v>1373</v>
      </c>
      <c r="I375" s="1"/>
      <c r="J375" s="82"/>
      <c r="K375" s="1"/>
      <c r="L375" s="83"/>
      <c r="M375" s="100"/>
    </row>
    <row r="376" spans="2:13" x14ac:dyDescent="0.35">
      <c r="B3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6" s="9" t="str">
        <f>IF(DML_drivmedel[[#This Row],[Drivmedel]]&lt;&gt;"",CONCATENATE(DML_drivmedel[[#This Row],[ID]],". ",DML_drivmedel[[#This Row],[Drivmedel]]),"")</f>
        <v/>
      </c>
      <c r="D376" s="9" t="str">
        <f>IF(DML_drivmedel[[#This Row],[Drivmedel]]&lt;&gt;"",Organisationsnummer,"")</f>
        <v/>
      </c>
      <c r="E376" s="81" t="str">
        <f>IF(DML_drivmedel[[#This Row],[Drivmedel]]&lt;&gt;"",Rapportör,"")</f>
        <v/>
      </c>
      <c r="F376" s="9" t="str">
        <f>IF(DML_drivmedel[[#This Row],[Drivmedel]]&lt;&gt;"",CONCATENATE(Rapporteringsår,"-",DML_drivmedel[[#This Row],[ID]]),"")</f>
        <v/>
      </c>
      <c r="G376" s="26" t="str">
        <f>IF(DML_drivmedel[[#This Row],[Drivmedel]]&lt;&gt;"",Rapporteringsår,"")</f>
        <v/>
      </c>
      <c r="H376" s="149">
        <v>1374</v>
      </c>
      <c r="I376" s="1"/>
      <c r="J376" s="82"/>
      <c r="K376" s="1"/>
      <c r="L376" s="83"/>
      <c r="M376" s="100"/>
    </row>
    <row r="377" spans="2:13" x14ac:dyDescent="0.35">
      <c r="B3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7" s="9" t="str">
        <f>IF(DML_drivmedel[[#This Row],[Drivmedel]]&lt;&gt;"",CONCATENATE(DML_drivmedel[[#This Row],[ID]],". ",DML_drivmedel[[#This Row],[Drivmedel]]),"")</f>
        <v/>
      </c>
      <c r="D377" s="9" t="str">
        <f>IF(DML_drivmedel[[#This Row],[Drivmedel]]&lt;&gt;"",Organisationsnummer,"")</f>
        <v/>
      </c>
      <c r="E377" s="81" t="str">
        <f>IF(DML_drivmedel[[#This Row],[Drivmedel]]&lt;&gt;"",Rapportör,"")</f>
        <v/>
      </c>
      <c r="F377" s="9" t="str">
        <f>IF(DML_drivmedel[[#This Row],[Drivmedel]]&lt;&gt;"",CONCATENATE(Rapporteringsår,"-",DML_drivmedel[[#This Row],[ID]]),"")</f>
        <v/>
      </c>
      <c r="G377" s="26" t="str">
        <f>IF(DML_drivmedel[[#This Row],[Drivmedel]]&lt;&gt;"",Rapporteringsår,"")</f>
        <v/>
      </c>
      <c r="H377" s="149">
        <v>1375</v>
      </c>
      <c r="I377" s="1"/>
      <c r="J377" s="82"/>
      <c r="K377" s="1"/>
      <c r="L377" s="83"/>
      <c r="M377" s="100"/>
    </row>
    <row r="378" spans="2:13" x14ac:dyDescent="0.35">
      <c r="B3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8" s="9" t="str">
        <f>IF(DML_drivmedel[[#This Row],[Drivmedel]]&lt;&gt;"",CONCATENATE(DML_drivmedel[[#This Row],[ID]],". ",DML_drivmedel[[#This Row],[Drivmedel]]),"")</f>
        <v/>
      </c>
      <c r="D378" s="9" t="str">
        <f>IF(DML_drivmedel[[#This Row],[Drivmedel]]&lt;&gt;"",Organisationsnummer,"")</f>
        <v/>
      </c>
      <c r="E378" s="81" t="str">
        <f>IF(DML_drivmedel[[#This Row],[Drivmedel]]&lt;&gt;"",Rapportör,"")</f>
        <v/>
      </c>
      <c r="F378" s="9" t="str">
        <f>IF(DML_drivmedel[[#This Row],[Drivmedel]]&lt;&gt;"",CONCATENATE(Rapporteringsår,"-",DML_drivmedel[[#This Row],[ID]]),"")</f>
        <v/>
      </c>
      <c r="G378" s="26" t="str">
        <f>IF(DML_drivmedel[[#This Row],[Drivmedel]]&lt;&gt;"",Rapporteringsår,"")</f>
        <v/>
      </c>
      <c r="H378" s="149">
        <v>1376</v>
      </c>
      <c r="I378" s="1"/>
      <c r="J378" s="82"/>
      <c r="K378" s="1"/>
      <c r="L378" s="83"/>
      <c r="M378" s="100"/>
    </row>
    <row r="379" spans="2:13" x14ac:dyDescent="0.35">
      <c r="B3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9" s="9" t="str">
        <f>IF(DML_drivmedel[[#This Row],[Drivmedel]]&lt;&gt;"",CONCATENATE(DML_drivmedel[[#This Row],[ID]],". ",DML_drivmedel[[#This Row],[Drivmedel]]),"")</f>
        <v/>
      </c>
      <c r="D379" s="9" t="str">
        <f>IF(DML_drivmedel[[#This Row],[Drivmedel]]&lt;&gt;"",Organisationsnummer,"")</f>
        <v/>
      </c>
      <c r="E379" s="81" t="str">
        <f>IF(DML_drivmedel[[#This Row],[Drivmedel]]&lt;&gt;"",Rapportör,"")</f>
        <v/>
      </c>
      <c r="F379" s="9" t="str">
        <f>IF(DML_drivmedel[[#This Row],[Drivmedel]]&lt;&gt;"",CONCATENATE(Rapporteringsår,"-",DML_drivmedel[[#This Row],[ID]]),"")</f>
        <v/>
      </c>
      <c r="G379" s="26" t="str">
        <f>IF(DML_drivmedel[[#This Row],[Drivmedel]]&lt;&gt;"",Rapporteringsår,"")</f>
        <v/>
      </c>
      <c r="H379" s="149">
        <v>1377</v>
      </c>
      <c r="I379" s="1"/>
      <c r="J379" s="82"/>
      <c r="K379" s="1"/>
      <c r="L379" s="83"/>
      <c r="M379" s="100"/>
    </row>
    <row r="380" spans="2:13" x14ac:dyDescent="0.35">
      <c r="B3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0" s="9" t="str">
        <f>IF(DML_drivmedel[[#This Row],[Drivmedel]]&lt;&gt;"",CONCATENATE(DML_drivmedel[[#This Row],[ID]],". ",DML_drivmedel[[#This Row],[Drivmedel]]),"")</f>
        <v/>
      </c>
      <c r="D380" s="9" t="str">
        <f>IF(DML_drivmedel[[#This Row],[Drivmedel]]&lt;&gt;"",Organisationsnummer,"")</f>
        <v/>
      </c>
      <c r="E380" s="81" t="str">
        <f>IF(DML_drivmedel[[#This Row],[Drivmedel]]&lt;&gt;"",Rapportör,"")</f>
        <v/>
      </c>
      <c r="F380" s="9" t="str">
        <f>IF(DML_drivmedel[[#This Row],[Drivmedel]]&lt;&gt;"",CONCATENATE(Rapporteringsår,"-",DML_drivmedel[[#This Row],[ID]]),"")</f>
        <v/>
      </c>
      <c r="G380" s="26" t="str">
        <f>IF(DML_drivmedel[[#This Row],[Drivmedel]]&lt;&gt;"",Rapporteringsår,"")</f>
        <v/>
      </c>
      <c r="H380" s="149">
        <v>1378</v>
      </c>
      <c r="I380" s="1"/>
      <c r="J380" s="82"/>
      <c r="K380" s="1"/>
      <c r="L380" s="83"/>
      <c r="M380" s="100"/>
    </row>
    <row r="381" spans="2:13" x14ac:dyDescent="0.35">
      <c r="B3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1" s="9" t="str">
        <f>IF(DML_drivmedel[[#This Row],[Drivmedel]]&lt;&gt;"",CONCATENATE(DML_drivmedel[[#This Row],[ID]],". ",DML_drivmedel[[#This Row],[Drivmedel]]),"")</f>
        <v/>
      </c>
      <c r="D381" s="9" t="str">
        <f>IF(DML_drivmedel[[#This Row],[Drivmedel]]&lt;&gt;"",Organisationsnummer,"")</f>
        <v/>
      </c>
      <c r="E381" s="81" t="str">
        <f>IF(DML_drivmedel[[#This Row],[Drivmedel]]&lt;&gt;"",Rapportör,"")</f>
        <v/>
      </c>
      <c r="F381" s="9" t="str">
        <f>IF(DML_drivmedel[[#This Row],[Drivmedel]]&lt;&gt;"",CONCATENATE(Rapporteringsår,"-",DML_drivmedel[[#This Row],[ID]]),"")</f>
        <v/>
      </c>
      <c r="G381" s="26" t="str">
        <f>IF(DML_drivmedel[[#This Row],[Drivmedel]]&lt;&gt;"",Rapporteringsår,"")</f>
        <v/>
      </c>
      <c r="H381" s="149">
        <v>1379</v>
      </c>
      <c r="I381" s="1"/>
      <c r="J381" s="82"/>
      <c r="K381" s="1"/>
      <c r="L381" s="83"/>
      <c r="M381" s="100"/>
    </row>
    <row r="382" spans="2:13" x14ac:dyDescent="0.35">
      <c r="B3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2" s="9" t="str">
        <f>IF(DML_drivmedel[[#This Row],[Drivmedel]]&lt;&gt;"",CONCATENATE(DML_drivmedel[[#This Row],[ID]],". ",DML_drivmedel[[#This Row],[Drivmedel]]),"")</f>
        <v/>
      </c>
      <c r="D382" s="9" t="str">
        <f>IF(DML_drivmedel[[#This Row],[Drivmedel]]&lt;&gt;"",Organisationsnummer,"")</f>
        <v/>
      </c>
      <c r="E382" s="81" t="str">
        <f>IF(DML_drivmedel[[#This Row],[Drivmedel]]&lt;&gt;"",Rapportör,"")</f>
        <v/>
      </c>
      <c r="F382" s="9" t="str">
        <f>IF(DML_drivmedel[[#This Row],[Drivmedel]]&lt;&gt;"",CONCATENATE(Rapporteringsår,"-",DML_drivmedel[[#This Row],[ID]]),"")</f>
        <v/>
      </c>
      <c r="G382" s="26" t="str">
        <f>IF(DML_drivmedel[[#This Row],[Drivmedel]]&lt;&gt;"",Rapporteringsår,"")</f>
        <v/>
      </c>
      <c r="H382" s="149">
        <v>1380</v>
      </c>
      <c r="I382" s="1"/>
      <c r="J382" s="82"/>
      <c r="K382" s="1"/>
      <c r="L382" s="83"/>
      <c r="M382" s="100"/>
    </row>
    <row r="383" spans="2:13" x14ac:dyDescent="0.35">
      <c r="B3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3" s="9" t="str">
        <f>IF(DML_drivmedel[[#This Row],[Drivmedel]]&lt;&gt;"",CONCATENATE(DML_drivmedel[[#This Row],[ID]],". ",DML_drivmedel[[#This Row],[Drivmedel]]),"")</f>
        <v/>
      </c>
      <c r="D383" s="9" t="str">
        <f>IF(DML_drivmedel[[#This Row],[Drivmedel]]&lt;&gt;"",Organisationsnummer,"")</f>
        <v/>
      </c>
      <c r="E383" s="81" t="str">
        <f>IF(DML_drivmedel[[#This Row],[Drivmedel]]&lt;&gt;"",Rapportör,"")</f>
        <v/>
      </c>
      <c r="F383" s="9" t="str">
        <f>IF(DML_drivmedel[[#This Row],[Drivmedel]]&lt;&gt;"",CONCATENATE(Rapporteringsår,"-",DML_drivmedel[[#This Row],[ID]]),"")</f>
        <v/>
      </c>
      <c r="G383" s="26" t="str">
        <f>IF(DML_drivmedel[[#This Row],[Drivmedel]]&lt;&gt;"",Rapporteringsår,"")</f>
        <v/>
      </c>
      <c r="H383" s="149">
        <v>1381</v>
      </c>
      <c r="I383" s="1"/>
      <c r="J383" s="82"/>
      <c r="K383" s="1"/>
      <c r="L383" s="83"/>
      <c r="M383" s="100"/>
    </row>
    <row r="384" spans="2:13" x14ac:dyDescent="0.35">
      <c r="B3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4" s="9" t="str">
        <f>IF(DML_drivmedel[[#This Row],[Drivmedel]]&lt;&gt;"",CONCATENATE(DML_drivmedel[[#This Row],[ID]],". ",DML_drivmedel[[#This Row],[Drivmedel]]),"")</f>
        <v/>
      </c>
      <c r="D384" s="9" t="str">
        <f>IF(DML_drivmedel[[#This Row],[Drivmedel]]&lt;&gt;"",Organisationsnummer,"")</f>
        <v/>
      </c>
      <c r="E384" s="81" t="str">
        <f>IF(DML_drivmedel[[#This Row],[Drivmedel]]&lt;&gt;"",Rapportör,"")</f>
        <v/>
      </c>
      <c r="F384" s="9" t="str">
        <f>IF(DML_drivmedel[[#This Row],[Drivmedel]]&lt;&gt;"",CONCATENATE(Rapporteringsår,"-",DML_drivmedel[[#This Row],[ID]]),"")</f>
        <v/>
      </c>
      <c r="G384" s="26" t="str">
        <f>IF(DML_drivmedel[[#This Row],[Drivmedel]]&lt;&gt;"",Rapporteringsår,"")</f>
        <v/>
      </c>
      <c r="H384" s="149">
        <v>1382</v>
      </c>
      <c r="I384" s="1"/>
      <c r="J384" s="82"/>
      <c r="K384" s="1"/>
      <c r="L384" s="83"/>
      <c r="M384" s="100"/>
    </row>
    <row r="385" spans="2:13" x14ac:dyDescent="0.35">
      <c r="B3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5" s="9" t="str">
        <f>IF(DML_drivmedel[[#This Row],[Drivmedel]]&lt;&gt;"",CONCATENATE(DML_drivmedel[[#This Row],[ID]],". ",DML_drivmedel[[#This Row],[Drivmedel]]),"")</f>
        <v/>
      </c>
      <c r="D385" s="9" t="str">
        <f>IF(DML_drivmedel[[#This Row],[Drivmedel]]&lt;&gt;"",Organisationsnummer,"")</f>
        <v/>
      </c>
      <c r="E385" s="81" t="str">
        <f>IF(DML_drivmedel[[#This Row],[Drivmedel]]&lt;&gt;"",Rapportör,"")</f>
        <v/>
      </c>
      <c r="F385" s="9" t="str">
        <f>IF(DML_drivmedel[[#This Row],[Drivmedel]]&lt;&gt;"",CONCATENATE(Rapporteringsår,"-",DML_drivmedel[[#This Row],[ID]]),"")</f>
        <v/>
      </c>
      <c r="G385" s="26" t="str">
        <f>IF(DML_drivmedel[[#This Row],[Drivmedel]]&lt;&gt;"",Rapporteringsår,"")</f>
        <v/>
      </c>
      <c r="H385" s="149">
        <v>1383</v>
      </c>
      <c r="I385" s="1"/>
      <c r="J385" s="82"/>
      <c r="K385" s="1"/>
      <c r="L385" s="83"/>
      <c r="M385" s="100"/>
    </row>
    <row r="386" spans="2:13" x14ac:dyDescent="0.35">
      <c r="B3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6" s="9" t="str">
        <f>IF(DML_drivmedel[[#This Row],[Drivmedel]]&lt;&gt;"",CONCATENATE(DML_drivmedel[[#This Row],[ID]],". ",DML_drivmedel[[#This Row],[Drivmedel]]),"")</f>
        <v/>
      </c>
      <c r="D386" s="9" t="str">
        <f>IF(DML_drivmedel[[#This Row],[Drivmedel]]&lt;&gt;"",Organisationsnummer,"")</f>
        <v/>
      </c>
      <c r="E386" s="81" t="str">
        <f>IF(DML_drivmedel[[#This Row],[Drivmedel]]&lt;&gt;"",Rapportör,"")</f>
        <v/>
      </c>
      <c r="F386" s="9" t="str">
        <f>IF(DML_drivmedel[[#This Row],[Drivmedel]]&lt;&gt;"",CONCATENATE(Rapporteringsår,"-",DML_drivmedel[[#This Row],[ID]]),"")</f>
        <v/>
      </c>
      <c r="G386" s="26" t="str">
        <f>IF(DML_drivmedel[[#This Row],[Drivmedel]]&lt;&gt;"",Rapporteringsår,"")</f>
        <v/>
      </c>
      <c r="H386" s="149">
        <v>1384</v>
      </c>
      <c r="I386" s="1"/>
      <c r="J386" s="82"/>
      <c r="K386" s="1"/>
      <c r="L386" s="83"/>
      <c r="M386" s="100"/>
    </row>
    <row r="387" spans="2:13" x14ac:dyDescent="0.35">
      <c r="B3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7" s="9" t="str">
        <f>IF(DML_drivmedel[[#This Row],[Drivmedel]]&lt;&gt;"",CONCATENATE(DML_drivmedel[[#This Row],[ID]],". ",DML_drivmedel[[#This Row],[Drivmedel]]),"")</f>
        <v/>
      </c>
      <c r="D387" s="9" t="str">
        <f>IF(DML_drivmedel[[#This Row],[Drivmedel]]&lt;&gt;"",Organisationsnummer,"")</f>
        <v/>
      </c>
      <c r="E387" s="81" t="str">
        <f>IF(DML_drivmedel[[#This Row],[Drivmedel]]&lt;&gt;"",Rapportör,"")</f>
        <v/>
      </c>
      <c r="F387" s="9" t="str">
        <f>IF(DML_drivmedel[[#This Row],[Drivmedel]]&lt;&gt;"",CONCATENATE(Rapporteringsår,"-",DML_drivmedel[[#This Row],[ID]]),"")</f>
        <v/>
      </c>
      <c r="G387" s="26" t="str">
        <f>IF(DML_drivmedel[[#This Row],[Drivmedel]]&lt;&gt;"",Rapporteringsår,"")</f>
        <v/>
      </c>
      <c r="H387" s="149">
        <v>1385</v>
      </c>
      <c r="I387" s="1"/>
      <c r="J387" s="82"/>
      <c r="K387" s="1"/>
      <c r="L387" s="83"/>
      <c r="M387" s="100"/>
    </row>
    <row r="388" spans="2:13" x14ac:dyDescent="0.35">
      <c r="B3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8" s="9" t="str">
        <f>IF(DML_drivmedel[[#This Row],[Drivmedel]]&lt;&gt;"",CONCATENATE(DML_drivmedel[[#This Row],[ID]],". ",DML_drivmedel[[#This Row],[Drivmedel]]),"")</f>
        <v/>
      </c>
      <c r="D388" s="9" t="str">
        <f>IF(DML_drivmedel[[#This Row],[Drivmedel]]&lt;&gt;"",Organisationsnummer,"")</f>
        <v/>
      </c>
      <c r="E388" s="81" t="str">
        <f>IF(DML_drivmedel[[#This Row],[Drivmedel]]&lt;&gt;"",Rapportör,"")</f>
        <v/>
      </c>
      <c r="F388" s="9" t="str">
        <f>IF(DML_drivmedel[[#This Row],[Drivmedel]]&lt;&gt;"",CONCATENATE(Rapporteringsår,"-",DML_drivmedel[[#This Row],[ID]]),"")</f>
        <v/>
      </c>
      <c r="G388" s="26" t="str">
        <f>IF(DML_drivmedel[[#This Row],[Drivmedel]]&lt;&gt;"",Rapporteringsår,"")</f>
        <v/>
      </c>
      <c r="H388" s="149">
        <v>1386</v>
      </c>
      <c r="I388" s="1"/>
      <c r="J388" s="82"/>
      <c r="K388" s="1"/>
      <c r="L388" s="83"/>
      <c r="M388" s="100"/>
    </row>
    <row r="389" spans="2:13" x14ac:dyDescent="0.35">
      <c r="B3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9" s="9" t="str">
        <f>IF(DML_drivmedel[[#This Row],[Drivmedel]]&lt;&gt;"",CONCATENATE(DML_drivmedel[[#This Row],[ID]],". ",DML_drivmedel[[#This Row],[Drivmedel]]),"")</f>
        <v/>
      </c>
      <c r="D389" s="9" t="str">
        <f>IF(DML_drivmedel[[#This Row],[Drivmedel]]&lt;&gt;"",Organisationsnummer,"")</f>
        <v/>
      </c>
      <c r="E389" s="81" t="str">
        <f>IF(DML_drivmedel[[#This Row],[Drivmedel]]&lt;&gt;"",Rapportör,"")</f>
        <v/>
      </c>
      <c r="F389" s="9" t="str">
        <f>IF(DML_drivmedel[[#This Row],[Drivmedel]]&lt;&gt;"",CONCATENATE(Rapporteringsår,"-",DML_drivmedel[[#This Row],[ID]]),"")</f>
        <v/>
      </c>
      <c r="G389" s="26" t="str">
        <f>IF(DML_drivmedel[[#This Row],[Drivmedel]]&lt;&gt;"",Rapporteringsår,"")</f>
        <v/>
      </c>
      <c r="H389" s="149">
        <v>1387</v>
      </c>
      <c r="I389" s="1"/>
      <c r="J389" s="82"/>
      <c r="K389" s="1"/>
      <c r="L389" s="83"/>
      <c r="M389" s="100"/>
    </row>
    <row r="390" spans="2:13" x14ac:dyDescent="0.35">
      <c r="B3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0" s="9" t="str">
        <f>IF(DML_drivmedel[[#This Row],[Drivmedel]]&lt;&gt;"",CONCATENATE(DML_drivmedel[[#This Row],[ID]],". ",DML_drivmedel[[#This Row],[Drivmedel]]),"")</f>
        <v/>
      </c>
      <c r="D390" s="9" t="str">
        <f>IF(DML_drivmedel[[#This Row],[Drivmedel]]&lt;&gt;"",Organisationsnummer,"")</f>
        <v/>
      </c>
      <c r="E390" s="81" t="str">
        <f>IF(DML_drivmedel[[#This Row],[Drivmedel]]&lt;&gt;"",Rapportör,"")</f>
        <v/>
      </c>
      <c r="F390" s="9" t="str">
        <f>IF(DML_drivmedel[[#This Row],[Drivmedel]]&lt;&gt;"",CONCATENATE(Rapporteringsår,"-",DML_drivmedel[[#This Row],[ID]]),"")</f>
        <v/>
      </c>
      <c r="G390" s="26" t="str">
        <f>IF(DML_drivmedel[[#This Row],[Drivmedel]]&lt;&gt;"",Rapporteringsår,"")</f>
        <v/>
      </c>
      <c r="H390" s="149">
        <v>1388</v>
      </c>
      <c r="I390" s="1"/>
      <c r="J390" s="82"/>
      <c r="K390" s="1"/>
      <c r="L390" s="83"/>
      <c r="M390" s="100"/>
    </row>
    <row r="391" spans="2:13" x14ac:dyDescent="0.35">
      <c r="B3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1" s="9" t="str">
        <f>IF(DML_drivmedel[[#This Row],[Drivmedel]]&lt;&gt;"",CONCATENATE(DML_drivmedel[[#This Row],[ID]],". ",DML_drivmedel[[#This Row],[Drivmedel]]),"")</f>
        <v/>
      </c>
      <c r="D391" s="9" t="str">
        <f>IF(DML_drivmedel[[#This Row],[Drivmedel]]&lt;&gt;"",Organisationsnummer,"")</f>
        <v/>
      </c>
      <c r="E391" s="81" t="str">
        <f>IF(DML_drivmedel[[#This Row],[Drivmedel]]&lt;&gt;"",Rapportör,"")</f>
        <v/>
      </c>
      <c r="F391" s="9" t="str">
        <f>IF(DML_drivmedel[[#This Row],[Drivmedel]]&lt;&gt;"",CONCATENATE(Rapporteringsår,"-",DML_drivmedel[[#This Row],[ID]]),"")</f>
        <v/>
      </c>
      <c r="G391" s="26" t="str">
        <f>IF(DML_drivmedel[[#This Row],[Drivmedel]]&lt;&gt;"",Rapporteringsår,"")</f>
        <v/>
      </c>
      <c r="H391" s="149">
        <v>1389</v>
      </c>
      <c r="I391" s="1"/>
      <c r="J391" s="82"/>
      <c r="K391" s="1"/>
      <c r="L391" s="83"/>
      <c r="M391" s="100"/>
    </row>
    <row r="392" spans="2:13" x14ac:dyDescent="0.35">
      <c r="B3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2" s="9" t="str">
        <f>IF(DML_drivmedel[[#This Row],[Drivmedel]]&lt;&gt;"",CONCATENATE(DML_drivmedel[[#This Row],[ID]],". ",DML_drivmedel[[#This Row],[Drivmedel]]),"")</f>
        <v/>
      </c>
      <c r="D392" s="9" t="str">
        <f>IF(DML_drivmedel[[#This Row],[Drivmedel]]&lt;&gt;"",Organisationsnummer,"")</f>
        <v/>
      </c>
      <c r="E392" s="81" t="str">
        <f>IF(DML_drivmedel[[#This Row],[Drivmedel]]&lt;&gt;"",Rapportör,"")</f>
        <v/>
      </c>
      <c r="F392" s="9" t="str">
        <f>IF(DML_drivmedel[[#This Row],[Drivmedel]]&lt;&gt;"",CONCATENATE(Rapporteringsår,"-",DML_drivmedel[[#This Row],[ID]]),"")</f>
        <v/>
      </c>
      <c r="G392" s="26" t="str">
        <f>IF(DML_drivmedel[[#This Row],[Drivmedel]]&lt;&gt;"",Rapporteringsår,"")</f>
        <v/>
      </c>
      <c r="H392" s="149">
        <v>1390</v>
      </c>
      <c r="I392" s="1"/>
      <c r="J392" s="82"/>
      <c r="K392" s="1"/>
      <c r="L392" s="83"/>
      <c r="M392" s="100"/>
    </row>
    <row r="393" spans="2:13" x14ac:dyDescent="0.35">
      <c r="B3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3" s="9" t="str">
        <f>IF(DML_drivmedel[[#This Row],[Drivmedel]]&lt;&gt;"",CONCATENATE(DML_drivmedel[[#This Row],[ID]],". ",DML_drivmedel[[#This Row],[Drivmedel]]),"")</f>
        <v/>
      </c>
      <c r="D393" s="9" t="str">
        <f>IF(DML_drivmedel[[#This Row],[Drivmedel]]&lt;&gt;"",Organisationsnummer,"")</f>
        <v/>
      </c>
      <c r="E393" s="81" t="str">
        <f>IF(DML_drivmedel[[#This Row],[Drivmedel]]&lt;&gt;"",Rapportör,"")</f>
        <v/>
      </c>
      <c r="F393" s="9" t="str">
        <f>IF(DML_drivmedel[[#This Row],[Drivmedel]]&lt;&gt;"",CONCATENATE(Rapporteringsår,"-",DML_drivmedel[[#This Row],[ID]]),"")</f>
        <v/>
      </c>
      <c r="G393" s="26" t="str">
        <f>IF(DML_drivmedel[[#This Row],[Drivmedel]]&lt;&gt;"",Rapporteringsår,"")</f>
        <v/>
      </c>
      <c r="H393" s="149">
        <v>1391</v>
      </c>
      <c r="I393" s="1"/>
      <c r="J393" s="82"/>
      <c r="K393" s="1"/>
      <c r="L393" s="83"/>
      <c r="M393" s="100"/>
    </row>
    <row r="394" spans="2:13" x14ac:dyDescent="0.35">
      <c r="B3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4" s="9" t="str">
        <f>IF(DML_drivmedel[[#This Row],[Drivmedel]]&lt;&gt;"",CONCATENATE(DML_drivmedel[[#This Row],[ID]],". ",DML_drivmedel[[#This Row],[Drivmedel]]),"")</f>
        <v/>
      </c>
      <c r="D394" s="9" t="str">
        <f>IF(DML_drivmedel[[#This Row],[Drivmedel]]&lt;&gt;"",Organisationsnummer,"")</f>
        <v/>
      </c>
      <c r="E394" s="81" t="str">
        <f>IF(DML_drivmedel[[#This Row],[Drivmedel]]&lt;&gt;"",Rapportör,"")</f>
        <v/>
      </c>
      <c r="F394" s="9" t="str">
        <f>IF(DML_drivmedel[[#This Row],[Drivmedel]]&lt;&gt;"",CONCATENATE(Rapporteringsår,"-",DML_drivmedel[[#This Row],[ID]]),"")</f>
        <v/>
      </c>
      <c r="G394" s="26" t="str">
        <f>IF(DML_drivmedel[[#This Row],[Drivmedel]]&lt;&gt;"",Rapporteringsår,"")</f>
        <v/>
      </c>
      <c r="H394" s="149">
        <v>1392</v>
      </c>
      <c r="I394" s="1"/>
      <c r="J394" s="82"/>
      <c r="K394" s="1"/>
      <c r="L394" s="83"/>
      <c r="M394" s="100"/>
    </row>
    <row r="395" spans="2:13" x14ac:dyDescent="0.35">
      <c r="B3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5" s="9" t="str">
        <f>IF(DML_drivmedel[[#This Row],[Drivmedel]]&lt;&gt;"",CONCATENATE(DML_drivmedel[[#This Row],[ID]],". ",DML_drivmedel[[#This Row],[Drivmedel]]),"")</f>
        <v/>
      </c>
      <c r="D395" s="9" t="str">
        <f>IF(DML_drivmedel[[#This Row],[Drivmedel]]&lt;&gt;"",Organisationsnummer,"")</f>
        <v/>
      </c>
      <c r="E395" s="81" t="str">
        <f>IF(DML_drivmedel[[#This Row],[Drivmedel]]&lt;&gt;"",Rapportör,"")</f>
        <v/>
      </c>
      <c r="F395" s="9" t="str">
        <f>IF(DML_drivmedel[[#This Row],[Drivmedel]]&lt;&gt;"",CONCATENATE(Rapporteringsår,"-",DML_drivmedel[[#This Row],[ID]]),"")</f>
        <v/>
      </c>
      <c r="G395" s="26" t="str">
        <f>IF(DML_drivmedel[[#This Row],[Drivmedel]]&lt;&gt;"",Rapporteringsår,"")</f>
        <v/>
      </c>
      <c r="H395" s="149">
        <v>1393</v>
      </c>
      <c r="I395" s="1"/>
      <c r="J395" s="82"/>
      <c r="K395" s="1"/>
      <c r="L395" s="83"/>
      <c r="M395" s="100"/>
    </row>
    <row r="396" spans="2:13" x14ac:dyDescent="0.35">
      <c r="B3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6" s="9" t="str">
        <f>IF(DML_drivmedel[[#This Row],[Drivmedel]]&lt;&gt;"",CONCATENATE(DML_drivmedel[[#This Row],[ID]],". ",DML_drivmedel[[#This Row],[Drivmedel]]),"")</f>
        <v/>
      </c>
      <c r="D396" s="9" t="str">
        <f>IF(DML_drivmedel[[#This Row],[Drivmedel]]&lt;&gt;"",Organisationsnummer,"")</f>
        <v/>
      </c>
      <c r="E396" s="81" t="str">
        <f>IF(DML_drivmedel[[#This Row],[Drivmedel]]&lt;&gt;"",Rapportör,"")</f>
        <v/>
      </c>
      <c r="F396" s="9" t="str">
        <f>IF(DML_drivmedel[[#This Row],[Drivmedel]]&lt;&gt;"",CONCATENATE(Rapporteringsår,"-",DML_drivmedel[[#This Row],[ID]]),"")</f>
        <v/>
      </c>
      <c r="G396" s="26" t="str">
        <f>IF(DML_drivmedel[[#This Row],[Drivmedel]]&lt;&gt;"",Rapporteringsår,"")</f>
        <v/>
      </c>
      <c r="H396" s="149">
        <v>1394</v>
      </c>
      <c r="I396" s="1"/>
      <c r="J396" s="82"/>
      <c r="K396" s="1"/>
      <c r="L396" s="83"/>
      <c r="M396" s="100"/>
    </row>
    <row r="397" spans="2:13" x14ac:dyDescent="0.35">
      <c r="B3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7" s="9" t="str">
        <f>IF(DML_drivmedel[[#This Row],[Drivmedel]]&lt;&gt;"",CONCATENATE(DML_drivmedel[[#This Row],[ID]],". ",DML_drivmedel[[#This Row],[Drivmedel]]),"")</f>
        <v/>
      </c>
      <c r="D397" s="9" t="str">
        <f>IF(DML_drivmedel[[#This Row],[Drivmedel]]&lt;&gt;"",Organisationsnummer,"")</f>
        <v/>
      </c>
      <c r="E397" s="81" t="str">
        <f>IF(DML_drivmedel[[#This Row],[Drivmedel]]&lt;&gt;"",Rapportör,"")</f>
        <v/>
      </c>
      <c r="F397" s="9" t="str">
        <f>IF(DML_drivmedel[[#This Row],[Drivmedel]]&lt;&gt;"",CONCATENATE(Rapporteringsår,"-",DML_drivmedel[[#This Row],[ID]]),"")</f>
        <v/>
      </c>
      <c r="G397" s="26" t="str">
        <f>IF(DML_drivmedel[[#This Row],[Drivmedel]]&lt;&gt;"",Rapporteringsår,"")</f>
        <v/>
      </c>
      <c r="H397" s="149">
        <v>1395</v>
      </c>
      <c r="I397" s="1"/>
      <c r="J397" s="82"/>
      <c r="K397" s="1"/>
      <c r="L397" s="83"/>
      <c r="M397" s="100"/>
    </row>
    <row r="398" spans="2:13" x14ac:dyDescent="0.35">
      <c r="B3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8" s="9" t="str">
        <f>IF(DML_drivmedel[[#This Row],[Drivmedel]]&lt;&gt;"",CONCATENATE(DML_drivmedel[[#This Row],[ID]],". ",DML_drivmedel[[#This Row],[Drivmedel]]),"")</f>
        <v/>
      </c>
      <c r="D398" s="9" t="str">
        <f>IF(DML_drivmedel[[#This Row],[Drivmedel]]&lt;&gt;"",Organisationsnummer,"")</f>
        <v/>
      </c>
      <c r="E398" s="81" t="str">
        <f>IF(DML_drivmedel[[#This Row],[Drivmedel]]&lt;&gt;"",Rapportör,"")</f>
        <v/>
      </c>
      <c r="F398" s="9" t="str">
        <f>IF(DML_drivmedel[[#This Row],[Drivmedel]]&lt;&gt;"",CONCATENATE(Rapporteringsår,"-",DML_drivmedel[[#This Row],[ID]]),"")</f>
        <v/>
      </c>
      <c r="G398" s="26" t="str">
        <f>IF(DML_drivmedel[[#This Row],[Drivmedel]]&lt;&gt;"",Rapporteringsår,"")</f>
        <v/>
      </c>
      <c r="H398" s="149">
        <v>1396</v>
      </c>
      <c r="I398" s="1"/>
      <c r="J398" s="82"/>
      <c r="K398" s="1"/>
      <c r="L398" s="83"/>
      <c r="M398" s="100"/>
    </row>
    <row r="399" spans="2:13" x14ac:dyDescent="0.35">
      <c r="B3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9" s="9" t="str">
        <f>IF(DML_drivmedel[[#This Row],[Drivmedel]]&lt;&gt;"",CONCATENATE(DML_drivmedel[[#This Row],[ID]],". ",DML_drivmedel[[#This Row],[Drivmedel]]),"")</f>
        <v/>
      </c>
      <c r="D399" s="9" t="str">
        <f>IF(DML_drivmedel[[#This Row],[Drivmedel]]&lt;&gt;"",Organisationsnummer,"")</f>
        <v/>
      </c>
      <c r="E399" s="81" t="str">
        <f>IF(DML_drivmedel[[#This Row],[Drivmedel]]&lt;&gt;"",Rapportör,"")</f>
        <v/>
      </c>
      <c r="F399" s="9" t="str">
        <f>IF(DML_drivmedel[[#This Row],[Drivmedel]]&lt;&gt;"",CONCATENATE(Rapporteringsår,"-",DML_drivmedel[[#This Row],[ID]]),"")</f>
        <v/>
      </c>
      <c r="G399" s="26" t="str">
        <f>IF(DML_drivmedel[[#This Row],[Drivmedel]]&lt;&gt;"",Rapporteringsår,"")</f>
        <v/>
      </c>
      <c r="H399" s="149">
        <v>1397</v>
      </c>
      <c r="I399" s="1"/>
      <c r="J399" s="82"/>
      <c r="K399" s="1"/>
      <c r="L399" s="83"/>
      <c r="M399" s="100"/>
    </row>
    <row r="400" spans="2:13" x14ac:dyDescent="0.35">
      <c r="B4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0" s="9" t="str">
        <f>IF(DML_drivmedel[[#This Row],[Drivmedel]]&lt;&gt;"",CONCATENATE(DML_drivmedel[[#This Row],[ID]],". ",DML_drivmedel[[#This Row],[Drivmedel]]),"")</f>
        <v/>
      </c>
      <c r="D400" s="9" t="str">
        <f>IF(DML_drivmedel[[#This Row],[Drivmedel]]&lt;&gt;"",Organisationsnummer,"")</f>
        <v/>
      </c>
      <c r="E400" s="81" t="str">
        <f>IF(DML_drivmedel[[#This Row],[Drivmedel]]&lt;&gt;"",Rapportör,"")</f>
        <v/>
      </c>
      <c r="F400" s="9" t="str">
        <f>IF(DML_drivmedel[[#This Row],[Drivmedel]]&lt;&gt;"",CONCATENATE(Rapporteringsår,"-",DML_drivmedel[[#This Row],[ID]]),"")</f>
        <v/>
      </c>
      <c r="G400" s="26" t="str">
        <f>IF(DML_drivmedel[[#This Row],[Drivmedel]]&lt;&gt;"",Rapporteringsår,"")</f>
        <v/>
      </c>
      <c r="H400" s="149">
        <v>1398</v>
      </c>
      <c r="I400" s="1"/>
      <c r="J400" s="82"/>
      <c r="K400" s="1"/>
      <c r="L400" s="83"/>
      <c r="M400" s="100"/>
    </row>
    <row r="401" spans="2:13" x14ac:dyDescent="0.35">
      <c r="B4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1" s="9" t="str">
        <f>IF(DML_drivmedel[[#This Row],[Drivmedel]]&lt;&gt;"",CONCATENATE(DML_drivmedel[[#This Row],[ID]],". ",DML_drivmedel[[#This Row],[Drivmedel]]),"")</f>
        <v/>
      </c>
      <c r="D401" s="9" t="str">
        <f>IF(DML_drivmedel[[#This Row],[Drivmedel]]&lt;&gt;"",Organisationsnummer,"")</f>
        <v/>
      </c>
      <c r="E401" s="81" t="str">
        <f>IF(DML_drivmedel[[#This Row],[Drivmedel]]&lt;&gt;"",Rapportör,"")</f>
        <v/>
      </c>
      <c r="F401" s="9" t="str">
        <f>IF(DML_drivmedel[[#This Row],[Drivmedel]]&lt;&gt;"",CONCATENATE(Rapporteringsår,"-",DML_drivmedel[[#This Row],[ID]]),"")</f>
        <v/>
      </c>
      <c r="G401" s="26" t="str">
        <f>IF(DML_drivmedel[[#This Row],[Drivmedel]]&lt;&gt;"",Rapporteringsår,"")</f>
        <v/>
      </c>
      <c r="H401" s="149">
        <v>1399</v>
      </c>
      <c r="I401" s="1"/>
      <c r="J401" s="82"/>
      <c r="K401" s="1"/>
      <c r="L401" s="83"/>
      <c r="M401" s="100"/>
    </row>
    <row r="402" spans="2:13" x14ac:dyDescent="0.35">
      <c r="B4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2" s="9" t="str">
        <f>IF(DML_drivmedel[[#This Row],[Drivmedel]]&lt;&gt;"",CONCATENATE(DML_drivmedel[[#This Row],[ID]],". ",DML_drivmedel[[#This Row],[Drivmedel]]),"")</f>
        <v/>
      </c>
      <c r="D402" s="9" t="str">
        <f>IF(DML_drivmedel[[#This Row],[Drivmedel]]&lt;&gt;"",Organisationsnummer,"")</f>
        <v/>
      </c>
      <c r="E402" s="81" t="str">
        <f>IF(DML_drivmedel[[#This Row],[Drivmedel]]&lt;&gt;"",Rapportör,"")</f>
        <v/>
      </c>
      <c r="F402" s="9" t="str">
        <f>IF(DML_drivmedel[[#This Row],[Drivmedel]]&lt;&gt;"",CONCATENATE(Rapporteringsår,"-",DML_drivmedel[[#This Row],[ID]]),"")</f>
        <v/>
      </c>
      <c r="G402" s="26" t="str">
        <f>IF(DML_drivmedel[[#This Row],[Drivmedel]]&lt;&gt;"",Rapporteringsår,"")</f>
        <v/>
      </c>
      <c r="H402" s="149">
        <v>1400</v>
      </c>
      <c r="I402" s="1"/>
      <c r="J402" s="82"/>
      <c r="K402" s="1"/>
      <c r="L402" s="83"/>
      <c r="M402" s="100"/>
    </row>
    <row r="403" spans="2:13" x14ac:dyDescent="0.35">
      <c r="B4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3" s="9" t="str">
        <f>IF(DML_drivmedel[[#This Row],[Drivmedel]]&lt;&gt;"",CONCATENATE(DML_drivmedel[[#This Row],[ID]],". ",DML_drivmedel[[#This Row],[Drivmedel]]),"")</f>
        <v/>
      </c>
      <c r="D403" s="9" t="str">
        <f>IF(DML_drivmedel[[#This Row],[Drivmedel]]&lt;&gt;"",Organisationsnummer,"")</f>
        <v/>
      </c>
      <c r="E403" s="81" t="str">
        <f>IF(DML_drivmedel[[#This Row],[Drivmedel]]&lt;&gt;"",Rapportör,"")</f>
        <v/>
      </c>
      <c r="F403" s="9" t="str">
        <f>IF(DML_drivmedel[[#This Row],[Drivmedel]]&lt;&gt;"",CONCATENATE(Rapporteringsår,"-",DML_drivmedel[[#This Row],[ID]]),"")</f>
        <v/>
      </c>
      <c r="G403" s="26" t="str">
        <f>IF(DML_drivmedel[[#This Row],[Drivmedel]]&lt;&gt;"",Rapporteringsår,"")</f>
        <v/>
      </c>
      <c r="H403" s="149">
        <v>1401</v>
      </c>
      <c r="I403" s="1"/>
      <c r="J403" s="82"/>
      <c r="K403" s="1"/>
      <c r="L403" s="83"/>
      <c r="M403" s="100"/>
    </row>
    <row r="404" spans="2:13" x14ac:dyDescent="0.35">
      <c r="B4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4" s="9" t="str">
        <f>IF(DML_drivmedel[[#This Row],[Drivmedel]]&lt;&gt;"",CONCATENATE(DML_drivmedel[[#This Row],[ID]],". ",DML_drivmedel[[#This Row],[Drivmedel]]),"")</f>
        <v/>
      </c>
      <c r="D404" s="9" t="str">
        <f>IF(DML_drivmedel[[#This Row],[Drivmedel]]&lt;&gt;"",Organisationsnummer,"")</f>
        <v/>
      </c>
      <c r="E404" s="81" t="str">
        <f>IF(DML_drivmedel[[#This Row],[Drivmedel]]&lt;&gt;"",Rapportör,"")</f>
        <v/>
      </c>
      <c r="F404" s="9" t="str">
        <f>IF(DML_drivmedel[[#This Row],[Drivmedel]]&lt;&gt;"",CONCATENATE(Rapporteringsår,"-",DML_drivmedel[[#This Row],[ID]]),"")</f>
        <v/>
      </c>
      <c r="G404" s="26" t="str">
        <f>IF(DML_drivmedel[[#This Row],[Drivmedel]]&lt;&gt;"",Rapporteringsår,"")</f>
        <v/>
      </c>
      <c r="H404" s="149">
        <v>1402</v>
      </c>
      <c r="I404" s="1"/>
      <c r="J404" s="82"/>
      <c r="K404" s="1"/>
      <c r="L404" s="83"/>
      <c r="M404" s="100"/>
    </row>
    <row r="405" spans="2:13" x14ac:dyDescent="0.35">
      <c r="B4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5" s="9" t="str">
        <f>IF(DML_drivmedel[[#This Row],[Drivmedel]]&lt;&gt;"",CONCATENATE(DML_drivmedel[[#This Row],[ID]],". ",DML_drivmedel[[#This Row],[Drivmedel]]),"")</f>
        <v/>
      </c>
      <c r="D405" s="9" t="str">
        <f>IF(DML_drivmedel[[#This Row],[Drivmedel]]&lt;&gt;"",Organisationsnummer,"")</f>
        <v/>
      </c>
      <c r="E405" s="81" t="str">
        <f>IF(DML_drivmedel[[#This Row],[Drivmedel]]&lt;&gt;"",Rapportör,"")</f>
        <v/>
      </c>
      <c r="F405" s="9" t="str">
        <f>IF(DML_drivmedel[[#This Row],[Drivmedel]]&lt;&gt;"",CONCATENATE(Rapporteringsår,"-",DML_drivmedel[[#This Row],[ID]]),"")</f>
        <v/>
      </c>
      <c r="G405" s="26" t="str">
        <f>IF(DML_drivmedel[[#This Row],[Drivmedel]]&lt;&gt;"",Rapporteringsår,"")</f>
        <v/>
      </c>
      <c r="H405" s="149">
        <v>1403</v>
      </c>
      <c r="I405" s="1"/>
      <c r="J405" s="82"/>
      <c r="K405" s="1"/>
      <c r="L405" s="83"/>
      <c r="M405" s="100"/>
    </row>
    <row r="406" spans="2:13" x14ac:dyDescent="0.35">
      <c r="B4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6" s="9" t="str">
        <f>IF(DML_drivmedel[[#This Row],[Drivmedel]]&lt;&gt;"",CONCATENATE(DML_drivmedel[[#This Row],[ID]],". ",DML_drivmedel[[#This Row],[Drivmedel]]),"")</f>
        <v/>
      </c>
      <c r="D406" s="9" t="str">
        <f>IF(DML_drivmedel[[#This Row],[Drivmedel]]&lt;&gt;"",Organisationsnummer,"")</f>
        <v/>
      </c>
      <c r="E406" s="81" t="str">
        <f>IF(DML_drivmedel[[#This Row],[Drivmedel]]&lt;&gt;"",Rapportör,"")</f>
        <v/>
      </c>
      <c r="F406" s="9" t="str">
        <f>IF(DML_drivmedel[[#This Row],[Drivmedel]]&lt;&gt;"",CONCATENATE(Rapporteringsår,"-",DML_drivmedel[[#This Row],[ID]]),"")</f>
        <v/>
      </c>
      <c r="G406" s="26" t="str">
        <f>IF(DML_drivmedel[[#This Row],[Drivmedel]]&lt;&gt;"",Rapporteringsår,"")</f>
        <v/>
      </c>
      <c r="H406" s="149">
        <v>1404</v>
      </c>
      <c r="I406" s="1"/>
      <c r="J406" s="82"/>
      <c r="K406" s="1"/>
      <c r="L406" s="83"/>
      <c r="M406" s="100"/>
    </row>
    <row r="407" spans="2:13" x14ac:dyDescent="0.35">
      <c r="B4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7" s="9" t="str">
        <f>IF(DML_drivmedel[[#This Row],[Drivmedel]]&lt;&gt;"",CONCATENATE(DML_drivmedel[[#This Row],[ID]],". ",DML_drivmedel[[#This Row],[Drivmedel]]),"")</f>
        <v/>
      </c>
      <c r="D407" s="9" t="str">
        <f>IF(DML_drivmedel[[#This Row],[Drivmedel]]&lt;&gt;"",Organisationsnummer,"")</f>
        <v/>
      </c>
      <c r="E407" s="81" t="str">
        <f>IF(DML_drivmedel[[#This Row],[Drivmedel]]&lt;&gt;"",Rapportör,"")</f>
        <v/>
      </c>
      <c r="F407" s="9" t="str">
        <f>IF(DML_drivmedel[[#This Row],[Drivmedel]]&lt;&gt;"",CONCATENATE(Rapporteringsår,"-",DML_drivmedel[[#This Row],[ID]]),"")</f>
        <v/>
      </c>
      <c r="G407" s="26" t="str">
        <f>IF(DML_drivmedel[[#This Row],[Drivmedel]]&lt;&gt;"",Rapporteringsår,"")</f>
        <v/>
      </c>
      <c r="H407" s="149">
        <v>1405</v>
      </c>
      <c r="I407" s="1"/>
      <c r="J407" s="82"/>
      <c r="K407" s="1"/>
      <c r="L407" s="83"/>
      <c r="M407" s="100"/>
    </row>
    <row r="408" spans="2:13" x14ac:dyDescent="0.35">
      <c r="B4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8" s="9" t="str">
        <f>IF(DML_drivmedel[[#This Row],[Drivmedel]]&lt;&gt;"",CONCATENATE(DML_drivmedel[[#This Row],[ID]],". ",DML_drivmedel[[#This Row],[Drivmedel]]),"")</f>
        <v/>
      </c>
      <c r="D408" s="9" t="str">
        <f>IF(DML_drivmedel[[#This Row],[Drivmedel]]&lt;&gt;"",Organisationsnummer,"")</f>
        <v/>
      </c>
      <c r="E408" s="81" t="str">
        <f>IF(DML_drivmedel[[#This Row],[Drivmedel]]&lt;&gt;"",Rapportör,"")</f>
        <v/>
      </c>
      <c r="F408" s="9" t="str">
        <f>IF(DML_drivmedel[[#This Row],[Drivmedel]]&lt;&gt;"",CONCATENATE(Rapporteringsår,"-",DML_drivmedel[[#This Row],[ID]]),"")</f>
        <v/>
      </c>
      <c r="G408" s="26" t="str">
        <f>IF(DML_drivmedel[[#This Row],[Drivmedel]]&lt;&gt;"",Rapporteringsår,"")</f>
        <v/>
      </c>
      <c r="H408" s="149">
        <v>1406</v>
      </c>
      <c r="I408" s="1"/>
      <c r="J408" s="82"/>
      <c r="K408" s="1"/>
      <c r="L408" s="83"/>
      <c r="M408" s="100"/>
    </row>
    <row r="409" spans="2:13" x14ac:dyDescent="0.35">
      <c r="B4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9" s="9" t="str">
        <f>IF(DML_drivmedel[[#This Row],[Drivmedel]]&lt;&gt;"",CONCATENATE(DML_drivmedel[[#This Row],[ID]],". ",DML_drivmedel[[#This Row],[Drivmedel]]),"")</f>
        <v/>
      </c>
      <c r="D409" s="9" t="str">
        <f>IF(DML_drivmedel[[#This Row],[Drivmedel]]&lt;&gt;"",Organisationsnummer,"")</f>
        <v/>
      </c>
      <c r="E409" s="81" t="str">
        <f>IF(DML_drivmedel[[#This Row],[Drivmedel]]&lt;&gt;"",Rapportör,"")</f>
        <v/>
      </c>
      <c r="F409" s="9" t="str">
        <f>IF(DML_drivmedel[[#This Row],[Drivmedel]]&lt;&gt;"",CONCATENATE(Rapporteringsår,"-",DML_drivmedel[[#This Row],[ID]]),"")</f>
        <v/>
      </c>
      <c r="G409" s="26" t="str">
        <f>IF(DML_drivmedel[[#This Row],[Drivmedel]]&lt;&gt;"",Rapporteringsår,"")</f>
        <v/>
      </c>
      <c r="H409" s="149">
        <v>1407</v>
      </c>
      <c r="I409" s="1"/>
      <c r="J409" s="82"/>
      <c r="K409" s="1"/>
      <c r="L409" s="83"/>
      <c r="M409" s="100"/>
    </row>
    <row r="410" spans="2:13" x14ac:dyDescent="0.35">
      <c r="B4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0" s="9" t="str">
        <f>IF(DML_drivmedel[[#This Row],[Drivmedel]]&lt;&gt;"",CONCATENATE(DML_drivmedel[[#This Row],[ID]],". ",DML_drivmedel[[#This Row],[Drivmedel]]),"")</f>
        <v/>
      </c>
      <c r="D410" s="9" t="str">
        <f>IF(DML_drivmedel[[#This Row],[Drivmedel]]&lt;&gt;"",Organisationsnummer,"")</f>
        <v/>
      </c>
      <c r="E410" s="81" t="str">
        <f>IF(DML_drivmedel[[#This Row],[Drivmedel]]&lt;&gt;"",Rapportör,"")</f>
        <v/>
      </c>
      <c r="F410" s="9" t="str">
        <f>IF(DML_drivmedel[[#This Row],[Drivmedel]]&lt;&gt;"",CONCATENATE(Rapporteringsår,"-",DML_drivmedel[[#This Row],[ID]]),"")</f>
        <v/>
      </c>
      <c r="G410" s="26" t="str">
        <f>IF(DML_drivmedel[[#This Row],[Drivmedel]]&lt;&gt;"",Rapporteringsår,"")</f>
        <v/>
      </c>
      <c r="H410" s="149">
        <v>1408</v>
      </c>
      <c r="I410" s="1"/>
      <c r="J410" s="82"/>
      <c r="K410" s="1"/>
      <c r="L410" s="83"/>
      <c r="M410" s="100"/>
    </row>
    <row r="411" spans="2:13" x14ac:dyDescent="0.35">
      <c r="B4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1" s="9" t="str">
        <f>IF(DML_drivmedel[[#This Row],[Drivmedel]]&lt;&gt;"",CONCATENATE(DML_drivmedel[[#This Row],[ID]],". ",DML_drivmedel[[#This Row],[Drivmedel]]),"")</f>
        <v/>
      </c>
      <c r="D411" s="9" t="str">
        <f>IF(DML_drivmedel[[#This Row],[Drivmedel]]&lt;&gt;"",Organisationsnummer,"")</f>
        <v/>
      </c>
      <c r="E411" s="81" t="str">
        <f>IF(DML_drivmedel[[#This Row],[Drivmedel]]&lt;&gt;"",Rapportör,"")</f>
        <v/>
      </c>
      <c r="F411" s="9" t="str">
        <f>IF(DML_drivmedel[[#This Row],[Drivmedel]]&lt;&gt;"",CONCATENATE(Rapporteringsår,"-",DML_drivmedel[[#This Row],[ID]]),"")</f>
        <v/>
      </c>
      <c r="G411" s="26" t="str">
        <f>IF(DML_drivmedel[[#This Row],[Drivmedel]]&lt;&gt;"",Rapporteringsår,"")</f>
        <v/>
      </c>
      <c r="H411" s="149">
        <v>1409</v>
      </c>
      <c r="I411" s="1"/>
      <c r="J411" s="82"/>
      <c r="K411" s="1"/>
      <c r="L411" s="83"/>
      <c r="M411" s="100"/>
    </row>
    <row r="412" spans="2:13" x14ac:dyDescent="0.35">
      <c r="B4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2" s="9" t="str">
        <f>IF(DML_drivmedel[[#This Row],[Drivmedel]]&lt;&gt;"",CONCATENATE(DML_drivmedel[[#This Row],[ID]],". ",DML_drivmedel[[#This Row],[Drivmedel]]),"")</f>
        <v/>
      </c>
      <c r="D412" s="9" t="str">
        <f>IF(DML_drivmedel[[#This Row],[Drivmedel]]&lt;&gt;"",Organisationsnummer,"")</f>
        <v/>
      </c>
      <c r="E412" s="81" t="str">
        <f>IF(DML_drivmedel[[#This Row],[Drivmedel]]&lt;&gt;"",Rapportör,"")</f>
        <v/>
      </c>
      <c r="F412" s="9" t="str">
        <f>IF(DML_drivmedel[[#This Row],[Drivmedel]]&lt;&gt;"",CONCATENATE(Rapporteringsår,"-",DML_drivmedel[[#This Row],[ID]]),"")</f>
        <v/>
      </c>
      <c r="G412" s="26" t="str">
        <f>IF(DML_drivmedel[[#This Row],[Drivmedel]]&lt;&gt;"",Rapporteringsår,"")</f>
        <v/>
      </c>
      <c r="H412" s="149">
        <v>1410</v>
      </c>
      <c r="I412" s="1"/>
      <c r="J412" s="82"/>
      <c r="K412" s="1"/>
      <c r="L412" s="83"/>
      <c r="M412" s="100"/>
    </row>
    <row r="413" spans="2:13" x14ac:dyDescent="0.35">
      <c r="B4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3" s="9" t="str">
        <f>IF(DML_drivmedel[[#This Row],[Drivmedel]]&lt;&gt;"",CONCATENATE(DML_drivmedel[[#This Row],[ID]],". ",DML_drivmedel[[#This Row],[Drivmedel]]),"")</f>
        <v/>
      </c>
      <c r="D413" s="9" t="str">
        <f>IF(DML_drivmedel[[#This Row],[Drivmedel]]&lt;&gt;"",Organisationsnummer,"")</f>
        <v/>
      </c>
      <c r="E413" s="81" t="str">
        <f>IF(DML_drivmedel[[#This Row],[Drivmedel]]&lt;&gt;"",Rapportör,"")</f>
        <v/>
      </c>
      <c r="F413" s="9" t="str">
        <f>IF(DML_drivmedel[[#This Row],[Drivmedel]]&lt;&gt;"",CONCATENATE(Rapporteringsår,"-",DML_drivmedel[[#This Row],[ID]]),"")</f>
        <v/>
      </c>
      <c r="G413" s="26" t="str">
        <f>IF(DML_drivmedel[[#This Row],[Drivmedel]]&lt;&gt;"",Rapporteringsår,"")</f>
        <v/>
      </c>
      <c r="H413" s="149">
        <v>1411</v>
      </c>
      <c r="I413" s="1"/>
      <c r="J413" s="82"/>
      <c r="K413" s="1"/>
      <c r="L413" s="83"/>
      <c r="M413" s="100"/>
    </row>
    <row r="414" spans="2:13" x14ac:dyDescent="0.35">
      <c r="B4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4" s="9" t="str">
        <f>IF(DML_drivmedel[[#This Row],[Drivmedel]]&lt;&gt;"",CONCATENATE(DML_drivmedel[[#This Row],[ID]],". ",DML_drivmedel[[#This Row],[Drivmedel]]),"")</f>
        <v/>
      </c>
      <c r="D414" s="9" t="str">
        <f>IF(DML_drivmedel[[#This Row],[Drivmedel]]&lt;&gt;"",Organisationsnummer,"")</f>
        <v/>
      </c>
      <c r="E414" s="81" t="str">
        <f>IF(DML_drivmedel[[#This Row],[Drivmedel]]&lt;&gt;"",Rapportör,"")</f>
        <v/>
      </c>
      <c r="F414" s="9" t="str">
        <f>IF(DML_drivmedel[[#This Row],[Drivmedel]]&lt;&gt;"",CONCATENATE(Rapporteringsår,"-",DML_drivmedel[[#This Row],[ID]]),"")</f>
        <v/>
      </c>
      <c r="G414" s="26" t="str">
        <f>IF(DML_drivmedel[[#This Row],[Drivmedel]]&lt;&gt;"",Rapporteringsår,"")</f>
        <v/>
      </c>
      <c r="H414" s="149">
        <v>1412</v>
      </c>
      <c r="I414" s="1"/>
      <c r="J414" s="82"/>
      <c r="K414" s="1"/>
      <c r="L414" s="83"/>
      <c r="M414" s="100"/>
    </row>
    <row r="415" spans="2:13" x14ac:dyDescent="0.35">
      <c r="B4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5" s="9" t="str">
        <f>IF(DML_drivmedel[[#This Row],[Drivmedel]]&lt;&gt;"",CONCATENATE(DML_drivmedel[[#This Row],[ID]],". ",DML_drivmedel[[#This Row],[Drivmedel]]),"")</f>
        <v/>
      </c>
      <c r="D415" s="9" t="str">
        <f>IF(DML_drivmedel[[#This Row],[Drivmedel]]&lt;&gt;"",Organisationsnummer,"")</f>
        <v/>
      </c>
      <c r="E415" s="81" t="str">
        <f>IF(DML_drivmedel[[#This Row],[Drivmedel]]&lt;&gt;"",Rapportör,"")</f>
        <v/>
      </c>
      <c r="F415" s="9" t="str">
        <f>IF(DML_drivmedel[[#This Row],[Drivmedel]]&lt;&gt;"",CONCATENATE(Rapporteringsår,"-",DML_drivmedel[[#This Row],[ID]]),"")</f>
        <v/>
      </c>
      <c r="G415" s="26" t="str">
        <f>IF(DML_drivmedel[[#This Row],[Drivmedel]]&lt;&gt;"",Rapporteringsår,"")</f>
        <v/>
      </c>
      <c r="H415" s="149">
        <v>1413</v>
      </c>
      <c r="I415" s="1"/>
      <c r="J415" s="82"/>
      <c r="K415" s="1"/>
      <c r="L415" s="83"/>
      <c r="M415" s="100"/>
    </row>
    <row r="416" spans="2:13" x14ac:dyDescent="0.35">
      <c r="B4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6" s="9" t="str">
        <f>IF(DML_drivmedel[[#This Row],[Drivmedel]]&lt;&gt;"",CONCATENATE(DML_drivmedel[[#This Row],[ID]],". ",DML_drivmedel[[#This Row],[Drivmedel]]),"")</f>
        <v/>
      </c>
      <c r="D416" s="9" t="str">
        <f>IF(DML_drivmedel[[#This Row],[Drivmedel]]&lt;&gt;"",Organisationsnummer,"")</f>
        <v/>
      </c>
      <c r="E416" s="81" t="str">
        <f>IF(DML_drivmedel[[#This Row],[Drivmedel]]&lt;&gt;"",Rapportör,"")</f>
        <v/>
      </c>
      <c r="F416" s="9" t="str">
        <f>IF(DML_drivmedel[[#This Row],[Drivmedel]]&lt;&gt;"",CONCATENATE(Rapporteringsår,"-",DML_drivmedel[[#This Row],[ID]]),"")</f>
        <v/>
      </c>
      <c r="G416" s="26" t="str">
        <f>IF(DML_drivmedel[[#This Row],[Drivmedel]]&lt;&gt;"",Rapporteringsår,"")</f>
        <v/>
      </c>
      <c r="H416" s="149">
        <v>1414</v>
      </c>
      <c r="I416" s="1"/>
      <c r="J416" s="82"/>
      <c r="K416" s="1"/>
      <c r="L416" s="83"/>
      <c r="M416" s="100"/>
    </row>
    <row r="417" spans="2:13" x14ac:dyDescent="0.35">
      <c r="B4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7" s="9" t="str">
        <f>IF(DML_drivmedel[[#This Row],[Drivmedel]]&lt;&gt;"",CONCATENATE(DML_drivmedel[[#This Row],[ID]],". ",DML_drivmedel[[#This Row],[Drivmedel]]),"")</f>
        <v/>
      </c>
      <c r="D417" s="9" t="str">
        <f>IF(DML_drivmedel[[#This Row],[Drivmedel]]&lt;&gt;"",Organisationsnummer,"")</f>
        <v/>
      </c>
      <c r="E417" s="81" t="str">
        <f>IF(DML_drivmedel[[#This Row],[Drivmedel]]&lt;&gt;"",Rapportör,"")</f>
        <v/>
      </c>
      <c r="F417" s="9" t="str">
        <f>IF(DML_drivmedel[[#This Row],[Drivmedel]]&lt;&gt;"",CONCATENATE(Rapporteringsår,"-",DML_drivmedel[[#This Row],[ID]]),"")</f>
        <v/>
      </c>
      <c r="G417" s="26" t="str">
        <f>IF(DML_drivmedel[[#This Row],[Drivmedel]]&lt;&gt;"",Rapporteringsår,"")</f>
        <v/>
      </c>
      <c r="H417" s="149">
        <v>1415</v>
      </c>
      <c r="I417" s="1"/>
      <c r="J417" s="82"/>
      <c r="K417" s="1"/>
      <c r="L417" s="83"/>
      <c r="M417" s="100"/>
    </row>
    <row r="418" spans="2:13" x14ac:dyDescent="0.35">
      <c r="B4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8" s="9" t="str">
        <f>IF(DML_drivmedel[[#This Row],[Drivmedel]]&lt;&gt;"",CONCATENATE(DML_drivmedel[[#This Row],[ID]],". ",DML_drivmedel[[#This Row],[Drivmedel]]),"")</f>
        <v/>
      </c>
      <c r="D418" s="9" t="str">
        <f>IF(DML_drivmedel[[#This Row],[Drivmedel]]&lt;&gt;"",Organisationsnummer,"")</f>
        <v/>
      </c>
      <c r="E418" s="81" t="str">
        <f>IF(DML_drivmedel[[#This Row],[Drivmedel]]&lt;&gt;"",Rapportör,"")</f>
        <v/>
      </c>
      <c r="F418" s="9" t="str">
        <f>IF(DML_drivmedel[[#This Row],[Drivmedel]]&lt;&gt;"",CONCATENATE(Rapporteringsår,"-",DML_drivmedel[[#This Row],[ID]]),"")</f>
        <v/>
      </c>
      <c r="G418" s="26" t="str">
        <f>IF(DML_drivmedel[[#This Row],[Drivmedel]]&lt;&gt;"",Rapporteringsår,"")</f>
        <v/>
      </c>
      <c r="H418" s="149">
        <v>1416</v>
      </c>
      <c r="I418" s="1"/>
      <c r="J418" s="82"/>
      <c r="K418" s="1"/>
      <c r="L418" s="83"/>
      <c r="M418" s="100"/>
    </row>
    <row r="419" spans="2:13" x14ac:dyDescent="0.35">
      <c r="B4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9" s="9" t="str">
        <f>IF(DML_drivmedel[[#This Row],[Drivmedel]]&lt;&gt;"",CONCATENATE(DML_drivmedel[[#This Row],[ID]],". ",DML_drivmedel[[#This Row],[Drivmedel]]),"")</f>
        <v/>
      </c>
      <c r="D419" s="9" t="str">
        <f>IF(DML_drivmedel[[#This Row],[Drivmedel]]&lt;&gt;"",Organisationsnummer,"")</f>
        <v/>
      </c>
      <c r="E419" s="81" t="str">
        <f>IF(DML_drivmedel[[#This Row],[Drivmedel]]&lt;&gt;"",Rapportör,"")</f>
        <v/>
      </c>
      <c r="F419" s="9" t="str">
        <f>IF(DML_drivmedel[[#This Row],[Drivmedel]]&lt;&gt;"",CONCATENATE(Rapporteringsår,"-",DML_drivmedel[[#This Row],[ID]]),"")</f>
        <v/>
      </c>
      <c r="G419" s="26" t="str">
        <f>IF(DML_drivmedel[[#This Row],[Drivmedel]]&lt;&gt;"",Rapporteringsår,"")</f>
        <v/>
      </c>
      <c r="H419" s="149">
        <v>1417</v>
      </c>
      <c r="I419" s="1"/>
      <c r="J419" s="82"/>
      <c r="K419" s="1"/>
      <c r="L419" s="83"/>
      <c r="M419" s="100"/>
    </row>
    <row r="420" spans="2:13" x14ac:dyDescent="0.35">
      <c r="B4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0" s="9" t="str">
        <f>IF(DML_drivmedel[[#This Row],[Drivmedel]]&lt;&gt;"",CONCATENATE(DML_drivmedel[[#This Row],[ID]],". ",DML_drivmedel[[#This Row],[Drivmedel]]),"")</f>
        <v/>
      </c>
      <c r="D420" s="9" t="str">
        <f>IF(DML_drivmedel[[#This Row],[Drivmedel]]&lt;&gt;"",Organisationsnummer,"")</f>
        <v/>
      </c>
      <c r="E420" s="81" t="str">
        <f>IF(DML_drivmedel[[#This Row],[Drivmedel]]&lt;&gt;"",Rapportör,"")</f>
        <v/>
      </c>
      <c r="F420" s="9" t="str">
        <f>IF(DML_drivmedel[[#This Row],[Drivmedel]]&lt;&gt;"",CONCATENATE(Rapporteringsår,"-",DML_drivmedel[[#This Row],[ID]]),"")</f>
        <v/>
      </c>
      <c r="G420" s="26" t="str">
        <f>IF(DML_drivmedel[[#This Row],[Drivmedel]]&lt;&gt;"",Rapporteringsår,"")</f>
        <v/>
      </c>
      <c r="H420" s="149">
        <v>1418</v>
      </c>
      <c r="I420" s="1"/>
      <c r="J420" s="82"/>
      <c r="K420" s="1"/>
      <c r="L420" s="83"/>
      <c r="M420" s="100"/>
    </row>
    <row r="421" spans="2:13" x14ac:dyDescent="0.35">
      <c r="B4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1" s="9" t="str">
        <f>IF(DML_drivmedel[[#This Row],[Drivmedel]]&lt;&gt;"",CONCATENATE(DML_drivmedel[[#This Row],[ID]],". ",DML_drivmedel[[#This Row],[Drivmedel]]),"")</f>
        <v/>
      </c>
      <c r="D421" s="9" t="str">
        <f>IF(DML_drivmedel[[#This Row],[Drivmedel]]&lt;&gt;"",Organisationsnummer,"")</f>
        <v/>
      </c>
      <c r="E421" s="81" t="str">
        <f>IF(DML_drivmedel[[#This Row],[Drivmedel]]&lt;&gt;"",Rapportör,"")</f>
        <v/>
      </c>
      <c r="F421" s="9" t="str">
        <f>IF(DML_drivmedel[[#This Row],[Drivmedel]]&lt;&gt;"",CONCATENATE(Rapporteringsår,"-",DML_drivmedel[[#This Row],[ID]]),"")</f>
        <v/>
      </c>
      <c r="G421" s="26" t="str">
        <f>IF(DML_drivmedel[[#This Row],[Drivmedel]]&lt;&gt;"",Rapporteringsår,"")</f>
        <v/>
      </c>
      <c r="H421" s="149">
        <v>1419</v>
      </c>
      <c r="I421" s="1"/>
      <c r="J421" s="82"/>
      <c r="K421" s="1"/>
      <c r="L421" s="83"/>
      <c r="M421" s="100"/>
    </row>
    <row r="422" spans="2:13" x14ac:dyDescent="0.35">
      <c r="B4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2" s="9" t="str">
        <f>IF(DML_drivmedel[[#This Row],[Drivmedel]]&lt;&gt;"",CONCATENATE(DML_drivmedel[[#This Row],[ID]],". ",DML_drivmedel[[#This Row],[Drivmedel]]),"")</f>
        <v/>
      </c>
      <c r="D422" s="9" t="str">
        <f>IF(DML_drivmedel[[#This Row],[Drivmedel]]&lt;&gt;"",Organisationsnummer,"")</f>
        <v/>
      </c>
      <c r="E422" s="81" t="str">
        <f>IF(DML_drivmedel[[#This Row],[Drivmedel]]&lt;&gt;"",Rapportör,"")</f>
        <v/>
      </c>
      <c r="F422" s="9" t="str">
        <f>IF(DML_drivmedel[[#This Row],[Drivmedel]]&lt;&gt;"",CONCATENATE(Rapporteringsår,"-",DML_drivmedel[[#This Row],[ID]]),"")</f>
        <v/>
      </c>
      <c r="G422" s="26" t="str">
        <f>IF(DML_drivmedel[[#This Row],[Drivmedel]]&lt;&gt;"",Rapporteringsår,"")</f>
        <v/>
      </c>
      <c r="H422" s="149">
        <v>1420</v>
      </c>
      <c r="I422" s="1"/>
      <c r="J422" s="82"/>
      <c r="K422" s="1"/>
      <c r="L422" s="83"/>
      <c r="M422" s="100"/>
    </row>
    <row r="423" spans="2:13" x14ac:dyDescent="0.35">
      <c r="B4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3" s="9" t="str">
        <f>IF(DML_drivmedel[[#This Row],[Drivmedel]]&lt;&gt;"",CONCATENATE(DML_drivmedel[[#This Row],[ID]],". ",DML_drivmedel[[#This Row],[Drivmedel]]),"")</f>
        <v/>
      </c>
      <c r="D423" s="9" t="str">
        <f>IF(DML_drivmedel[[#This Row],[Drivmedel]]&lt;&gt;"",Organisationsnummer,"")</f>
        <v/>
      </c>
      <c r="E423" s="81" t="str">
        <f>IF(DML_drivmedel[[#This Row],[Drivmedel]]&lt;&gt;"",Rapportör,"")</f>
        <v/>
      </c>
      <c r="F423" s="9" t="str">
        <f>IF(DML_drivmedel[[#This Row],[Drivmedel]]&lt;&gt;"",CONCATENATE(Rapporteringsår,"-",DML_drivmedel[[#This Row],[ID]]),"")</f>
        <v/>
      </c>
      <c r="G423" s="26" t="str">
        <f>IF(DML_drivmedel[[#This Row],[Drivmedel]]&lt;&gt;"",Rapporteringsår,"")</f>
        <v/>
      </c>
      <c r="H423" s="149">
        <v>1421</v>
      </c>
      <c r="I423" s="1"/>
      <c r="J423" s="82"/>
      <c r="K423" s="1"/>
      <c r="L423" s="83"/>
      <c r="M423" s="100"/>
    </row>
    <row r="424" spans="2:13" x14ac:dyDescent="0.35">
      <c r="B4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4" s="9" t="str">
        <f>IF(DML_drivmedel[[#This Row],[Drivmedel]]&lt;&gt;"",CONCATENATE(DML_drivmedel[[#This Row],[ID]],". ",DML_drivmedel[[#This Row],[Drivmedel]]),"")</f>
        <v/>
      </c>
      <c r="D424" s="9" t="str">
        <f>IF(DML_drivmedel[[#This Row],[Drivmedel]]&lt;&gt;"",Organisationsnummer,"")</f>
        <v/>
      </c>
      <c r="E424" s="81" t="str">
        <f>IF(DML_drivmedel[[#This Row],[Drivmedel]]&lt;&gt;"",Rapportör,"")</f>
        <v/>
      </c>
      <c r="F424" s="9" t="str">
        <f>IF(DML_drivmedel[[#This Row],[Drivmedel]]&lt;&gt;"",CONCATENATE(Rapporteringsår,"-",DML_drivmedel[[#This Row],[ID]]),"")</f>
        <v/>
      </c>
      <c r="G424" s="26" t="str">
        <f>IF(DML_drivmedel[[#This Row],[Drivmedel]]&lt;&gt;"",Rapporteringsår,"")</f>
        <v/>
      </c>
      <c r="H424" s="149">
        <v>1422</v>
      </c>
      <c r="I424" s="1"/>
      <c r="J424" s="82"/>
      <c r="K424" s="1"/>
      <c r="L424" s="83"/>
      <c r="M424" s="100"/>
    </row>
    <row r="425" spans="2:13" x14ac:dyDescent="0.35">
      <c r="B4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5" s="9" t="str">
        <f>IF(DML_drivmedel[[#This Row],[Drivmedel]]&lt;&gt;"",CONCATENATE(DML_drivmedel[[#This Row],[ID]],". ",DML_drivmedel[[#This Row],[Drivmedel]]),"")</f>
        <v/>
      </c>
      <c r="D425" s="9" t="str">
        <f>IF(DML_drivmedel[[#This Row],[Drivmedel]]&lt;&gt;"",Organisationsnummer,"")</f>
        <v/>
      </c>
      <c r="E425" s="81" t="str">
        <f>IF(DML_drivmedel[[#This Row],[Drivmedel]]&lt;&gt;"",Rapportör,"")</f>
        <v/>
      </c>
      <c r="F425" s="9" t="str">
        <f>IF(DML_drivmedel[[#This Row],[Drivmedel]]&lt;&gt;"",CONCATENATE(Rapporteringsår,"-",DML_drivmedel[[#This Row],[ID]]),"")</f>
        <v/>
      </c>
      <c r="G425" s="26" t="str">
        <f>IF(DML_drivmedel[[#This Row],[Drivmedel]]&lt;&gt;"",Rapporteringsår,"")</f>
        <v/>
      </c>
      <c r="H425" s="149">
        <v>1423</v>
      </c>
      <c r="I425" s="1"/>
      <c r="J425" s="82"/>
      <c r="K425" s="1"/>
      <c r="L425" s="83"/>
      <c r="M425" s="100"/>
    </row>
    <row r="426" spans="2:13" x14ac:dyDescent="0.35">
      <c r="B4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6" s="9" t="str">
        <f>IF(DML_drivmedel[[#This Row],[Drivmedel]]&lt;&gt;"",CONCATENATE(DML_drivmedel[[#This Row],[ID]],". ",DML_drivmedel[[#This Row],[Drivmedel]]),"")</f>
        <v/>
      </c>
      <c r="D426" s="9" t="str">
        <f>IF(DML_drivmedel[[#This Row],[Drivmedel]]&lt;&gt;"",Organisationsnummer,"")</f>
        <v/>
      </c>
      <c r="E426" s="81" t="str">
        <f>IF(DML_drivmedel[[#This Row],[Drivmedel]]&lt;&gt;"",Rapportör,"")</f>
        <v/>
      </c>
      <c r="F426" s="9" t="str">
        <f>IF(DML_drivmedel[[#This Row],[Drivmedel]]&lt;&gt;"",CONCATENATE(Rapporteringsår,"-",DML_drivmedel[[#This Row],[ID]]),"")</f>
        <v/>
      </c>
      <c r="G426" s="26" t="str">
        <f>IF(DML_drivmedel[[#This Row],[Drivmedel]]&lt;&gt;"",Rapporteringsår,"")</f>
        <v/>
      </c>
      <c r="H426" s="149">
        <v>1424</v>
      </c>
      <c r="I426" s="1"/>
      <c r="J426" s="82"/>
      <c r="K426" s="1"/>
      <c r="L426" s="83"/>
      <c r="M426" s="100"/>
    </row>
    <row r="427" spans="2:13" x14ac:dyDescent="0.35">
      <c r="B4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7" s="9" t="str">
        <f>IF(DML_drivmedel[[#This Row],[Drivmedel]]&lt;&gt;"",CONCATENATE(DML_drivmedel[[#This Row],[ID]],". ",DML_drivmedel[[#This Row],[Drivmedel]]),"")</f>
        <v/>
      </c>
      <c r="D427" s="9" t="str">
        <f>IF(DML_drivmedel[[#This Row],[Drivmedel]]&lt;&gt;"",Organisationsnummer,"")</f>
        <v/>
      </c>
      <c r="E427" s="81" t="str">
        <f>IF(DML_drivmedel[[#This Row],[Drivmedel]]&lt;&gt;"",Rapportör,"")</f>
        <v/>
      </c>
      <c r="F427" s="9" t="str">
        <f>IF(DML_drivmedel[[#This Row],[Drivmedel]]&lt;&gt;"",CONCATENATE(Rapporteringsår,"-",DML_drivmedel[[#This Row],[ID]]),"")</f>
        <v/>
      </c>
      <c r="G427" s="26" t="str">
        <f>IF(DML_drivmedel[[#This Row],[Drivmedel]]&lt;&gt;"",Rapporteringsår,"")</f>
        <v/>
      </c>
      <c r="H427" s="149">
        <v>1425</v>
      </c>
      <c r="I427" s="1"/>
      <c r="J427" s="82"/>
      <c r="K427" s="1"/>
      <c r="L427" s="83"/>
      <c r="M427" s="100"/>
    </row>
    <row r="428" spans="2:13" x14ac:dyDescent="0.35">
      <c r="B4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8" s="9" t="str">
        <f>IF(DML_drivmedel[[#This Row],[Drivmedel]]&lt;&gt;"",CONCATENATE(DML_drivmedel[[#This Row],[ID]],". ",DML_drivmedel[[#This Row],[Drivmedel]]),"")</f>
        <v/>
      </c>
      <c r="D428" s="9" t="str">
        <f>IF(DML_drivmedel[[#This Row],[Drivmedel]]&lt;&gt;"",Organisationsnummer,"")</f>
        <v/>
      </c>
      <c r="E428" s="81" t="str">
        <f>IF(DML_drivmedel[[#This Row],[Drivmedel]]&lt;&gt;"",Rapportör,"")</f>
        <v/>
      </c>
      <c r="F428" s="9" t="str">
        <f>IF(DML_drivmedel[[#This Row],[Drivmedel]]&lt;&gt;"",CONCATENATE(Rapporteringsår,"-",DML_drivmedel[[#This Row],[ID]]),"")</f>
        <v/>
      </c>
      <c r="G428" s="26" t="str">
        <f>IF(DML_drivmedel[[#This Row],[Drivmedel]]&lt;&gt;"",Rapporteringsår,"")</f>
        <v/>
      </c>
      <c r="H428" s="149">
        <v>1426</v>
      </c>
      <c r="I428" s="1"/>
      <c r="J428" s="82"/>
      <c r="K428" s="1"/>
      <c r="L428" s="83"/>
      <c r="M428" s="100"/>
    </row>
    <row r="429" spans="2:13" x14ac:dyDescent="0.35">
      <c r="B4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9" s="9" t="str">
        <f>IF(DML_drivmedel[[#This Row],[Drivmedel]]&lt;&gt;"",CONCATENATE(DML_drivmedel[[#This Row],[ID]],". ",DML_drivmedel[[#This Row],[Drivmedel]]),"")</f>
        <v/>
      </c>
      <c r="D429" s="9" t="str">
        <f>IF(DML_drivmedel[[#This Row],[Drivmedel]]&lt;&gt;"",Organisationsnummer,"")</f>
        <v/>
      </c>
      <c r="E429" s="81" t="str">
        <f>IF(DML_drivmedel[[#This Row],[Drivmedel]]&lt;&gt;"",Rapportör,"")</f>
        <v/>
      </c>
      <c r="F429" s="9" t="str">
        <f>IF(DML_drivmedel[[#This Row],[Drivmedel]]&lt;&gt;"",CONCATENATE(Rapporteringsår,"-",DML_drivmedel[[#This Row],[ID]]),"")</f>
        <v/>
      </c>
      <c r="G429" s="26" t="str">
        <f>IF(DML_drivmedel[[#This Row],[Drivmedel]]&lt;&gt;"",Rapporteringsår,"")</f>
        <v/>
      </c>
      <c r="H429" s="149">
        <v>1427</v>
      </c>
      <c r="I429" s="1"/>
      <c r="J429" s="82"/>
      <c r="K429" s="1"/>
      <c r="L429" s="83"/>
      <c r="M429" s="100"/>
    </row>
    <row r="430" spans="2:13" x14ac:dyDescent="0.35">
      <c r="B4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0" s="9" t="str">
        <f>IF(DML_drivmedel[[#This Row],[Drivmedel]]&lt;&gt;"",CONCATENATE(DML_drivmedel[[#This Row],[ID]],". ",DML_drivmedel[[#This Row],[Drivmedel]]),"")</f>
        <v/>
      </c>
      <c r="D430" s="9" t="str">
        <f>IF(DML_drivmedel[[#This Row],[Drivmedel]]&lt;&gt;"",Organisationsnummer,"")</f>
        <v/>
      </c>
      <c r="E430" s="81" t="str">
        <f>IF(DML_drivmedel[[#This Row],[Drivmedel]]&lt;&gt;"",Rapportör,"")</f>
        <v/>
      </c>
      <c r="F430" s="9" t="str">
        <f>IF(DML_drivmedel[[#This Row],[Drivmedel]]&lt;&gt;"",CONCATENATE(Rapporteringsår,"-",DML_drivmedel[[#This Row],[ID]]),"")</f>
        <v/>
      </c>
      <c r="G430" s="26" t="str">
        <f>IF(DML_drivmedel[[#This Row],[Drivmedel]]&lt;&gt;"",Rapporteringsår,"")</f>
        <v/>
      </c>
      <c r="H430" s="149">
        <v>1428</v>
      </c>
      <c r="I430" s="1"/>
      <c r="J430" s="82"/>
      <c r="K430" s="1"/>
      <c r="L430" s="83"/>
      <c r="M430" s="100"/>
    </row>
    <row r="431" spans="2:13" x14ac:dyDescent="0.35">
      <c r="B4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1" s="9" t="str">
        <f>IF(DML_drivmedel[[#This Row],[Drivmedel]]&lt;&gt;"",CONCATENATE(DML_drivmedel[[#This Row],[ID]],". ",DML_drivmedel[[#This Row],[Drivmedel]]),"")</f>
        <v/>
      </c>
      <c r="D431" s="9" t="str">
        <f>IF(DML_drivmedel[[#This Row],[Drivmedel]]&lt;&gt;"",Organisationsnummer,"")</f>
        <v/>
      </c>
      <c r="E431" s="81" t="str">
        <f>IF(DML_drivmedel[[#This Row],[Drivmedel]]&lt;&gt;"",Rapportör,"")</f>
        <v/>
      </c>
      <c r="F431" s="9" t="str">
        <f>IF(DML_drivmedel[[#This Row],[Drivmedel]]&lt;&gt;"",CONCATENATE(Rapporteringsår,"-",DML_drivmedel[[#This Row],[ID]]),"")</f>
        <v/>
      </c>
      <c r="G431" s="26" t="str">
        <f>IF(DML_drivmedel[[#This Row],[Drivmedel]]&lt;&gt;"",Rapporteringsår,"")</f>
        <v/>
      </c>
      <c r="H431" s="149">
        <v>1429</v>
      </c>
      <c r="I431" s="1"/>
      <c r="J431" s="82"/>
      <c r="K431" s="1"/>
      <c r="L431" s="83"/>
      <c r="M431" s="100"/>
    </row>
    <row r="432" spans="2:13" x14ac:dyDescent="0.35">
      <c r="B4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2" s="9" t="str">
        <f>IF(DML_drivmedel[[#This Row],[Drivmedel]]&lt;&gt;"",CONCATENATE(DML_drivmedel[[#This Row],[ID]],". ",DML_drivmedel[[#This Row],[Drivmedel]]),"")</f>
        <v/>
      </c>
      <c r="D432" s="9" t="str">
        <f>IF(DML_drivmedel[[#This Row],[Drivmedel]]&lt;&gt;"",Organisationsnummer,"")</f>
        <v/>
      </c>
      <c r="E432" s="81" t="str">
        <f>IF(DML_drivmedel[[#This Row],[Drivmedel]]&lt;&gt;"",Rapportör,"")</f>
        <v/>
      </c>
      <c r="F432" s="9" t="str">
        <f>IF(DML_drivmedel[[#This Row],[Drivmedel]]&lt;&gt;"",CONCATENATE(Rapporteringsår,"-",DML_drivmedel[[#This Row],[ID]]),"")</f>
        <v/>
      </c>
      <c r="G432" s="26" t="str">
        <f>IF(DML_drivmedel[[#This Row],[Drivmedel]]&lt;&gt;"",Rapporteringsår,"")</f>
        <v/>
      </c>
      <c r="H432" s="149">
        <v>1430</v>
      </c>
      <c r="I432" s="1"/>
      <c r="J432" s="82"/>
      <c r="K432" s="1"/>
      <c r="L432" s="83"/>
      <c r="M432" s="100"/>
    </row>
    <row r="433" spans="2:13" x14ac:dyDescent="0.35">
      <c r="B4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3" s="9" t="str">
        <f>IF(DML_drivmedel[[#This Row],[Drivmedel]]&lt;&gt;"",CONCATENATE(DML_drivmedel[[#This Row],[ID]],". ",DML_drivmedel[[#This Row],[Drivmedel]]),"")</f>
        <v/>
      </c>
      <c r="D433" s="9" t="str">
        <f>IF(DML_drivmedel[[#This Row],[Drivmedel]]&lt;&gt;"",Organisationsnummer,"")</f>
        <v/>
      </c>
      <c r="E433" s="81" t="str">
        <f>IF(DML_drivmedel[[#This Row],[Drivmedel]]&lt;&gt;"",Rapportör,"")</f>
        <v/>
      </c>
      <c r="F433" s="9" t="str">
        <f>IF(DML_drivmedel[[#This Row],[Drivmedel]]&lt;&gt;"",CONCATENATE(Rapporteringsår,"-",DML_drivmedel[[#This Row],[ID]]),"")</f>
        <v/>
      </c>
      <c r="G433" s="26" t="str">
        <f>IF(DML_drivmedel[[#This Row],[Drivmedel]]&lt;&gt;"",Rapporteringsår,"")</f>
        <v/>
      </c>
      <c r="H433" s="149">
        <v>1431</v>
      </c>
      <c r="I433" s="1"/>
      <c r="J433" s="82"/>
      <c r="K433" s="1"/>
      <c r="L433" s="83"/>
      <c r="M433" s="100"/>
    </row>
    <row r="434" spans="2:13" x14ac:dyDescent="0.35">
      <c r="B4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4" s="9" t="str">
        <f>IF(DML_drivmedel[[#This Row],[Drivmedel]]&lt;&gt;"",CONCATENATE(DML_drivmedel[[#This Row],[ID]],". ",DML_drivmedel[[#This Row],[Drivmedel]]),"")</f>
        <v/>
      </c>
      <c r="D434" s="9" t="str">
        <f>IF(DML_drivmedel[[#This Row],[Drivmedel]]&lt;&gt;"",Organisationsnummer,"")</f>
        <v/>
      </c>
      <c r="E434" s="81" t="str">
        <f>IF(DML_drivmedel[[#This Row],[Drivmedel]]&lt;&gt;"",Rapportör,"")</f>
        <v/>
      </c>
      <c r="F434" s="9" t="str">
        <f>IF(DML_drivmedel[[#This Row],[Drivmedel]]&lt;&gt;"",CONCATENATE(Rapporteringsår,"-",DML_drivmedel[[#This Row],[ID]]),"")</f>
        <v/>
      </c>
      <c r="G434" s="26" t="str">
        <f>IF(DML_drivmedel[[#This Row],[Drivmedel]]&lt;&gt;"",Rapporteringsår,"")</f>
        <v/>
      </c>
      <c r="H434" s="149">
        <v>1432</v>
      </c>
      <c r="I434" s="1"/>
      <c r="J434" s="82"/>
      <c r="K434" s="1"/>
      <c r="L434" s="83"/>
      <c r="M434" s="100"/>
    </row>
    <row r="435" spans="2:13" x14ac:dyDescent="0.35">
      <c r="B4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5" s="9" t="str">
        <f>IF(DML_drivmedel[[#This Row],[Drivmedel]]&lt;&gt;"",CONCATENATE(DML_drivmedel[[#This Row],[ID]],". ",DML_drivmedel[[#This Row],[Drivmedel]]),"")</f>
        <v/>
      </c>
      <c r="D435" s="9" t="str">
        <f>IF(DML_drivmedel[[#This Row],[Drivmedel]]&lt;&gt;"",Organisationsnummer,"")</f>
        <v/>
      </c>
      <c r="E435" s="81" t="str">
        <f>IF(DML_drivmedel[[#This Row],[Drivmedel]]&lt;&gt;"",Rapportör,"")</f>
        <v/>
      </c>
      <c r="F435" s="9" t="str">
        <f>IF(DML_drivmedel[[#This Row],[Drivmedel]]&lt;&gt;"",CONCATENATE(Rapporteringsår,"-",DML_drivmedel[[#This Row],[ID]]),"")</f>
        <v/>
      </c>
      <c r="G435" s="26" t="str">
        <f>IF(DML_drivmedel[[#This Row],[Drivmedel]]&lt;&gt;"",Rapporteringsår,"")</f>
        <v/>
      </c>
      <c r="H435" s="149">
        <v>1433</v>
      </c>
      <c r="I435" s="1"/>
      <c r="J435" s="82"/>
      <c r="K435" s="1"/>
      <c r="L435" s="83"/>
      <c r="M435" s="100"/>
    </row>
    <row r="436" spans="2:13" x14ac:dyDescent="0.35">
      <c r="B4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6" s="9" t="str">
        <f>IF(DML_drivmedel[[#This Row],[Drivmedel]]&lt;&gt;"",CONCATENATE(DML_drivmedel[[#This Row],[ID]],". ",DML_drivmedel[[#This Row],[Drivmedel]]),"")</f>
        <v/>
      </c>
      <c r="D436" s="9" t="str">
        <f>IF(DML_drivmedel[[#This Row],[Drivmedel]]&lt;&gt;"",Organisationsnummer,"")</f>
        <v/>
      </c>
      <c r="E436" s="81" t="str">
        <f>IF(DML_drivmedel[[#This Row],[Drivmedel]]&lt;&gt;"",Rapportör,"")</f>
        <v/>
      </c>
      <c r="F436" s="9" t="str">
        <f>IF(DML_drivmedel[[#This Row],[Drivmedel]]&lt;&gt;"",CONCATENATE(Rapporteringsår,"-",DML_drivmedel[[#This Row],[ID]]),"")</f>
        <v/>
      </c>
      <c r="G436" s="26" t="str">
        <f>IF(DML_drivmedel[[#This Row],[Drivmedel]]&lt;&gt;"",Rapporteringsår,"")</f>
        <v/>
      </c>
      <c r="H436" s="149">
        <v>1434</v>
      </c>
      <c r="I436" s="1"/>
      <c r="J436" s="82"/>
      <c r="K436" s="1"/>
      <c r="L436" s="83"/>
      <c r="M436" s="100"/>
    </row>
    <row r="437" spans="2:13" x14ac:dyDescent="0.35">
      <c r="B4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7" s="9" t="str">
        <f>IF(DML_drivmedel[[#This Row],[Drivmedel]]&lt;&gt;"",CONCATENATE(DML_drivmedel[[#This Row],[ID]],". ",DML_drivmedel[[#This Row],[Drivmedel]]),"")</f>
        <v/>
      </c>
      <c r="D437" s="9" t="str">
        <f>IF(DML_drivmedel[[#This Row],[Drivmedel]]&lt;&gt;"",Organisationsnummer,"")</f>
        <v/>
      </c>
      <c r="E437" s="81" t="str">
        <f>IF(DML_drivmedel[[#This Row],[Drivmedel]]&lt;&gt;"",Rapportör,"")</f>
        <v/>
      </c>
      <c r="F437" s="9" t="str">
        <f>IF(DML_drivmedel[[#This Row],[Drivmedel]]&lt;&gt;"",CONCATENATE(Rapporteringsår,"-",DML_drivmedel[[#This Row],[ID]]),"")</f>
        <v/>
      </c>
      <c r="G437" s="26" t="str">
        <f>IF(DML_drivmedel[[#This Row],[Drivmedel]]&lt;&gt;"",Rapporteringsår,"")</f>
        <v/>
      </c>
      <c r="H437" s="149">
        <v>1435</v>
      </c>
      <c r="I437" s="1"/>
      <c r="J437" s="82"/>
      <c r="K437" s="1"/>
      <c r="L437" s="83"/>
      <c r="M437" s="100"/>
    </row>
    <row r="438" spans="2:13" x14ac:dyDescent="0.35">
      <c r="B4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8" s="9" t="str">
        <f>IF(DML_drivmedel[[#This Row],[Drivmedel]]&lt;&gt;"",CONCATENATE(DML_drivmedel[[#This Row],[ID]],". ",DML_drivmedel[[#This Row],[Drivmedel]]),"")</f>
        <v/>
      </c>
      <c r="D438" s="9" t="str">
        <f>IF(DML_drivmedel[[#This Row],[Drivmedel]]&lt;&gt;"",Organisationsnummer,"")</f>
        <v/>
      </c>
      <c r="E438" s="81" t="str">
        <f>IF(DML_drivmedel[[#This Row],[Drivmedel]]&lt;&gt;"",Rapportör,"")</f>
        <v/>
      </c>
      <c r="F438" s="9" t="str">
        <f>IF(DML_drivmedel[[#This Row],[Drivmedel]]&lt;&gt;"",CONCATENATE(Rapporteringsår,"-",DML_drivmedel[[#This Row],[ID]]),"")</f>
        <v/>
      </c>
      <c r="G438" s="26" t="str">
        <f>IF(DML_drivmedel[[#This Row],[Drivmedel]]&lt;&gt;"",Rapporteringsår,"")</f>
        <v/>
      </c>
      <c r="H438" s="149">
        <v>1436</v>
      </c>
      <c r="I438" s="1"/>
      <c r="J438" s="82"/>
      <c r="K438" s="1"/>
      <c r="L438" s="83"/>
      <c r="M438" s="100"/>
    </row>
    <row r="439" spans="2:13" x14ac:dyDescent="0.35">
      <c r="B4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9" s="9" t="str">
        <f>IF(DML_drivmedel[[#This Row],[Drivmedel]]&lt;&gt;"",CONCATENATE(DML_drivmedel[[#This Row],[ID]],". ",DML_drivmedel[[#This Row],[Drivmedel]]),"")</f>
        <v/>
      </c>
      <c r="D439" s="9" t="str">
        <f>IF(DML_drivmedel[[#This Row],[Drivmedel]]&lt;&gt;"",Organisationsnummer,"")</f>
        <v/>
      </c>
      <c r="E439" s="81" t="str">
        <f>IF(DML_drivmedel[[#This Row],[Drivmedel]]&lt;&gt;"",Rapportör,"")</f>
        <v/>
      </c>
      <c r="F439" s="9" t="str">
        <f>IF(DML_drivmedel[[#This Row],[Drivmedel]]&lt;&gt;"",CONCATENATE(Rapporteringsår,"-",DML_drivmedel[[#This Row],[ID]]),"")</f>
        <v/>
      </c>
      <c r="G439" s="26" t="str">
        <f>IF(DML_drivmedel[[#This Row],[Drivmedel]]&lt;&gt;"",Rapporteringsår,"")</f>
        <v/>
      </c>
      <c r="H439" s="149">
        <v>1437</v>
      </c>
      <c r="I439" s="1"/>
      <c r="J439" s="82"/>
      <c r="K439" s="1"/>
      <c r="L439" s="83"/>
      <c r="M439" s="100"/>
    </row>
    <row r="440" spans="2:13" x14ac:dyDescent="0.35">
      <c r="B4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0" s="9" t="str">
        <f>IF(DML_drivmedel[[#This Row],[Drivmedel]]&lt;&gt;"",CONCATENATE(DML_drivmedel[[#This Row],[ID]],". ",DML_drivmedel[[#This Row],[Drivmedel]]),"")</f>
        <v/>
      </c>
      <c r="D440" s="9" t="str">
        <f>IF(DML_drivmedel[[#This Row],[Drivmedel]]&lt;&gt;"",Organisationsnummer,"")</f>
        <v/>
      </c>
      <c r="E440" s="81" t="str">
        <f>IF(DML_drivmedel[[#This Row],[Drivmedel]]&lt;&gt;"",Rapportör,"")</f>
        <v/>
      </c>
      <c r="F440" s="9" t="str">
        <f>IF(DML_drivmedel[[#This Row],[Drivmedel]]&lt;&gt;"",CONCATENATE(Rapporteringsår,"-",DML_drivmedel[[#This Row],[ID]]),"")</f>
        <v/>
      </c>
      <c r="G440" s="26" t="str">
        <f>IF(DML_drivmedel[[#This Row],[Drivmedel]]&lt;&gt;"",Rapporteringsår,"")</f>
        <v/>
      </c>
      <c r="H440" s="149">
        <v>1438</v>
      </c>
      <c r="I440" s="1"/>
      <c r="J440" s="82"/>
      <c r="K440" s="1"/>
      <c r="L440" s="83"/>
      <c r="M440" s="100"/>
    </row>
    <row r="441" spans="2:13" x14ac:dyDescent="0.35">
      <c r="B4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1" s="9" t="str">
        <f>IF(DML_drivmedel[[#This Row],[Drivmedel]]&lt;&gt;"",CONCATENATE(DML_drivmedel[[#This Row],[ID]],". ",DML_drivmedel[[#This Row],[Drivmedel]]),"")</f>
        <v/>
      </c>
      <c r="D441" s="9" t="str">
        <f>IF(DML_drivmedel[[#This Row],[Drivmedel]]&lt;&gt;"",Organisationsnummer,"")</f>
        <v/>
      </c>
      <c r="E441" s="81" t="str">
        <f>IF(DML_drivmedel[[#This Row],[Drivmedel]]&lt;&gt;"",Rapportör,"")</f>
        <v/>
      </c>
      <c r="F441" s="9" t="str">
        <f>IF(DML_drivmedel[[#This Row],[Drivmedel]]&lt;&gt;"",CONCATENATE(Rapporteringsår,"-",DML_drivmedel[[#This Row],[ID]]),"")</f>
        <v/>
      </c>
      <c r="G441" s="26" t="str">
        <f>IF(DML_drivmedel[[#This Row],[Drivmedel]]&lt;&gt;"",Rapporteringsår,"")</f>
        <v/>
      </c>
      <c r="H441" s="149">
        <v>1439</v>
      </c>
      <c r="I441" s="1"/>
      <c r="J441" s="82"/>
      <c r="K441" s="1"/>
      <c r="L441" s="83"/>
      <c r="M441" s="100"/>
    </row>
    <row r="442" spans="2:13" x14ac:dyDescent="0.35">
      <c r="B4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2" s="9" t="str">
        <f>IF(DML_drivmedel[[#This Row],[Drivmedel]]&lt;&gt;"",CONCATENATE(DML_drivmedel[[#This Row],[ID]],". ",DML_drivmedel[[#This Row],[Drivmedel]]),"")</f>
        <v/>
      </c>
      <c r="D442" s="9" t="str">
        <f>IF(DML_drivmedel[[#This Row],[Drivmedel]]&lt;&gt;"",Organisationsnummer,"")</f>
        <v/>
      </c>
      <c r="E442" s="81" t="str">
        <f>IF(DML_drivmedel[[#This Row],[Drivmedel]]&lt;&gt;"",Rapportör,"")</f>
        <v/>
      </c>
      <c r="F442" s="9" t="str">
        <f>IF(DML_drivmedel[[#This Row],[Drivmedel]]&lt;&gt;"",CONCATENATE(Rapporteringsår,"-",DML_drivmedel[[#This Row],[ID]]),"")</f>
        <v/>
      </c>
      <c r="G442" s="26" t="str">
        <f>IF(DML_drivmedel[[#This Row],[Drivmedel]]&lt;&gt;"",Rapporteringsår,"")</f>
        <v/>
      </c>
      <c r="H442" s="149">
        <v>1440</v>
      </c>
      <c r="I442" s="1"/>
      <c r="J442" s="82"/>
      <c r="K442" s="1"/>
      <c r="L442" s="83"/>
      <c r="M442" s="100"/>
    </row>
    <row r="443" spans="2:13" x14ac:dyDescent="0.35">
      <c r="B4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3" s="9" t="str">
        <f>IF(DML_drivmedel[[#This Row],[Drivmedel]]&lt;&gt;"",CONCATENATE(DML_drivmedel[[#This Row],[ID]],". ",DML_drivmedel[[#This Row],[Drivmedel]]),"")</f>
        <v/>
      </c>
      <c r="D443" s="9" t="str">
        <f>IF(DML_drivmedel[[#This Row],[Drivmedel]]&lt;&gt;"",Organisationsnummer,"")</f>
        <v/>
      </c>
      <c r="E443" s="81" t="str">
        <f>IF(DML_drivmedel[[#This Row],[Drivmedel]]&lt;&gt;"",Rapportör,"")</f>
        <v/>
      </c>
      <c r="F443" s="9" t="str">
        <f>IF(DML_drivmedel[[#This Row],[Drivmedel]]&lt;&gt;"",CONCATENATE(Rapporteringsår,"-",DML_drivmedel[[#This Row],[ID]]),"")</f>
        <v/>
      </c>
      <c r="G443" s="26" t="str">
        <f>IF(DML_drivmedel[[#This Row],[Drivmedel]]&lt;&gt;"",Rapporteringsår,"")</f>
        <v/>
      </c>
      <c r="H443" s="149">
        <v>1441</v>
      </c>
      <c r="I443" s="1"/>
      <c r="J443" s="82"/>
      <c r="K443" s="1"/>
      <c r="L443" s="83"/>
      <c r="M443" s="100"/>
    </row>
    <row r="444" spans="2:13" x14ac:dyDescent="0.35">
      <c r="B4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4" s="9" t="str">
        <f>IF(DML_drivmedel[[#This Row],[Drivmedel]]&lt;&gt;"",CONCATENATE(DML_drivmedel[[#This Row],[ID]],". ",DML_drivmedel[[#This Row],[Drivmedel]]),"")</f>
        <v/>
      </c>
      <c r="D444" s="9" t="str">
        <f>IF(DML_drivmedel[[#This Row],[Drivmedel]]&lt;&gt;"",Organisationsnummer,"")</f>
        <v/>
      </c>
      <c r="E444" s="81" t="str">
        <f>IF(DML_drivmedel[[#This Row],[Drivmedel]]&lt;&gt;"",Rapportör,"")</f>
        <v/>
      </c>
      <c r="F444" s="9" t="str">
        <f>IF(DML_drivmedel[[#This Row],[Drivmedel]]&lt;&gt;"",CONCATENATE(Rapporteringsår,"-",DML_drivmedel[[#This Row],[ID]]),"")</f>
        <v/>
      </c>
      <c r="G444" s="26" t="str">
        <f>IF(DML_drivmedel[[#This Row],[Drivmedel]]&lt;&gt;"",Rapporteringsår,"")</f>
        <v/>
      </c>
      <c r="H444" s="149">
        <v>1442</v>
      </c>
      <c r="I444" s="1"/>
      <c r="J444" s="82"/>
      <c r="K444" s="1"/>
      <c r="L444" s="83"/>
      <c r="M444" s="100"/>
    </row>
    <row r="445" spans="2:13" x14ac:dyDescent="0.35">
      <c r="B4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5" s="9" t="str">
        <f>IF(DML_drivmedel[[#This Row],[Drivmedel]]&lt;&gt;"",CONCATENATE(DML_drivmedel[[#This Row],[ID]],". ",DML_drivmedel[[#This Row],[Drivmedel]]),"")</f>
        <v/>
      </c>
      <c r="D445" s="9" t="str">
        <f>IF(DML_drivmedel[[#This Row],[Drivmedel]]&lt;&gt;"",Organisationsnummer,"")</f>
        <v/>
      </c>
      <c r="E445" s="81" t="str">
        <f>IF(DML_drivmedel[[#This Row],[Drivmedel]]&lt;&gt;"",Rapportör,"")</f>
        <v/>
      </c>
      <c r="F445" s="9" t="str">
        <f>IF(DML_drivmedel[[#This Row],[Drivmedel]]&lt;&gt;"",CONCATENATE(Rapporteringsår,"-",DML_drivmedel[[#This Row],[ID]]),"")</f>
        <v/>
      </c>
      <c r="G445" s="26" t="str">
        <f>IF(DML_drivmedel[[#This Row],[Drivmedel]]&lt;&gt;"",Rapporteringsår,"")</f>
        <v/>
      </c>
      <c r="H445" s="149">
        <v>1443</v>
      </c>
      <c r="I445" s="1"/>
      <c r="J445" s="82"/>
      <c r="K445" s="1"/>
      <c r="L445" s="83"/>
      <c r="M445" s="100"/>
    </row>
    <row r="446" spans="2:13" x14ac:dyDescent="0.35">
      <c r="B4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6" s="9" t="str">
        <f>IF(DML_drivmedel[[#This Row],[Drivmedel]]&lt;&gt;"",CONCATENATE(DML_drivmedel[[#This Row],[ID]],". ",DML_drivmedel[[#This Row],[Drivmedel]]),"")</f>
        <v/>
      </c>
      <c r="D446" s="9" t="str">
        <f>IF(DML_drivmedel[[#This Row],[Drivmedel]]&lt;&gt;"",Organisationsnummer,"")</f>
        <v/>
      </c>
      <c r="E446" s="81" t="str">
        <f>IF(DML_drivmedel[[#This Row],[Drivmedel]]&lt;&gt;"",Rapportör,"")</f>
        <v/>
      </c>
      <c r="F446" s="9" t="str">
        <f>IF(DML_drivmedel[[#This Row],[Drivmedel]]&lt;&gt;"",CONCATENATE(Rapporteringsår,"-",DML_drivmedel[[#This Row],[ID]]),"")</f>
        <v/>
      </c>
      <c r="G446" s="26" t="str">
        <f>IF(DML_drivmedel[[#This Row],[Drivmedel]]&lt;&gt;"",Rapporteringsår,"")</f>
        <v/>
      </c>
      <c r="H446" s="149">
        <v>1444</v>
      </c>
      <c r="I446" s="1"/>
      <c r="J446" s="82"/>
      <c r="K446" s="1"/>
      <c r="L446" s="83"/>
      <c r="M446" s="100"/>
    </row>
    <row r="447" spans="2:13" x14ac:dyDescent="0.35">
      <c r="B4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7" s="9" t="str">
        <f>IF(DML_drivmedel[[#This Row],[Drivmedel]]&lt;&gt;"",CONCATENATE(DML_drivmedel[[#This Row],[ID]],". ",DML_drivmedel[[#This Row],[Drivmedel]]),"")</f>
        <v/>
      </c>
      <c r="D447" s="9" t="str">
        <f>IF(DML_drivmedel[[#This Row],[Drivmedel]]&lt;&gt;"",Organisationsnummer,"")</f>
        <v/>
      </c>
      <c r="E447" s="81" t="str">
        <f>IF(DML_drivmedel[[#This Row],[Drivmedel]]&lt;&gt;"",Rapportör,"")</f>
        <v/>
      </c>
      <c r="F447" s="9" t="str">
        <f>IF(DML_drivmedel[[#This Row],[Drivmedel]]&lt;&gt;"",CONCATENATE(Rapporteringsår,"-",DML_drivmedel[[#This Row],[ID]]),"")</f>
        <v/>
      </c>
      <c r="G447" s="26" t="str">
        <f>IF(DML_drivmedel[[#This Row],[Drivmedel]]&lt;&gt;"",Rapporteringsår,"")</f>
        <v/>
      </c>
      <c r="H447" s="149">
        <v>1445</v>
      </c>
      <c r="I447" s="1"/>
      <c r="J447" s="82"/>
      <c r="K447" s="1"/>
      <c r="L447" s="83"/>
      <c r="M447" s="100"/>
    </row>
    <row r="448" spans="2:13" x14ac:dyDescent="0.35">
      <c r="B4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8" s="9" t="str">
        <f>IF(DML_drivmedel[[#This Row],[Drivmedel]]&lt;&gt;"",CONCATENATE(DML_drivmedel[[#This Row],[ID]],". ",DML_drivmedel[[#This Row],[Drivmedel]]),"")</f>
        <v/>
      </c>
      <c r="D448" s="9" t="str">
        <f>IF(DML_drivmedel[[#This Row],[Drivmedel]]&lt;&gt;"",Organisationsnummer,"")</f>
        <v/>
      </c>
      <c r="E448" s="81" t="str">
        <f>IF(DML_drivmedel[[#This Row],[Drivmedel]]&lt;&gt;"",Rapportör,"")</f>
        <v/>
      </c>
      <c r="F448" s="9" t="str">
        <f>IF(DML_drivmedel[[#This Row],[Drivmedel]]&lt;&gt;"",CONCATENATE(Rapporteringsår,"-",DML_drivmedel[[#This Row],[ID]]),"")</f>
        <v/>
      </c>
      <c r="G448" s="26" t="str">
        <f>IF(DML_drivmedel[[#This Row],[Drivmedel]]&lt;&gt;"",Rapporteringsår,"")</f>
        <v/>
      </c>
      <c r="H448" s="149">
        <v>1446</v>
      </c>
      <c r="I448" s="1"/>
      <c r="J448" s="82"/>
      <c r="K448" s="1"/>
      <c r="L448" s="83"/>
      <c r="M448" s="100"/>
    </row>
    <row r="449" spans="2:13" x14ac:dyDescent="0.35">
      <c r="B4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9" s="9" t="str">
        <f>IF(DML_drivmedel[[#This Row],[Drivmedel]]&lt;&gt;"",CONCATENATE(DML_drivmedel[[#This Row],[ID]],". ",DML_drivmedel[[#This Row],[Drivmedel]]),"")</f>
        <v/>
      </c>
      <c r="D449" s="9" t="str">
        <f>IF(DML_drivmedel[[#This Row],[Drivmedel]]&lt;&gt;"",Organisationsnummer,"")</f>
        <v/>
      </c>
      <c r="E449" s="81" t="str">
        <f>IF(DML_drivmedel[[#This Row],[Drivmedel]]&lt;&gt;"",Rapportör,"")</f>
        <v/>
      </c>
      <c r="F449" s="9" t="str">
        <f>IF(DML_drivmedel[[#This Row],[Drivmedel]]&lt;&gt;"",CONCATENATE(Rapporteringsår,"-",DML_drivmedel[[#This Row],[ID]]),"")</f>
        <v/>
      </c>
      <c r="G449" s="26" t="str">
        <f>IF(DML_drivmedel[[#This Row],[Drivmedel]]&lt;&gt;"",Rapporteringsår,"")</f>
        <v/>
      </c>
      <c r="H449" s="149">
        <v>1447</v>
      </c>
      <c r="I449" s="1"/>
      <c r="J449" s="82"/>
      <c r="K449" s="1"/>
      <c r="L449" s="83"/>
      <c r="M449" s="100"/>
    </row>
    <row r="450" spans="2:13" x14ac:dyDescent="0.35">
      <c r="B4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0" s="9" t="str">
        <f>IF(DML_drivmedel[[#This Row],[Drivmedel]]&lt;&gt;"",CONCATENATE(DML_drivmedel[[#This Row],[ID]],". ",DML_drivmedel[[#This Row],[Drivmedel]]),"")</f>
        <v/>
      </c>
      <c r="D450" s="9" t="str">
        <f>IF(DML_drivmedel[[#This Row],[Drivmedel]]&lt;&gt;"",Organisationsnummer,"")</f>
        <v/>
      </c>
      <c r="E450" s="81" t="str">
        <f>IF(DML_drivmedel[[#This Row],[Drivmedel]]&lt;&gt;"",Rapportör,"")</f>
        <v/>
      </c>
      <c r="F450" s="9" t="str">
        <f>IF(DML_drivmedel[[#This Row],[Drivmedel]]&lt;&gt;"",CONCATENATE(Rapporteringsår,"-",DML_drivmedel[[#This Row],[ID]]),"")</f>
        <v/>
      </c>
      <c r="G450" s="26" t="str">
        <f>IF(DML_drivmedel[[#This Row],[Drivmedel]]&lt;&gt;"",Rapporteringsår,"")</f>
        <v/>
      </c>
      <c r="H450" s="149">
        <v>1448</v>
      </c>
      <c r="I450" s="1"/>
      <c r="J450" s="82"/>
      <c r="K450" s="1"/>
      <c r="L450" s="83"/>
      <c r="M450" s="100"/>
    </row>
    <row r="451" spans="2:13" x14ac:dyDescent="0.35">
      <c r="B4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1" s="9" t="str">
        <f>IF(DML_drivmedel[[#This Row],[Drivmedel]]&lt;&gt;"",CONCATENATE(DML_drivmedel[[#This Row],[ID]],". ",DML_drivmedel[[#This Row],[Drivmedel]]),"")</f>
        <v/>
      </c>
      <c r="D451" s="9" t="str">
        <f>IF(DML_drivmedel[[#This Row],[Drivmedel]]&lt;&gt;"",Organisationsnummer,"")</f>
        <v/>
      </c>
      <c r="E451" s="81" t="str">
        <f>IF(DML_drivmedel[[#This Row],[Drivmedel]]&lt;&gt;"",Rapportör,"")</f>
        <v/>
      </c>
      <c r="F451" s="9" t="str">
        <f>IF(DML_drivmedel[[#This Row],[Drivmedel]]&lt;&gt;"",CONCATENATE(Rapporteringsår,"-",DML_drivmedel[[#This Row],[ID]]),"")</f>
        <v/>
      </c>
      <c r="G451" s="26" t="str">
        <f>IF(DML_drivmedel[[#This Row],[Drivmedel]]&lt;&gt;"",Rapporteringsår,"")</f>
        <v/>
      </c>
      <c r="H451" s="149">
        <v>1449</v>
      </c>
      <c r="I451" s="1"/>
      <c r="J451" s="82"/>
      <c r="K451" s="1"/>
      <c r="L451" s="83"/>
      <c r="M451" s="100"/>
    </row>
    <row r="452" spans="2:13" x14ac:dyDescent="0.35">
      <c r="B4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2" s="9" t="str">
        <f>IF(DML_drivmedel[[#This Row],[Drivmedel]]&lt;&gt;"",CONCATENATE(DML_drivmedel[[#This Row],[ID]],". ",DML_drivmedel[[#This Row],[Drivmedel]]),"")</f>
        <v/>
      </c>
      <c r="D452" s="9" t="str">
        <f>IF(DML_drivmedel[[#This Row],[Drivmedel]]&lt;&gt;"",Organisationsnummer,"")</f>
        <v/>
      </c>
      <c r="E452" s="81" t="str">
        <f>IF(DML_drivmedel[[#This Row],[Drivmedel]]&lt;&gt;"",Rapportör,"")</f>
        <v/>
      </c>
      <c r="F452" s="9" t="str">
        <f>IF(DML_drivmedel[[#This Row],[Drivmedel]]&lt;&gt;"",CONCATENATE(Rapporteringsår,"-",DML_drivmedel[[#This Row],[ID]]),"")</f>
        <v/>
      </c>
      <c r="G452" s="26" t="str">
        <f>IF(DML_drivmedel[[#This Row],[Drivmedel]]&lt;&gt;"",Rapporteringsår,"")</f>
        <v/>
      </c>
      <c r="H452" s="149">
        <v>1450</v>
      </c>
      <c r="I452" s="1"/>
      <c r="J452" s="82"/>
      <c r="K452" s="1"/>
      <c r="L452" s="83"/>
      <c r="M452" s="100"/>
    </row>
    <row r="453" spans="2:13" x14ac:dyDescent="0.35">
      <c r="B4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3" s="9" t="str">
        <f>IF(DML_drivmedel[[#This Row],[Drivmedel]]&lt;&gt;"",CONCATENATE(DML_drivmedel[[#This Row],[ID]],". ",DML_drivmedel[[#This Row],[Drivmedel]]),"")</f>
        <v/>
      </c>
      <c r="D453" s="9" t="str">
        <f>IF(DML_drivmedel[[#This Row],[Drivmedel]]&lt;&gt;"",Organisationsnummer,"")</f>
        <v/>
      </c>
      <c r="E453" s="81" t="str">
        <f>IF(DML_drivmedel[[#This Row],[Drivmedel]]&lt;&gt;"",Rapportör,"")</f>
        <v/>
      </c>
      <c r="F453" s="9" t="str">
        <f>IF(DML_drivmedel[[#This Row],[Drivmedel]]&lt;&gt;"",CONCATENATE(Rapporteringsår,"-",DML_drivmedel[[#This Row],[ID]]),"")</f>
        <v/>
      </c>
      <c r="G453" s="26" t="str">
        <f>IF(DML_drivmedel[[#This Row],[Drivmedel]]&lt;&gt;"",Rapporteringsår,"")</f>
        <v/>
      </c>
      <c r="H453" s="149">
        <v>1451</v>
      </c>
      <c r="I453" s="1"/>
      <c r="J453" s="82"/>
      <c r="K453" s="1"/>
      <c r="L453" s="83"/>
      <c r="M453" s="100"/>
    </row>
    <row r="454" spans="2:13" x14ac:dyDescent="0.35">
      <c r="B4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4" s="9" t="str">
        <f>IF(DML_drivmedel[[#This Row],[Drivmedel]]&lt;&gt;"",CONCATENATE(DML_drivmedel[[#This Row],[ID]],". ",DML_drivmedel[[#This Row],[Drivmedel]]),"")</f>
        <v/>
      </c>
      <c r="D454" s="9" t="str">
        <f>IF(DML_drivmedel[[#This Row],[Drivmedel]]&lt;&gt;"",Organisationsnummer,"")</f>
        <v/>
      </c>
      <c r="E454" s="81" t="str">
        <f>IF(DML_drivmedel[[#This Row],[Drivmedel]]&lt;&gt;"",Rapportör,"")</f>
        <v/>
      </c>
      <c r="F454" s="9" t="str">
        <f>IF(DML_drivmedel[[#This Row],[Drivmedel]]&lt;&gt;"",CONCATENATE(Rapporteringsår,"-",DML_drivmedel[[#This Row],[ID]]),"")</f>
        <v/>
      </c>
      <c r="G454" s="26" t="str">
        <f>IF(DML_drivmedel[[#This Row],[Drivmedel]]&lt;&gt;"",Rapporteringsår,"")</f>
        <v/>
      </c>
      <c r="H454" s="149">
        <v>1452</v>
      </c>
      <c r="I454" s="1"/>
      <c r="J454" s="82"/>
      <c r="K454" s="1"/>
      <c r="L454" s="83"/>
      <c r="M454" s="100"/>
    </row>
    <row r="455" spans="2:13" x14ac:dyDescent="0.35">
      <c r="B4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5" s="9" t="str">
        <f>IF(DML_drivmedel[[#This Row],[Drivmedel]]&lt;&gt;"",CONCATENATE(DML_drivmedel[[#This Row],[ID]],". ",DML_drivmedel[[#This Row],[Drivmedel]]),"")</f>
        <v/>
      </c>
      <c r="D455" s="9" t="str">
        <f>IF(DML_drivmedel[[#This Row],[Drivmedel]]&lt;&gt;"",Organisationsnummer,"")</f>
        <v/>
      </c>
      <c r="E455" s="81" t="str">
        <f>IF(DML_drivmedel[[#This Row],[Drivmedel]]&lt;&gt;"",Rapportör,"")</f>
        <v/>
      </c>
      <c r="F455" s="9" t="str">
        <f>IF(DML_drivmedel[[#This Row],[Drivmedel]]&lt;&gt;"",CONCATENATE(Rapporteringsår,"-",DML_drivmedel[[#This Row],[ID]]),"")</f>
        <v/>
      </c>
      <c r="G455" s="26" t="str">
        <f>IF(DML_drivmedel[[#This Row],[Drivmedel]]&lt;&gt;"",Rapporteringsår,"")</f>
        <v/>
      </c>
      <c r="H455" s="149">
        <v>1453</v>
      </c>
      <c r="I455" s="1"/>
      <c r="J455" s="82"/>
      <c r="K455" s="1"/>
      <c r="L455" s="83"/>
      <c r="M455" s="100"/>
    </row>
    <row r="456" spans="2:13" x14ac:dyDescent="0.35">
      <c r="B4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6" s="9" t="str">
        <f>IF(DML_drivmedel[[#This Row],[Drivmedel]]&lt;&gt;"",CONCATENATE(DML_drivmedel[[#This Row],[ID]],". ",DML_drivmedel[[#This Row],[Drivmedel]]),"")</f>
        <v/>
      </c>
      <c r="D456" s="9" t="str">
        <f>IF(DML_drivmedel[[#This Row],[Drivmedel]]&lt;&gt;"",Organisationsnummer,"")</f>
        <v/>
      </c>
      <c r="E456" s="81" t="str">
        <f>IF(DML_drivmedel[[#This Row],[Drivmedel]]&lt;&gt;"",Rapportör,"")</f>
        <v/>
      </c>
      <c r="F456" s="9" t="str">
        <f>IF(DML_drivmedel[[#This Row],[Drivmedel]]&lt;&gt;"",CONCATENATE(Rapporteringsår,"-",DML_drivmedel[[#This Row],[ID]]),"")</f>
        <v/>
      </c>
      <c r="G456" s="26" t="str">
        <f>IF(DML_drivmedel[[#This Row],[Drivmedel]]&lt;&gt;"",Rapporteringsår,"")</f>
        <v/>
      </c>
      <c r="H456" s="149">
        <v>1454</v>
      </c>
      <c r="I456" s="1"/>
      <c r="J456" s="82"/>
      <c r="K456" s="1"/>
      <c r="L456" s="83"/>
      <c r="M456" s="100"/>
    </row>
    <row r="457" spans="2:13" x14ac:dyDescent="0.35">
      <c r="B4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7" s="9" t="str">
        <f>IF(DML_drivmedel[[#This Row],[Drivmedel]]&lt;&gt;"",CONCATENATE(DML_drivmedel[[#This Row],[ID]],". ",DML_drivmedel[[#This Row],[Drivmedel]]),"")</f>
        <v/>
      </c>
      <c r="D457" s="9" t="str">
        <f>IF(DML_drivmedel[[#This Row],[Drivmedel]]&lt;&gt;"",Organisationsnummer,"")</f>
        <v/>
      </c>
      <c r="E457" s="81" t="str">
        <f>IF(DML_drivmedel[[#This Row],[Drivmedel]]&lt;&gt;"",Rapportör,"")</f>
        <v/>
      </c>
      <c r="F457" s="9" t="str">
        <f>IF(DML_drivmedel[[#This Row],[Drivmedel]]&lt;&gt;"",CONCATENATE(Rapporteringsår,"-",DML_drivmedel[[#This Row],[ID]]),"")</f>
        <v/>
      </c>
      <c r="G457" s="26" t="str">
        <f>IF(DML_drivmedel[[#This Row],[Drivmedel]]&lt;&gt;"",Rapporteringsår,"")</f>
        <v/>
      </c>
      <c r="H457" s="149">
        <v>1455</v>
      </c>
      <c r="I457" s="1"/>
      <c r="J457" s="82"/>
      <c r="K457" s="1"/>
      <c r="L457" s="83"/>
      <c r="M457" s="100"/>
    </row>
    <row r="458" spans="2:13" x14ac:dyDescent="0.35">
      <c r="B4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8" s="9" t="str">
        <f>IF(DML_drivmedel[[#This Row],[Drivmedel]]&lt;&gt;"",CONCATENATE(DML_drivmedel[[#This Row],[ID]],". ",DML_drivmedel[[#This Row],[Drivmedel]]),"")</f>
        <v/>
      </c>
      <c r="D458" s="9" t="str">
        <f>IF(DML_drivmedel[[#This Row],[Drivmedel]]&lt;&gt;"",Organisationsnummer,"")</f>
        <v/>
      </c>
      <c r="E458" s="81" t="str">
        <f>IF(DML_drivmedel[[#This Row],[Drivmedel]]&lt;&gt;"",Rapportör,"")</f>
        <v/>
      </c>
      <c r="F458" s="9" t="str">
        <f>IF(DML_drivmedel[[#This Row],[Drivmedel]]&lt;&gt;"",CONCATENATE(Rapporteringsår,"-",DML_drivmedel[[#This Row],[ID]]),"")</f>
        <v/>
      </c>
      <c r="G458" s="26" t="str">
        <f>IF(DML_drivmedel[[#This Row],[Drivmedel]]&lt;&gt;"",Rapporteringsår,"")</f>
        <v/>
      </c>
      <c r="H458" s="149">
        <v>1456</v>
      </c>
      <c r="I458" s="1"/>
      <c r="J458" s="82"/>
      <c r="K458" s="1"/>
      <c r="L458" s="83"/>
      <c r="M458" s="100"/>
    </row>
    <row r="459" spans="2:13" x14ac:dyDescent="0.35">
      <c r="B4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9" s="9" t="str">
        <f>IF(DML_drivmedel[[#This Row],[Drivmedel]]&lt;&gt;"",CONCATENATE(DML_drivmedel[[#This Row],[ID]],". ",DML_drivmedel[[#This Row],[Drivmedel]]),"")</f>
        <v/>
      </c>
      <c r="D459" s="9" t="str">
        <f>IF(DML_drivmedel[[#This Row],[Drivmedel]]&lt;&gt;"",Organisationsnummer,"")</f>
        <v/>
      </c>
      <c r="E459" s="81" t="str">
        <f>IF(DML_drivmedel[[#This Row],[Drivmedel]]&lt;&gt;"",Rapportör,"")</f>
        <v/>
      </c>
      <c r="F459" s="9" t="str">
        <f>IF(DML_drivmedel[[#This Row],[Drivmedel]]&lt;&gt;"",CONCATENATE(Rapporteringsår,"-",DML_drivmedel[[#This Row],[ID]]),"")</f>
        <v/>
      </c>
      <c r="G459" s="26" t="str">
        <f>IF(DML_drivmedel[[#This Row],[Drivmedel]]&lt;&gt;"",Rapporteringsår,"")</f>
        <v/>
      </c>
      <c r="H459" s="149">
        <v>1457</v>
      </c>
      <c r="I459" s="1"/>
      <c r="J459" s="82"/>
      <c r="K459" s="1"/>
      <c r="L459" s="83"/>
      <c r="M459" s="100"/>
    </row>
    <row r="460" spans="2:13" x14ac:dyDescent="0.35">
      <c r="B4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0" s="9" t="str">
        <f>IF(DML_drivmedel[[#This Row],[Drivmedel]]&lt;&gt;"",CONCATENATE(DML_drivmedel[[#This Row],[ID]],". ",DML_drivmedel[[#This Row],[Drivmedel]]),"")</f>
        <v/>
      </c>
      <c r="D460" s="9" t="str">
        <f>IF(DML_drivmedel[[#This Row],[Drivmedel]]&lt;&gt;"",Organisationsnummer,"")</f>
        <v/>
      </c>
      <c r="E460" s="81" t="str">
        <f>IF(DML_drivmedel[[#This Row],[Drivmedel]]&lt;&gt;"",Rapportör,"")</f>
        <v/>
      </c>
      <c r="F460" s="9" t="str">
        <f>IF(DML_drivmedel[[#This Row],[Drivmedel]]&lt;&gt;"",CONCATENATE(Rapporteringsår,"-",DML_drivmedel[[#This Row],[ID]]),"")</f>
        <v/>
      </c>
      <c r="G460" s="26" t="str">
        <f>IF(DML_drivmedel[[#This Row],[Drivmedel]]&lt;&gt;"",Rapporteringsår,"")</f>
        <v/>
      </c>
      <c r="H460" s="149">
        <v>1458</v>
      </c>
      <c r="I460" s="1"/>
      <c r="J460" s="82"/>
      <c r="K460" s="1"/>
      <c r="L460" s="83"/>
      <c r="M460" s="100"/>
    </row>
    <row r="461" spans="2:13" x14ac:dyDescent="0.35">
      <c r="B4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1" s="9" t="str">
        <f>IF(DML_drivmedel[[#This Row],[Drivmedel]]&lt;&gt;"",CONCATENATE(DML_drivmedel[[#This Row],[ID]],". ",DML_drivmedel[[#This Row],[Drivmedel]]),"")</f>
        <v/>
      </c>
      <c r="D461" s="9" t="str">
        <f>IF(DML_drivmedel[[#This Row],[Drivmedel]]&lt;&gt;"",Organisationsnummer,"")</f>
        <v/>
      </c>
      <c r="E461" s="81" t="str">
        <f>IF(DML_drivmedel[[#This Row],[Drivmedel]]&lt;&gt;"",Rapportör,"")</f>
        <v/>
      </c>
      <c r="F461" s="9" t="str">
        <f>IF(DML_drivmedel[[#This Row],[Drivmedel]]&lt;&gt;"",CONCATENATE(Rapporteringsår,"-",DML_drivmedel[[#This Row],[ID]]),"")</f>
        <v/>
      </c>
      <c r="G461" s="26" t="str">
        <f>IF(DML_drivmedel[[#This Row],[Drivmedel]]&lt;&gt;"",Rapporteringsår,"")</f>
        <v/>
      </c>
      <c r="H461" s="149">
        <v>1459</v>
      </c>
      <c r="I461" s="1"/>
      <c r="J461" s="82"/>
      <c r="K461" s="1"/>
      <c r="L461" s="83"/>
      <c r="M461" s="100"/>
    </row>
    <row r="462" spans="2:13" x14ac:dyDescent="0.35">
      <c r="B4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2" s="9" t="str">
        <f>IF(DML_drivmedel[[#This Row],[Drivmedel]]&lt;&gt;"",CONCATENATE(DML_drivmedel[[#This Row],[ID]],". ",DML_drivmedel[[#This Row],[Drivmedel]]),"")</f>
        <v/>
      </c>
      <c r="D462" s="9" t="str">
        <f>IF(DML_drivmedel[[#This Row],[Drivmedel]]&lt;&gt;"",Organisationsnummer,"")</f>
        <v/>
      </c>
      <c r="E462" s="81" t="str">
        <f>IF(DML_drivmedel[[#This Row],[Drivmedel]]&lt;&gt;"",Rapportör,"")</f>
        <v/>
      </c>
      <c r="F462" s="9" t="str">
        <f>IF(DML_drivmedel[[#This Row],[Drivmedel]]&lt;&gt;"",CONCATENATE(Rapporteringsår,"-",DML_drivmedel[[#This Row],[ID]]),"")</f>
        <v/>
      </c>
      <c r="G462" s="26" t="str">
        <f>IF(DML_drivmedel[[#This Row],[Drivmedel]]&lt;&gt;"",Rapporteringsår,"")</f>
        <v/>
      </c>
      <c r="H462" s="149">
        <v>1460</v>
      </c>
      <c r="I462" s="1"/>
      <c r="J462" s="82"/>
      <c r="K462" s="1"/>
      <c r="L462" s="83"/>
      <c r="M462" s="100"/>
    </row>
    <row r="463" spans="2:13" x14ac:dyDescent="0.35">
      <c r="B4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3" s="9" t="str">
        <f>IF(DML_drivmedel[[#This Row],[Drivmedel]]&lt;&gt;"",CONCATENATE(DML_drivmedel[[#This Row],[ID]],". ",DML_drivmedel[[#This Row],[Drivmedel]]),"")</f>
        <v/>
      </c>
      <c r="D463" s="9" t="str">
        <f>IF(DML_drivmedel[[#This Row],[Drivmedel]]&lt;&gt;"",Organisationsnummer,"")</f>
        <v/>
      </c>
      <c r="E463" s="81" t="str">
        <f>IF(DML_drivmedel[[#This Row],[Drivmedel]]&lt;&gt;"",Rapportör,"")</f>
        <v/>
      </c>
      <c r="F463" s="9" t="str">
        <f>IF(DML_drivmedel[[#This Row],[Drivmedel]]&lt;&gt;"",CONCATENATE(Rapporteringsår,"-",DML_drivmedel[[#This Row],[ID]]),"")</f>
        <v/>
      </c>
      <c r="G463" s="26" t="str">
        <f>IF(DML_drivmedel[[#This Row],[Drivmedel]]&lt;&gt;"",Rapporteringsår,"")</f>
        <v/>
      </c>
      <c r="H463" s="149">
        <v>1461</v>
      </c>
      <c r="I463" s="1"/>
      <c r="J463" s="82"/>
      <c r="K463" s="1"/>
      <c r="L463" s="83"/>
      <c r="M463" s="100"/>
    </row>
    <row r="464" spans="2:13" x14ac:dyDescent="0.35">
      <c r="B4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4" s="9" t="str">
        <f>IF(DML_drivmedel[[#This Row],[Drivmedel]]&lt;&gt;"",CONCATENATE(DML_drivmedel[[#This Row],[ID]],". ",DML_drivmedel[[#This Row],[Drivmedel]]),"")</f>
        <v/>
      </c>
      <c r="D464" s="9" t="str">
        <f>IF(DML_drivmedel[[#This Row],[Drivmedel]]&lt;&gt;"",Organisationsnummer,"")</f>
        <v/>
      </c>
      <c r="E464" s="81" t="str">
        <f>IF(DML_drivmedel[[#This Row],[Drivmedel]]&lt;&gt;"",Rapportör,"")</f>
        <v/>
      </c>
      <c r="F464" s="9" t="str">
        <f>IF(DML_drivmedel[[#This Row],[Drivmedel]]&lt;&gt;"",CONCATENATE(Rapporteringsår,"-",DML_drivmedel[[#This Row],[ID]]),"")</f>
        <v/>
      </c>
      <c r="G464" s="26" t="str">
        <f>IF(DML_drivmedel[[#This Row],[Drivmedel]]&lt;&gt;"",Rapporteringsår,"")</f>
        <v/>
      </c>
      <c r="H464" s="149">
        <v>1462</v>
      </c>
      <c r="I464" s="1"/>
      <c r="J464" s="82"/>
      <c r="K464" s="1"/>
      <c r="L464" s="83"/>
      <c r="M464" s="100"/>
    </row>
    <row r="465" spans="2:13" x14ac:dyDescent="0.35">
      <c r="B4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5" s="9" t="str">
        <f>IF(DML_drivmedel[[#This Row],[Drivmedel]]&lt;&gt;"",CONCATENATE(DML_drivmedel[[#This Row],[ID]],". ",DML_drivmedel[[#This Row],[Drivmedel]]),"")</f>
        <v/>
      </c>
      <c r="D465" s="9" t="str">
        <f>IF(DML_drivmedel[[#This Row],[Drivmedel]]&lt;&gt;"",Organisationsnummer,"")</f>
        <v/>
      </c>
      <c r="E465" s="81" t="str">
        <f>IF(DML_drivmedel[[#This Row],[Drivmedel]]&lt;&gt;"",Rapportör,"")</f>
        <v/>
      </c>
      <c r="F465" s="9" t="str">
        <f>IF(DML_drivmedel[[#This Row],[Drivmedel]]&lt;&gt;"",CONCATENATE(Rapporteringsår,"-",DML_drivmedel[[#This Row],[ID]]),"")</f>
        <v/>
      </c>
      <c r="G465" s="26" t="str">
        <f>IF(DML_drivmedel[[#This Row],[Drivmedel]]&lt;&gt;"",Rapporteringsår,"")</f>
        <v/>
      </c>
      <c r="H465" s="149">
        <v>1463</v>
      </c>
      <c r="I465" s="1"/>
      <c r="J465" s="82"/>
      <c r="K465" s="1"/>
      <c r="L465" s="83"/>
      <c r="M465" s="100"/>
    </row>
    <row r="466" spans="2:13" x14ac:dyDescent="0.35">
      <c r="B4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6" s="9" t="str">
        <f>IF(DML_drivmedel[[#This Row],[Drivmedel]]&lt;&gt;"",CONCATENATE(DML_drivmedel[[#This Row],[ID]],". ",DML_drivmedel[[#This Row],[Drivmedel]]),"")</f>
        <v/>
      </c>
      <c r="D466" s="9" t="str">
        <f>IF(DML_drivmedel[[#This Row],[Drivmedel]]&lt;&gt;"",Organisationsnummer,"")</f>
        <v/>
      </c>
      <c r="E466" s="81" t="str">
        <f>IF(DML_drivmedel[[#This Row],[Drivmedel]]&lt;&gt;"",Rapportör,"")</f>
        <v/>
      </c>
      <c r="F466" s="9" t="str">
        <f>IF(DML_drivmedel[[#This Row],[Drivmedel]]&lt;&gt;"",CONCATENATE(Rapporteringsår,"-",DML_drivmedel[[#This Row],[ID]]),"")</f>
        <v/>
      </c>
      <c r="G466" s="26" t="str">
        <f>IF(DML_drivmedel[[#This Row],[Drivmedel]]&lt;&gt;"",Rapporteringsår,"")</f>
        <v/>
      </c>
      <c r="H466" s="149">
        <v>1464</v>
      </c>
      <c r="I466" s="1"/>
      <c r="J466" s="82"/>
      <c r="K466" s="1"/>
      <c r="L466" s="83"/>
      <c r="M466" s="100"/>
    </row>
    <row r="467" spans="2:13" x14ac:dyDescent="0.35">
      <c r="B4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7" s="9" t="str">
        <f>IF(DML_drivmedel[[#This Row],[Drivmedel]]&lt;&gt;"",CONCATENATE(DML_drivmedel[[#This Row],[ID]],". ",DML_drivmedel[[#This Row],[Drivmedel]]),"")</f>
        <v/>
      </c>
      <c r="D467" s="9" t="str">
        <f>IF(DML_drivmedel[[#This Row],[Drivmedel]]&lt;&gt;"",Organisationsnummer,"")</f>
        <v/>
      </c>
      <c r="E467" s="81" t="str">
        <f>IF(DML_drivmedel[[#This Row],[Drivmedel]]&lt;&gt;"",Rapportör,"")</f>
        <v/>
      </c>
      <c r="F467" s="9" t="str">
        <f>IF(DML_drivmedel[[#This Row],[Drivmedel]]&lt;&gt;"",CONCATENATE(Rapporteringsår,"-",DML_drivmedel[[#This Row],[ID]]),"")</f>
        <v/>
      </c>
      <c r="G467" s="26" t="str">
        <f>IF(DML_drivmedel[[#This Row],[Drivmedel]]&lt;&gt;"",Rapporteringsår,"")</f>
        <v/>
      </c>
      <c r="H467" s="149">
        <v>1465</v>
      </c>
      <c r="I467" s="1"/>
      <c r="J467" s="82"/>
      <c r="K467" s="1"/>
      <c r="L467" s="83"/>
      <c r="M467" s="100"/>
    </row>
    <row r="468" spans="2:13" x14ac:dyDescent="0.35">
      <c r="B4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8" s="9" t="str">
        <f>IF(DML_drivmedel[[#This Row],[Drivmedel]]&lt;&gt;"",CONCATENATE(DML_drivmedel[[#This Row],[ID]],". ",DML_drivmedel[[#This Row],[Drivmedel]]),"")</f>
        <v/>
      </c>
      <c r="D468" s="9" t="str">
        <f>IF(DML_drivmedel[[#This Row],[Drivmedel]]&lt;&gt;"",Organisationsnummer,"")</f>
        <v/>
      </c>
      <c r="E468" s="81" t="str">
        <f>IF(DML_drivmedel[[#This Row],[Drivmedel]]&lt;&gt;"",Rapportör,"")</f>
        <v/>
      </c>
      <c r="F468" s="9" t="str">
        <f>IF(DML_drivmedel[[#This Row],[Drivmedel]]&lt;&gt;"",CONCATENATE(Rapporteringsår,"-",DML_drivmedel[[#This Row],[ID]]),"")</f>
        <v/>
      </c>
      <c r="G468" s="26" t="str">
        <f>IF(DML_drivmedel[[#This Row],[Drivmedel]]&lt;&gt;"",Rapporteringsår,"")</f>
        <v/>
      </c>
      <c r="H468" s="149">
        <v>1466</v>
      </c>
      <c r="I468" s="1"/>
      <c r="J468" s="82"/>
      <c r="K468" s="1"/>
      <c r="L468" s="83"/>
      <c r="M468" s="100"/>
    </row>
    <row r="469" spans="2:13" x14ac:dyDescent="0.35">
      <c r="B4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9" s="9" t="str">
        <f>IF(DML_drivmedel[[#This Row],[Drivmedel]]&lt;&gt;"",CONCATENATE(DML_drivmedel[[#This Row],[ID]],". ",DML_drivmedel[[#This Row],[Drivmedel]]),"")</f>
        <v/>
      </c>
      <c r="D469" s="9" t="str">
        <f>IF(DML_drivmedel[[#This Row],[Drivmedel]]&lt;&gt;"",Organisationsnummer,"")</f>
        <v/>
      </c>
      <c r="E469" s="81" t="str">
        <f>IF(DML_drivmedel[[#This Row],[Drivmedel]]&lt;&gt;"",Rapportör,"")</f>
        <v/>
      </c>
      <c r="F469" s="9" t="str">
        <f>IF(DML_drivmedel[[#This Row],[Drivmedel]]&lt;&gt;"",CONCATENATE(Rapporteringsår,"-",DML_drivmedel[[#This Row],[ID]]),"")</f>
        <v/>
      </c>
      <c r="G469" s="26" t="str">
        <f>IF(DML_drivmedel[[#This Row],[Drivmedel]]&lt;&gt;"",Rapporteringsår,"")</f>
        <v/>
      </c>
      <c r="H469" s="149">
        <v>1467</v>
      </c>
      <c r="I469" s="1"/>
      <c r="J469" s="82"/>
      <c r="K469" s="1"/>
      <c r="L469" s="83"/>
      <c r="M469" s="100"/>
    </row>
    <row r="470" spans="2:13" x14ac:dyDescent="0.35">
      <c r="B4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0" s="9" t="str">
        <f>IF(DML_drivmedel[[#This Row],[Drivmedel]]&lt;&gt;"",CONCATENATE(DML_drivmedel[[#This Row],[ID]],". ",DML_drivmedel[[#This Row],[Drivmedel]]),"")</f>
        <v/>
      </c>
      <c r="D470" s="9" t="str">
        <f>IF(DML_drivmedel[[#This Row],[Drivmedel]]&lt;&gt;"",Organisationsnummer,"")</f>
        <v/>
      </c>
      <c r="E470" s="81" t="str">
        <f>IF(DML_drivmedel[[#This Row],[Drivmedel]]&lt;&gt;"",Rapportör,"")</f>
        <v/>
      </c>
      <c r="F470" s="9" t="str">
        <f>IF(DML_drivmedel[[#This Row],[Drivmedel]]&lt;&gt;"",CONCATENATE(Rapporteringsår,"-",DML_drivmedel[[#This Row],[ID]]),"")</f>
        <v/>
      </c>
      <c r="G470" s="26" t="str">
        <f>IF(DML_drivmedel[[#This Row],[Drivmedel]]&lt;&gt;"",Rapporteringsår,"")</f>
        <v/>
      </c>
      <c r="H470" s="149">
        <v>1468</v>
      </c>
      <c r="I470" s="1"/>
      <c r="J470" s="82"/>
      <c r="K470" s="1"/>
      <c r="L470" s="83"/>
      <c r="M470" s="100"/>
    </row>
    <row r="471" spans="2:13" x14ac:dyDescent="0.35">
      <c r="B4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1" s="9" t="str">
        <f>IF(DML_drivmedel[[#This Row],[Drivmedel]]&lt;&gt;"",CONCATENATE(DML_drivmedel[[#This Row],[ID]],". ",DML_drivmedel[[#This Row],[Drivmedel]]),"")</f>
        <v/>
      </c>
      <c r="D471" s="9" t="str">
        <f>IF(DML_drivmedel[[#This Row],[Drivmedel]]&lt;&gt;"",Organisationsnummer,"")</f>
        <v/>
      </c>
      <c r="E471" s="81" t="str">
        <f>IF(DML_drivmedel[[#This Row],[Drivmedel]]&lt;&gt;"",Rapportör,"")</f>
        <v/>
      </c>
      <c r="F471" s="9" t="str">
        <f>IF(DML_drivmedel[[#This Row],[Drivmedel]]&lt;&gt;"",CONCATENATE(Rapporteringsår,"-",DML_drivmedel[[#This Row],[ID]]),"")</f>
        <v/>
      </c>
      <c r="G471" s="26" t="str">
        <f>IF(DML_drivmedel[[#This Row],[Drivmedel]]&lt;&gt;"",Rapporteringsår,"")</f>
        <v/>
      </c>
      <c r="H471" s="149">
        <v>1469</v>
      </c>
      <c r="I471" s="1"/>
      <c r="J471" s="82"/>
      <c r="K471" s="1"/>
      <c r="L471" s="83"/>
      <c r="M471" s="100"/>
    </row>
    <row r="472" spans="2:13" x14ac:dyDescent="0.35">
      <c r="B4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2" s="9" t="str">
        <f>IF(DML_drivmedel[[#This Row],[Drivmedel]]&lt;&gt;"",CONCATENATE(DML_drivmedel[[#This Row],[ID]],". ",DML_drivmedel[[#This Row],[Drivmedel]]),"")</f>
        <v/>
      </c>
      <c r="D472" s="9" t="str">
        <f>IF(DML_drivmedel[[#This Row],[Drivmedel]]&lt;&gt;"",Organisationsnummer,"")</f>
        <v/>
      </c>
      <c r="E472" s="81" t="str">
        <f>IF(DML_drivmedel[[#This Row],[Drivmedel]]&lt;&gt;"",Rapportör,"")</f>
        <v/>
      </c>
      <c r="F472" s="9" t="str">
        <f>IF(DML_drivmedel[[#This Row],[Drivmedel]]&lt;&gt;"",CONCATENATE(Rapporteringsår,"-",DML_drivmedel[[#This Row],[ID]]),"")</f>
        <v/>
      </c>
      <c r="G472" s="26" t="str">
        <f>IF(DML_drivmedel[[#This Row],[Drivmedel]]&lt;&gt;"",Rapporteringsår,"")</f>
        <v/>
      </c>
      <c r="H472" s="149">
        <v>1470</v>
      </c>
      <c r="I472" s="1"/>
      <c r="J472" s="82"/>
      <c r="K472" s="1"/>
      <c r="L472" s="83"/>
      <c r="M472" s="100"/>
    </row>
    <row r="473" spans="2:13" x14ac:dyDescent="0.35">
      <c r="B4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3" s="9" t="str">
        <f>IF(DML_drivmedel[[#This Row],[Drivmedel]]&lt;&gt;"",CONCATENATE(DML_drivmedel[[#This Row],[ID]],". ",DML_drivmedel[[#This Row],[Drivmedel]]),"")</f>
        <v/>
      </c>
      <c r="D473" s="9" t="str">
        <f>IF(DML_drivmedel[[#This Row],[Drivmedel]]&lt;&gt;"",Organisationsnummer,"")</f>
        <v/>
      </c>
      <c r="E473" s="81" t="str">
        <f>IF(DML_drivmedel[[#This Row],[Drivmedel]]&lt;&gt;"",Rapportör,"")</f>
        <v/>
      </c>
      <c r="F473" s="9" t="str">
        <f>IF(DML_drivmedel[[#This Row],[Drivmedel]]&lt;&gt;"",CONCATENATE(Rapporteringsår,"-",DML_drivmedel[[#This Row],[ID]]),"")</f>
        <v/>
      </c>
      <c r="G473" s="26" t="str">
        <f>IF(DML_drivmedel[[#This Row],[Drivmedel]]&lt;&gt;"",Rapporteringsår,"")</f>
        <v/>
      </c>
      <c r="H473" s="149">
        <v>1471</v>
      </c>
      <c r="I473" s="1"/>
      <c r="J473" s="82"/>
      <c r="K473" s="1"/>
      <c r="L473" s="83"/>
      <c r="M473" s="100"/>
    </row>
    <row r="474" spans="2:13" x14ac:dyDescent="0.35">
      <c r="B4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4" s="9" t="str">
        <f>IF(DML_drivmedel[[#This Row],[Drivmedel]]&lt;&gt;"",CONCATENATE(DML_drivmedel[[#This Row],[ID]],". ",DML_drivmedel[[#This Row],[Drivmedel]]),"")</f>
        <v/>
      </c>
      <c r="D474" s="9" t="str">
        <f>IF(DML_drivmedel[[#This Row],[Drivmedel]]&lt;&gt;"",Organisationsnummer,"")</f>
        <v/>
      </c>
      <c r="E474" s="81" t="str">
        <f>IF(DML_drivmedel[[#This Row],[Drivmedel]]&lt;&gt;"",Rapportör,"")</f>
        <v/>
      </c>
      <c r="F474" s="9" t="str">
        <f>IF(DML_drivmedel[[#This Row],[Drivmedel]]&lt;&gt;"",CONCATENATE(Rapporteringsår,"-",DML_drivmedel[[#This Row],[ID]]),"")</f>
        <v/>
      </c>
      <c r="G474" s="26" t="str">
        <f>IF(DML_drivmedel[[#This Row],[Drivmedel]]&lt;&gt;"",Rapporteringsår,"")</f>
        <v/>
      </c>
      <c r="H474" s="149">
        <v>1472</v>
      </c>
      <c r="I474" s="1"/>
      <c r="J474" s="82"/>
      <c r="K474" s="1"/>
      <c r="L474" s="83"/>
      <c r="M474" s="100"/>
    </row>
    <row r="475" spans="2:13" x14ac:dyDescent="0.35">
      <c r="B4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5" s="9" t="str">
        <f>IF(DML_drivmedel[[#This Row],[Drivmedel]]&lt;&gt;"",CONCATENATE(DML_drivmedel[[#This Row],[ID]],". ",DML_drivmedel[[#This Row],[Drivmedel]]),"")</f>
        <v/>
      </c>
      <c r="D475" s="9" t="str">
        <f>IF(DML_drivmedel[[#This Row],[Drivmedel]]&lt;&gt;"",Organisationsnummer,"")</f>
        <v/>
      </c>
      <c r="E475" s="81" t="str">
        <f>IF(DML_drivmedel[[#This Row],[Drivmedel]]&lt;&gt;"",Rapportör,"")</f>
        <v/>
      </c>
      <c r="F475" s="9" t="str">
        <f>IF(DML_drivmedel[[#This Row],[Drivmedel]]&lt;&gt;"",CONCATENATE(Rapporteringsår,"-",DML_drivmedel[[#This Row],[ID]]),"")</f>
        <v/>
      </c>
      <c r="G475" s="26" t="str">
        <f>IF(DML_drivmedel[[#This Row],[Drivmedel]]&lt;&gt;"",Rapporteringsår,"")</f>
        <v/>
      </c>
      <c r="H475" s="149">
        <v>1473</v>
      </c>
      <c r="I475" s="1"/>
      <c r="J475" s="82"/>
      <c r="K475" s="1"/>
      <c r="L475" s="83"/>
      <c r="M475" s="100"/>
    </row>
    <row r="476" spans="2:13" x14ac:dyDescent="0.35">
      <c r="B4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6" s="9" t="str">
        <f>IF(DML_drivmedel[[#This Row],[Drivmedel]]&lt;&gt;"",CONCATENATE(DML_drivmedel[[#This Row],[ID]],". ",DML_drivmedel[[#This Row],[Drivmedel]]),"")</f>
        <v/>
      </c>
      <c r="D476" s="9" t="str">
        <f>IF(DML_drivmedel[[#This Row],[Drivmedel]]&lt;&gt;"",Organisationsnummer,"")</f>
        <v/>
      </c>
      <c r="E476" s="81" t="str">
        <f>IF(DML_drivmedel[[#This Row],[Drivmedel]]&lt;&gt;"",Rapportör,"")</f>
        <v/>
      </c>
      <c r="F476" s="9" t="str">
        <f>IF(DML_drivmedel[[#This Row],[Drivmedel]]&lt;&gt;"",CONCATENATE(Rapporteringsår,"-",DML_drivmedel[[#This Row],[ID]]),"")</f>
        <v/>
      </c>
      <c r="G476" s="26" t="str">
        <f>IF(DML_drivmedel[[#This Row],[Drivmedel]]&lt;&gt;"",Rapporteringsår,"")</f>
        <v/>
      </c>
      <c r="H476" s="149">
        <v>1474</v>
      </c>
      <c r="I476" s="1"/>
      <c r="J476" s="82"/>
      <c r="K476" s="1"/>
      <c r="L476" s="83"/>
      <c r="M476" s="100"/>
    </row>
    <row r="477" spans="2:13" x14ac:dyDescent="0.35">
      <c r="B4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7" s="9" t="str">
        <f>IF(DML_drivmedel[[#This Row],[Drivmedel]]&lt;&gt;"",CONCATENATE(DML_drivmedel[[#This Row],[ID]],". ",DML_drivmedel[[#This Row],[Drivmedel]]),"")</f>
        <v/>
      </c>
      <c r="D477" s="9" t="str">
        <f>IF(DML_drivmedel[[#This Row],[Drivmedel]]&lt;&gt;"",Organisationsnummer,"")</f>
        <v/>
      </c>
      <c r="E477" s="81" t="str">
        <f>IF(DML_drivmedel[[#This Row],[Drivmedel]]&lt;&gt;"",Rapportör,"")</f>
        <v/>
      </c>
      <c r="F477" s="9" t="str">
        <f>IF(DML_drivmedel[[#This Row],[Drivmedel]]&lt;&gt;"",CONCATENATE(Rapporteringsår,"-",DML_drivmedel[[#This Row],[ID]]),"")</f>
        <v/>
      </c>
      <c r="G477" s="26" t="str">
        <f>IF(DML_drivmedel[[#This Row],[Drivmedel]]&lt;&gt;"",Rapporteringsår,"")</f>
        <v/>
      </c>
      <c r="H477" s="149">
        <v>1475</v>
      </c>
      <c r="I477" s="1"/>
      <c r="J477" s="82"/>
      <c r="K477" s="1"/>
      <c r="L477" s="83"/>
      <c r="M477" s="100"/>
    </row>
    <row r="478" spans="2:13" x14ac:dyDescent="0.35">
      <c r="B4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8" s="9" t="str">
        <f>IF(DML_drivmedel[[#This Row],[Drivmedel]]&lt;&gt;"",CONCATENATE(DML_drivmedel[[#This Row],[ID]],". ",DML_drivmedel[[#This Row],[Drivmedel]]),"")</f>
        <v/>
      </c>
      <c r="D478" s="9" t="str">
        <f>IF(DML_drivmedel[[#This Row],[Drivmedel]]&lt;&gt;"",Organisationsnummer,"")</f>
        <v/>
      </c>
      <c r="E478" s="81" t="str">
        <f>IF(DML_drivmedel[[#This Row],[Drivmedel]]&lt;&gt;"",Rapportör,"")</f>
        <v/>
      </c>
      <c r="F478" s="9" t="str">
        <f>IF(DML_drivmedel[[#This Row],[Drivmedel]]&lt;&gt;"",CONCATENATE(Rapporteringsår,"-",DML_drivmedel[[#This Row],[ID]]),"")</f>
        <v/>
      </c>
      <c r="G478" s="26" t="str">
        <f>IF(DML_drivmedel[[#This Row],[Drivmedel]]&lt;&gt;"",Rapporteringsår,"")</f>
        <v/>
      </c>
      <c r="H478" s="149">
        <v>1476</v>
      </c>
      <c r="I478" s="1"/>
      <c r="J478" s="82"/>
      <c r="K478" s="1"/>
      <c r="L478" s="83"/>
      <c r="M478" s="100"/>
    </row>
    <row r="479" spans="2:13" x14ac:dyDescent="0.35">
      <c r="B4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9" s="9" t="str">
        <f>IF(DML_drivmedel[[#This Row],[Drivmedel]]&lt;&gt;"",CONCATENATE(DML_drivmedel[[#This Row],[ID]],". ",DML_drivmedel[[#This Row],[Drivmedel]]),"")</f>
        <v/>
      </c>
      <c r="D479" s="9" t="str">
        <f>IF(DML_drivmedel[[#This Row],[Drivmedel]]&lt;&gt;"",Organisationsnummer,"")</f>
        <v/>
      </c>
      <c r="E479" s="81" t="str">
        <f>IF(DML_drivmedel[[#This Row],[Drivmedel]]&lt;&gt;"",Rapportör,"")</f>
        <v/>
      </c>
      <c r="F479" s="9" t="str">
        <f>IF(DML_drivmedel[[#This Row],[Drivmedel]]&lt;&gt;"",CONCATENATE(Rapporteringsår,"-",DML_drivmedel[[#This Row],[ID]]),"")</f>
        <v/>
      </c>
      <c r="G479" s="26" t="str">
        <f>IF(DML_drivmedel[[#This Row],[Drivmedel]]&lt;&gt;"",Rapporteringsår,"")</f>
        <v/>
      </c>
      <c r="H479" s="149">
        <v>1477</v>
      </c>
      <c r="I479" s="1"/>
      <c r="J479" s="82"/>
      <c r="K479" s="1"/>
      <c r="L479" s="83"/>
      <c r="M479" s="100"/>
    </row>
    <row r="480" spans="2:13" x14ac:dyDescent="0.35">
      <c r="B4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0" s="9" t="str">
        <f>IF(DML_drivmedel[[#This Row],[Drivmedel]]&lt;&gt;"",CONCATENATE(DML_drivmedel[[#This Row],[ID]],". ",DML_drivmedel[[#This Row],[Drivmedel]]),"")</f>
        <v/>
      </c>
      <c r="D480" s="9" t="str">
        <f>IF(DML_drivmedel[[#This Row],[Drivmedel]]&lt;&gt;"",Organisationsnummer,"")</f>
        <v/>
      </c>
      <c r="E480" s="81" t="str">
        <f>IF(DML_drivmedel[[#This Row],[Drivmedel]]&lt;&gt;"",Rapportör,"")</f>
        <v/>
      </c>
      <c r="F480" s="9" t="str">
        <f>IF(DML_drivmedel[[#This Row],[Drivmedel]]&lt;&gt;"",CONCATENATE(Rapporteringsår,"-",DML_drivmedel[[#This Row],[ID]]),"")</f>
        <v/>
      </c>
      <c r="G480" s="26" t="str">
        <f>IF(DML_drivmedel[[#This Row],[Drivmedel]]&lt;&gt;"",Rapporteringsår,"")</f>
        <v/>
      </c>
      <c r="H480" s="149">
        <v>1478</v>
      </c>
      <c r="I480" s="1"/>
      <c r="J480" s="82"/>
      <c r="K480" s="1"/>
      <c r="L480" s="83"/>
      <c r="M480" s="100"/>
    </row>
    <row r="481" spans="2:13" x14ac:dyDescent="0.35">
      <c r="B4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1" s="9" t="str">
        <f>IF(DML_drivmedel[[#This Row],[Drivmedel]]&lt;&gt;"",CONCATENATE(DML_drivmedel[[#This Row],[ID]],". ",DML_drivmedel[[#This Row],[Drivmedel]]),"")</f>
        <v/>
      </c>
      <c r="D481" s="9" t="str">
        <f>IF(DML_drivmedel[[#This Row],[Drivmedel]]&lt;&gt;"",Organisationsnummer,"")</f>
        <v/>
      </c>
      <c r="E481" s="81" t="str">
        <f>IF(DML_drivmedel[[#This Row],[Drivmedel]]&lt;&gt;"",Rapportör,"")</f>
        <v/>
      </c>
      <c r="F481" s="9" t="str">
        <f>IF(DML_drivmedel[[#This Row],[Drivmedel]]&lt;&gt;"",CONCATENATE(Rapporteringsår,"-",DML_drivmedel[[#This Row],[ID]]),"")</f>
        <v/>
      </c>
      <c r="G481" s="26" t="str">
        <f>IF(DML_drivmedel[[#This Row],[Drivmedel]]&lt;&gt;"",Rapporteringsår,"")</f>
        <v/>
      </c>
      <c r="H481" s="149">
        <v>1479</v>
      </c>
      <c r="I481" s="1"/>
      <c r="J481" s="82"/>
      <c r="K481" s="1"/>
      <c r="L481" s="83"/>
      <c r="M481" s="100"/>
    </row>
    <row r="482" spans="2:13" x14ac:dyDescent="0.35">
      <c r="B4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2" s="9" t="str">
        <f>IF(DML_drivmedel[[#This Row],[Drivmedel]]&lt;&gt;"",CONCATENATE(DML_drivmedel[[#This Row],[ID]],". ",DML_drivmedel[[#This Row],[Drivmedel]]),"")</f>
        <v/>
      </c>
      <c r="D482" s="9" t="str">
        <f>IF(DML_drivmedel[[#This Row],[Drivmedel]]&lt;&gt;"",Organisationsnummer,"")</f>
        <v/>
      </c>
      <c r="E482" s="81" t="str">
        <f>IF(DML_drivmedel[[#This Row],[Drivmedel]]&lt;&gt;"",Rapportör,"")</f>
        <v/>
      </c>
      <c r="F482" s="9" t="str">
        <f>IF(DML_drivmedel[[#This Row],[Drivmedel]]&lt;&gt;"",CONCATENATE(Rapporteringsår,"-",DML_drivmedel[[#This Row],[ID]]),"")</f>
        <v/>
      </c>
      <c r="G482" s="26" t="str">
        <f>IF(DML_drivmedel[[#This Row],[Drivmedel]]&lt;&gt;"",Rapporteringsår,"")</f>
        <v/>
      </c>
      <c r="H482" s="149">
        <v>1480</v>
      </c>
      <c r="I482" s="1"/>
      <c r="J482" s="82"/>
      <c r="K482" s="1"/>
      <c r="L482" s="83"/>
      <c r="M482" s="100"/>
    </row>
    <row r="483" spans="2:13" x14ac:dyDescent="0.35">
      <c r="B4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3" s="9" t="str">
        <f>IF(DML_drivmedel[[#This Row],[Drivmedel]]&lt;&gt;"",CONCATENATE(DML_drivmedel[[#This Row],[ID]],". ",DML_drivmedel[[#This Row],[Drivmedel]]),"")</f>
        <v/>
      </c>
      <c r="D483" s="9" t="str">
        <f>IF(DML_drivmedel[[#This Row],[Drivmedel]]&lt;&gt;"",Organisationsnummer,"")</f>
        <v/>
      </c>
      <c r="E483" s="81" t="str">
        <f>IF(DML_drivmedel[[#This Row],[Drivmedel]]&lt;&gt;"",Rapportör,"")</f>
        <v/>
      </c>
      <c r="F483" s="9" t="str">
        <f>IF(DML_drivmedel[[#This Row],[Drivmedel]]&lt;&gt;"",CONCATENATE(Rapporteringsår,"-",DML_drivmedel[[#This Row],[ID]]),"")</f>
        <v/>
      </c>
      <c r="G483" s="26" t="str">
        <f>IF(DML_drivmedel[[#This Row],[Drivmedel]]&lt;&gt;"",Rapporteringsår,"")</f>
        <v/>
      </c>
      <c r="H483" s="149">
        <v>1481</v>
      </c>
      <c r="I483" s="1"/>
      <c r="J483" s="82"/>
      <c r="K483" s="1"/>
      <c r="L483" s="83"/>
      <c r="M483" s="100"/>
    </row>
    <row r="484" spans="2:13" x14ac:dyDescent="0.35">
      <c r="B4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4" s="9" t="str">
        <f>IF(DML_drivmedel[[#This Row],[Drivmedel]]&lt;&gt;"",CONCATENATE(DML_drivmedel[[#This Row],[ID]],". ",DML_drivmedel[[#This Row],[Drivmedel]]),"")</f>
        <v/>
      </c>
      <c r="D484" s="9" t="str">
        <f>IF(DML_drivmedel[[#This Row],[Drivmedel]]&lt;&gt;"",Organisationsnummer,"")</f>
        <v/>
      </c>
      <c r="E484" s="81" t="str">
        <f>IF(DML_drivmedel[[#This Row],[Drivmedel]]&lt;&gt;"",Rapportör,"")</f>
        <v/>
      </c>
      <c r="F484" s="9" t="str">
        <f>IF(DML_drivmedel[[#This Row],[Drivmedel]]&lt;&gt;"",CONCATENATE(Rapporteringsår,"-",DML_drivmedel[[#This Row],[ID]]),"")</f>
        <v/>
      </c>
      <c r="G484" s="26" t="str">
        <f>IF(DML_drivmedel[[#This Row],[Drivmedel]]&lt;&gt;"",Rapporteringsår,"")</f>
        <v/>
      </c>
      <c r="H484" s="149">
        <v>1482</v>
      </c>
      <c r="I484" s="1"/>
      <c r="J484" s="82"/>
      <c r="K484" s="1"/>
      <c r="L484" s="83"/>
      <c r="M484" s="100"/>
    </row>
    <row r="485" spans="2:13" x14ac:dyDescent="0.35">
      <c r="B4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5" s="9" t="str">
        <f>IF(DML_drivmedel[[#This Row],[Drivmedel]]&lt;&gt;"",CONCATENATE(DML_drivmedel[[#This Row],[ID]],". ",DML_drivmedel[[#This Row],[Drivmedel]]),"")</f>
        <v/>
      </c>
      <c r="D485" s="9" t="str">
        <f>IF(DML_drivmedel[[#This Row],[Drivmedel]]&lt;&gt;"",Organisationsnummer,"")</f>
        <v/>
      </c>
      <c r="E485" s="81" t="str">
        <f>IF(DML_drivmedel[[#This Row],[Drivmedel]]&lt;&gt;"",Rapportör,"")</f>
        <v/>
      </c>
      <c r="F485" s="9" t="str">
        <f>IF(DML_drivmedel[[#This Row],[Drivmedel]]&lt;&gt;"",CONCATENATE(Rapporteringsår,"-",DML_drivmedel[[#This Row],[ID]]),"")</f>
        <v/>
      </c>
      <c r="G485" s="26" t="str">
        <f>IF(DML_drivmedel[[#This Row],[Drivmedel]]&lt;&gt;"",Rapporteringsår,"")</f>
        <v/>
      </c>
      <c r="H485" s="149">
        <v>1483</v>
      </c>
      <c r="I485" s="1"/>
      <c r="J485" s="82"/>
      <c r="K485" s="1"/>
      <c r="L485" s="83"/>
      <c r="M485" s="100"/>
    </row>
    <row r="486" spans="2:13" x14ac:dyDescent="0.35">
      <c r="B4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6" s="9" t="str">
        <f>IF(DML_drivmedel[[#This Row],[Drivmedel]]&lt;&gt;"",CONCATENATE(DML_drivmedel[[#This Row],[ID]],". ",DML_drivmedel[[#This Row],[Drivmedel]]),"")</f>
        <v/>
      </c>
      <c r="D486" s="9" t="str">
        <f>IF(DML_drivmedel[[#This Row],[Drivmedel]]&lt;&gt;"",Organisationsnummer,"")</f>
        <v/>
      </c>
      <c r="E486" s="81" t="str">
        <f>IF(DML_drivmedel[[#This Row],[Drivmedel]]&lt;&gt;"",Rapportör,"")</f>
        <v/>
      </c>
      <c r="F486" s="9" t="str">
        <f>IF(DML_drivmedel[[#This Row],[Drivmedel]]&lt;&gt;"",CONCATENATE(Rapporteringsår,"-",DML_drivmedel[[#This Row],[ID]]),"")</f>
        <v/>
      </c>
      <c r="G486" s="26" t="str">
        <f>IF(DML_drivmedel[[#This Row],[Drivmedel]]&lt;&gt;"",Rapporteringsår,"")</f>
        <v/>
      </c>
      <c r="H486" s="149">
        <v>1484</v>
      </c>
      <c r="I486" s="1"/>
      <c r="J486" s="82"/>
      <c r="K486" s="1"/>
      <c r="L486" s="83"/>
      <c r="M486" s="100"/>
    </row>
    <row r="487" spans="2:13" x14ac:dyDescent="0.35">
      <c r="B4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7" s="9" t="str">
        <f>IF(DML_drivmedel[[#This Row],[Drivmedel]]&lt;&gt;"",CONCATENATE(DML_drivmedel[[#This Row],[ID]],". ",DML_drivmedel[[#This Row],[Drivmedel]]),"")</f>
        <v/>
      </c>
      <c r="D487" s="9" t="str">
        <f>IF(DML_drivmedel[[#This Row],[Drivmedel]]&lt;&gt;"",Organisationsnummer,"")</f>
        <v/>
      </c>
      <c r="E487" s="81" t="str">
        <f>IF(DML_drivmedel[[#This Row],[Drivmedel]]&lt;&gt;"",Rapportör,"")</f>
        <v/>
      </c>
      <c r="F487" s="9" t="str">
        <f>IF(DML_drivmedel[[#This Row],[Drivmedel]]&lt;&gt;"",CONCATENATE(Rapporteringsår,"-",DML_drivmedel[[#This Row],[ID]]),"")</f>
        <v/>
      </c>
      <c r="G487" s="26" t="str">
        <f>IF(DML_drivmedel[[#This Row],[Drivmedel]]&lt;&gt;"",Rapporteringsår,"")</f>
        <v/>
      </c>
      <c r="H487" s="149">
        <v>1485</v>
      </c>
      <c r="I487" s="1"/>
      <c r="J487" s="82"/>
      <c r="K487" s="1"/>
      <c r="L487" s="83"/>
      <c r="M487" s="100"/>
    </row>
    <row r="488" spans="2:13" x14ac:dyDescent="0.35">
      <c r="B4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8" s="9" t="str">
        <f>IF(DML_drivmedel[[#This Row],[Drivmedel]]&lt;&gt;"",CONCATENATE(DML_drivmedel[[#This Row],[ID]],". ",DML_drivmedel[[#This Row],[Drivmedel]]),"")</f>
        <v/>
      </c>
      <c r="D488" s="9" t="str">
        <f>IF(DML_drivmedel[[#This Row],[Drivmedel]]&lt;&gt;"",Organisationsnummer,"")</f>
        <v/>
      </c>
      <c r="E488" s="81" t="str">
        <f>IF(DML_drivmedel[[#This Row],[Drivmedel]]&lt;&gt;"",Rapportör,"")</f>
        <v/>
      </c>
      <c r="F488" s="9" t="str">
        <f>IF(DML_drivmedel[[#This Row],[Drivmedel]]&lt;&gt;"",CONCATENATE(Rapporteringsår,"-",DML_drivmedel[[#This Row],[ID]]),"")</f>
        <v/>
      </c>
      <c r="G488" s="26" t="str">
        <f>IF(DML_drivmedel[[#This Row],[Drivmedel]]&lt;&gt;"",Rapporteringsår,"")</f>
        <v/>
      </c>
      <c r="H488" s="149">
        <v>1486</v>
      </c>
      <c r="I488" s="1"/>
      <c r="J488" s="82"/>
      <c r="K488" s="1"/>
      <c r="L488" s="83"/>
      <c r="M488" s="100"/>
    </row>
    <row r="489" spans="2:13" x14ac:dyDescent="0.35">
      <c r="B4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9" s="9" t="str">
        <f>IF(DML_drivmedel[[#This Row],[Drivmedel]]&lt;&gt;"",CONCATENATE(DML_drivmedel[[#This Row],[ID]],". ",DML_drivmedel[[#This Row],[Drivmedel]]),"")</f>
        <v/>
      </c>
      <c r="D489" s="9" t="str">
        <f>IF(DML_drivmedel[[#This Row],[Drivmedel]]&lt;&gt;"",Organisationsnummer,"")</f>
        <v/>
      </c>
      <c r="E489" s="81" t="str">
        <f>IF(DML_drivmedel[[#This Row],[Drivmedel]]&lt;&gt;"",Rapportör,"")</f>
        <v/>
      </c>
      <c r="F489" s="9" t="str">
        <f>IF(DML_drivmedel[[#This Row],[Drivmedel]]&lt;&gt;"",CONCATENATE(Rapporteringsår,"-",DML_drivmedel[[#This Row],[ID]]),"")</f>
        <v/>
      </c>
      <c r="G489" s="26" t="str">
        <f>IF(DML_drivmedel[[#This Row],[Drivmedel]]&lt;&gt;"",Rapporteringsår,"")</f>
        <v/>
      </c>
      <c r="H489" s="149">
        <v>1487</v>
      </c>
      <c r="I489" s="1"/>
      <c r="J489" s="82"/>
      <c r="K489" s="1"/>
      <c r="L489" s="83"/>
      <c r="M489" s="100"/>
    </row>
    <row r="490" spans="2:13" x14ac:dyDescent="0.35">
      <c r="B4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0" s="9" t="str">
        <f>IF(DML_drivmedel[[#This Row],[Drivmedel]]&lt;&gt;"",CONCATENATE(DML_drivmedel[[#This Row],[ID]],". ",DML_drivmedel[[#This Row],[Drivmedel]]),"")</f>
        <v/>
      </c>
      <c r="D490" s="9" t="str">
        <f>IF(DML_drivmedel[[#This Row],[Drivmedel]]&lt;&gt;"",Organisationsnummer,"")</f>
        <v/>
      </c>
      <c r="E490" s="81" t="str">
        <f>IF(DML_drivmedel[[#This Row],[Drivmedel]]&lt;&gt;"",Rapportör,"")</f>
        <v/>
      </c>
      <c r="F490" s="9" t="str">
        <f>IF(DML_drivmedel[[#This Row],[Drivmedel]]&lt;&gt;"",CONCATENATE(Rapporteringsår,"-",DML_drivmedel[[#This Row],[ID]]),"")</f>
        <v/>
      </c>
      <c r="G490" s="26" t="str">
        <f>IF(DML_drivmedel[[#This Row],[Drivmedel]]&lt;&gt;"",Rapporteringsår,"")</f>
        <v/>
      </c>
      <c r="H490" s="149">
        <v>1488</v>
      </c>
      <c r="I490" s="1"/>
      <c r="J490" s="82"/>
      <c r="K490" s="1"/>
      <c r="L490" s="83"/>
      <c r="M490" s="100"/>
    </row>
    <row r="491" spans="2:13" x14ac:dyDescent="0.35">
      <c r="B4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1" s="9" t="str">
        <f>IF(DML_drivmedel[[#This Row],[Drivmedel]]&lt;&gt;"",CONCATENATE(DML_drivmedel[[#This Row],[ID]],". ",DML_drivmedel[[#This Row],[Drivmedel]]),"")</f>
        <v/>
      </c>
      <c r="D491" s="9" t="str">
        <f>IF(DML_drivmedel[[#This Row],[Drivmedel]]&lt;&gt;"",Organisationsnummer,"")</f>
        <v/>
      </c>
      <c r="E491" s="81" t="str">
        <f>IF(DML_drivmedel[[#This Row],[Drivmedel]]&lt;&gt;"",Rapportör,"")</f>
        <v/>
      </c>
      <c r="F491" s="9" t="str">
        <f>IF(DML_drivmedel[[#This Row],[Drivmedel]]&lt;&gt;"",CONCATENATE(Rapporteringsår,"-",DML_drivmedel[[#This Row],[ID]]),"")</f>
        <v/>
      </c>
      <c r="G491" s="26" t="str">
        <f>IF(DML_drivmedel[[#This Row],[Drivmedel]]&lt;&gt;"",Rapporteringsår,"")</f>
        <v/>
      </c>
      <c r="H491" s="149">
        <v>1489</v>
      </c>
      <c r="I491" s="1"/>
      <c r="J491" s="82"/>
      <c r="K491" s="1"/>
      <c r="L491" s="83"/>
      <c r="M491" s="100"/>
    </row>
    <row r="492" spans="2:13" x14ac:dyDescent="0.35">
      <c r="B4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2" s="9" t="str">
        <f>IF(DML_drivmedel[[#This Row],[Drivmedel]]&lt;&gt;"",CONCATENATE(DML_drivmedel[[#This Row],[ID]],". ",DML_drivmedel[[#This Row],[Drivmedel]]),"")</f>
        <v/>
      </c>
      <c r="D492" s="9" t="str">
        <f>IF(DML_drivmedel[[#This Row],[Drivmedel]]&lt;&gt;"",Organisationsnummer,"")</f>
        <v/>
      </c>
      <c r="E492" s="81" t="str">
        <f>IF(DML_drivmedel[[#This Row],[Drivmedel]]&lt;&gt;"",Rapportör,"")</f>
        <v/>
      </c>
      <c r="F492" s="9" t="str">
        <f>IF(DML_drivmedel[[#This Row],[Drivmedel]]&lt;&gt;"",CONCATENATE(Rapporteringsår,"-",DML_drivmedel[[#This Row],[ID]]),"")</f>
        <v/>
      </c>
      <c r="G492" s="26" t="str">
        <f>IF(DML_drivmedel[[#This Row],[Drivmedel]]&lt;&gt;"",Rapporteringsår,"")</f>
        <v/>
      </c>
      <c r="H492" s="149">
        <v>1490</v>
      </c>
      <c r="I492" s="1"/>
      <c r="J492" s="82"/>
      <c r="K492" s="1"/>
      <c r="L492" s="83"/>
      <c r="M492" s="100"/>
    </row>
    <row r="493" spans="2:13" x14ac:dyDescent="0.35">
      <c r="B4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3" s="9" t="str">
        <f>IF(DML_drivmedel[[#This Row],[Drivmedel]]&lt;&gt;"",CONCATENATE(DML_drivmedel[[#This Row],[ID]],". ",DML_drivmedel[[#This Row],[Drivmedel]]),"")</f>
        <v/>
      </c>
      <c r="D493" s="9" t="str">
        <f>IF(DML_drivmedel[[#This Row],[Drivmedel]]&lt;&gt;"",Organisationsnummer,"")</f>
        <v/>
      </c>
      <c r="E493" s="81" t="str">
        <f>IF(DML_drivmedel[[#This Row],[Drivmedel]]&lt;&gt;"",Rapportör,"")</f>
        <v/>
      </c>
      <c r="F493" s="9" t="str">
        <f>IF(DML_drivmedel[[#This Row],[Drivmedel]]&lt;&gt;"",CONCATENATE(Rapporteringsår,"-",DML_drivmedel[[#This Row],[ID]]),"")</f>
        <v/>
      </c>
      <c r="G493" s="26" t="str">
        <f>IF(DML_drivmedel[[#This Row],[Drivmedel]]&lt;&gt;"",Rapporteringsår,"")</f>
        <v/>
      </c>
      <c r="H493" s="149">
        <v>1491</v>
      </c>
      <c r="I493" s="1"/>
      <c r="J493" s="82"/>
      <c r="K493" s="1"/>
      <c r="L493" s="83"/>
      <c r="M493" s="100"/>
    </row>
    <row r="494" spans="2:13" x14ac:dyDescent="0.35">
      <c r="B4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4" s="9" t="str">
        <f>IF(DML_drivmedel[[#This Row],[Drivmedel]]&lt;&gt;"",CONCATENATE(DML_drivmedel[[#This Row],[ID]],". ",DML_drivmedel[[#This Row],[Drivmedel]]),"")</f>
        <v/>
      </c>
      <c r="D494" s="9" t="str">
        <f>IF(DML_drivmedel[[#This Row],[Drivmedel]]&lt;&gt;"",Organisationsnummer,"")</f>
        <v/>
      </c>
      <c r="E494" s="81" t="str">
        <f>IF(DML_drivmedel[[#This Row],[Drivmedel]]&lt;&gt;"",Rapportör,"")</f>
        <v/>
      </c>
      <c r="F494" s="9" t="str">
        <f>IF(DML_drivmedel[[#This Row],[Drivmedel]]&lt;&gt;"",CONCATENATE(Rapporteringsår,"-",DML_drivmedel[[#This Row],[ID]]),"")</f>
        <v/>
      </c>
      <c r="G494" s="26" t="str">
        <f>IF(DML_drivmedel[[#This Row],[Drivmedel]]&lt;&gt;"",Rapporteringsår,"")</f>
        <v/>
      </c>
      <c r="H494" s="149">
        <v>1492</v>
      </c>
      <c r="I494" s="1"/>
      <c r="J494" s="82"/>
      <c r="K494" s="1"/>
      <c r="L494" s="83"/>
      <c r="M494" s="100"/>
    </row>
    <row r="495" spans="2:13" x14ac:dyDescent="0.35">
      <c r="B4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5" s="9" t="str">
        <f>IF(DML_drivmedel[[#This Row],[Drivmedel]]&lt;&gt;"",CONCATENATE(DML_drivmedel[[#This Row],[ID]],". ",DML_drivmedel[[#This Row],[Drivmedel]]),"")</f>
        <v/>
      </c>
      <c r="D495" s="9" t="str">
        <f>IF(DML_drivmedel[[#This Row],[Drivmedel]]&lt;&gt;"",Organisationsnummer,"")</f>
        <v/>
      </c>
      <c r="E495" s="81" t="str">
        <f>IF(DML_drivmedel[[#This Row],[Drivmedel]]&lt;&gt;"",Rapportör,"")</f>
        <v/>
      </c>
      <c r="F495" s="9" t="str">
        <f>IF(DML_drivmedel[[#This Row],[Drivmedel]]&lt;&gt;"",CONCATENATE(Rapporteringsår,"-",DML_drivmedel[[#This Row],[ID]]),"")</f>
        <v/>
      </c>
      <c r="G495" s="26" t="str">
        <f>IF(DML_drivmedel[[#This Row],[Drivmedel]]&lt;&gt;"",Rapporteringsår,"")</f>
        <v/>
      </c>
      <c r="H495" s="149">
        <v>1493</v>
      </c>
      <c r="I495" s="1"/>
      <c r="J495" s="82"/>
      <c r="K495" s="1"/>
      <c r="L495" s="83"/>
      <c r="M495" s="100"/>
    </row>
    <row r="496" spans="2:13" x14ac:dyDescent="0.35">
      <c r="B4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6" s="9" t="str">
        <f>IF(DML_drivmedel[[#This Row],[Drivmedel]]&lt;&gt;"",CONCATENATE(DML_drivmedel[[#This Row],[ID]],". ",DML_drivmedel[[#This Row],[Drivmedel]]),"")</f>
        <v/>
      </c>
      <c r="D496" s="9" t="str">
        <f>IF(DML_drivmedel[[#This Row],[Drivmedel]]&lt;&gt;"",Organisationsnummer,"")</f>
        <v/>
      </c>
      <c r="E496" s="81" t="str">
        <f>IF(DML_drivmedel[[#This Row],[Drivmedel]]&lt;&gt;"",Rapportör,"")</f>
        <v/>
      </c>
      <c r="F496" s="9" t="str">
        <f>IF(DML_drivmedel[[#This Row],[Drivmedel]]&lt;&gt;"",CONCATENATE(Rapporteringsår,"-",DML_drivmedel[[#This Row],[ID]]),"")</f>
        <v/>
      </c>
      <c r="G496" s="26" t="str">
        <f>IF(DML_drivmedel[[#This Row],[Drivmedel]]&lt;&gt;"",Rapporteringsår,"")</f>
        <v/>
      </c>
      <c r="H496" s="149">
        <v>1494</v>
      </c>
      <c r="I496" s="1"/>
      <c r="J496" s="82"/>
      <c r="K496" s="1"/>
      <c r="L496" s="83"/>
      <c r="M496" s="100"/>
    </row>
    <row r="497" spans="2:13" x14ac:dyDescent="0.35">
      <c r="B4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7" s="9" t="str">
        <f>IF(DML_drivmedel[[#This Row],[Drivmedel]]&lt;&gt;"",CONCATENATE(DML_drivmedel[[#This Row],[ID]],". ",DML_drivmedel[[#This Row],[Drivmedel]]),"")</f>
        <v/>
      </c>
      <c r="D497" s="9" t="str">
        <f>IF(DML_drivmedel[[#This Row],[Drivmedel]]&lt;&gt;"",Organisationsnummer,"")</f>
        <v/>
      </c>
      <c r="E497" s="81" t="str">
        <f>IF(DML_drivmedel[[#This Row],[Drivmedel]]&lt;&gt;"",Rapportör,"")</f>
        <v/>
      </c>
      <c r="F497" s="9" t="str">
        <f>IF(DML_drivmedel[[#This Row],[Drivmedel]]&lt;&gt;"",CONCATENATE(Rapporteringsår,"-",DML_drivmedel[[#This Row],[ID]]),"")</f>
        <v/>
      </c>
      <c r="G497" s="26" t="str">
        <f>IF(DML_drivmedel[[#This Row],[Drivmedel]]&lt;&gt;"",Rapporteringsår,"")</f>
        <v/>
      </c>
      <c r="H497" s="149">
        <v>1495</v>
      </c>
      <c r="I497" s="1"/>
      <c r="J497" s="82"/>
      <c r="K497" s="1"/>
      <c r="L497" s="83"/>
      <c r="M497" s="100"/>
    </row>
    <row r="498" spans="2:13" x14ac:dyDescent="0.35">
      <c r="B4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8" s="9" t="str">
        <f>IF(DML_drivmedel[[#This Row],[Drivmedel]]&lt;&gt;"",CONCATENATE(DML_drivmedel[[#This Row],[ID]],". ",DML_drivmedel[[#This Row],[Drivmedel]]),"")</f>
        <v/>
      </c>
      <c r="D498" s="9" t="str">
        <f>IF(DML_drivmedel[[#This Row],[Drivmedel]]&lt;&gt;"",Organisationsnummer,"")</f>
        <v/>
      </c>
      <c r="E498" s="81" t="str">
        <f>IF(DML_drivmedel[[#This Row],[Drivmedel]]&lt;&gt;"",Rapportör,"")</f>
        <v/>
      </c>
      <c r="F498" s="9" t="str">
        <f>IF(DML_drivmedel[[#This Row],[Drivmedel]]&lt;&gt;"",CONCATENATE(Rapporteringsår,"-",DML_drivmedel[[#This Row],[ID]]),"")</f>
        <v/>
      </c>
      <c r="G498" s="26" t="str">
        <f>IF(DML_drivmedel[[#This Row],[Drivmedel]]&lt;&gt;"",Rapporteringsår,"")</f>
        <v/>
      </c>
      <c r="H498" s="149">
        <v>1496</v>
      </c>
      <c r="I498" s="1"/>
      <c r="J498" s="82"/>
      <c r="K498" s="1"/>
      <c r="L498" s="83"/>
      <c r="M498" s="100"/>
    </row>
    <row r="499" spans="2:13" x14ac:dyDescent="0.35">
      <c r="B4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9" s="9" t="str">
        <f>IF(DML_drivmedel[[#This Row],[Drivmedel]]&lt;&gt;"",CONCATENATE(DML_drivmedel[[#This Row],[ID]],". ",DML_drivmedel[[#This Row],[Drivmedel]]),"")</f>
        <v/>
      </c>
      <c r="D499" s="9" t="str">
        <f>IF(DML_drivmedel[[#This Row],[Drivmedel]]&lt;&gt;"",Organisationsnummer,"")</f>
        <v/>
      </c>
      <c r="E499" s="81" t="str">
        <f>IF(DML_drivmedel[[#This Row],[Drivmedel]]&lt;&gt;"",Rapportör,"")</f>
        <v/>
      </c>
      <c r="F499" s="9" t="str">
        <f>IF(DML_drivmedel[[#This Row],[Drivmedel]]&lt;&gt;"",CONCATENATE(Rapporteringsår,"-",DML_drivmedel[[#This Row],[ID]]),"")</f>
        <v/>
      </c>
      <c r="G499" s="26" t="str">
        <f>IF(DML_drivmedel[[#This Row],[Drivmedel]]&lt;&gt;"",Rapporteringsår,"")</f>
        <v/>
      </c>
      <c r="H499" s="149">
        <v>1497</v>
      </c>
      <c r="I499" s="1"/>
      <c r="J499" s="82"/>
      <c r="K499" s="1"/>
      <c r="L499" s="83"/>
      <c r="M499" s="100"/>
    </row>
    <row r="500" spans="2:13" x14ac:dyDescent="0.35">
      <c r="B5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0" s="9" t="str">
        <f>IF(DML_drivmedel[[#This Row],[Drivmedel]]&lt;&gt;"",CONCATENATE(DML_drivmedel[[#This Row],[ID]],". ",DML_drivmedel[[#This Row],[Drivmedel]]),"")</f>
        <v/>
      </c>
      <c r="D500" s="9" t="str">
        <f>IF(DML_drivmedel[[#This Row],[Drivmedel]]&lt;&gt;"",Organisationsnummer,"")</f>
        <v/>
      </c>
      <c r="E500" s="81" t="str">
        <f>IF(DML_drivmedel[[#This Row],[Drivmedel]]&lt;&gt;"",Rapportör,"")</f>
        <v/>
      </c>
      <c r="F500" s="9" t="str">
        <f>IF(DML_drivmedel[[#This Row],[Drivmedel]]&lt;&gt;"",CONCATENATE(Rapporteringsår,"-",DML_drivmedel[[#This Row],[ID]]),"")</f>
        <v/>
      </c>
      <c r="G500" s="26" t="str">
        <f>IF(DML_drivmedel[[#This Row],[Drivmedel]]&lt;&gt;"",Rapporteringsår,"")</f>
        <v/>
      </c>
      <c r="H500" s="149">
        <v>1498</v>
      </c>
      <c r="I500" s="1"/>
      <c r="J500" s="82"/>
      <c r="K500" s="1"/>
      <c r="L500" s="83"/>
      <c r="M500" s="100"/>
    </row>
    <row r="501" spans="2:13" x14ac:dyDescent="0.35">
      <c r="B5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1" s="9" t="str">
        <f>IF(DML_drivmedel[[#This Row],[Drivmedel]]&lt;&gt;"",CONCATENATE(DML_drivmedel[[#This Row],[ID]],". ",DML_drivmedel[[#This Row],[Drivmedel]]),"")</f>
        <v/>
      </c>
      <c r="D501" s="9" t="str">
        <f>IF(DML_drivmedel[[#This Row],[Drivmedel]]&lt;&gt;"",Organisationsnummer,"")</f>
        <v/>
      </c>
      <c r="E501" s="81" t="str">
        <f>IF(DML_drivmedel[[#This Row],[Drivmedel]]&lt;&gt;"",Rapportör,"")</f>
        <v/>
      </c>
      <c r="F501" s="9" t="str">
        <f>IF(DML_drivmedel[[#This Row],[Drivmedel]]&lt;&gt;"",CONCATENATE(Rapporteringsår,"-",DML_drivmedel[[#This Row],[ID]]),"")</f>
        <v/>
      </c>
      <c r="G501" s="26" t="str">
        <f>IF(DML_drivmedel[[#This Row],[Drivmedel]]&lt;&gt;"",Rapporteringsår,"")</f>
        <v/>
      </c>
      <c r="H501" s="149">
        <v>1499</v>
      </c>
      <c r="I501" s="1"/>
      <c r="J501" s="82"/>
      <c r="K501" s="1"/>
      <c r="L501" s="83"/>
      <c r="M501" s="100"/>
    </row>
    <row r="502" spans="2:13" x14ac:dyDescent="0.35">
      <c r="B5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2" s="9" t="str">
        <f>IF(DML_drivmedel[[#This Row],[Drivmedel]]&lt;&gt;"",CONCATENATE(DML_drivmedel[[#This Row],[ID]],". ",DML_drivmedel[[#This Row],[Drivmedel]]),"")</f>
        <v/>
      </c>
      <c r="D502" s="9" t="str">
        <f>IF(DML_drivmedel[[#This Row],[Drivmedel]]&lt;&gt;"",Organisationsnummer,"")</f>
        <v/>
      </c>
      <c r="E502" s="81" t="str">
        <f>IF(DML_drivmedel[[#This Row],[Drivmedel]]&lt;&gt;"",Rapportör,"")</f>
        <v/>
      </c>
      <c r="F502" s="9" t="str">
        <f>IF(DML_drivmedel[[#This Row],[Drivmedel]]&lt;&gt;"",CONCATENATE(Rapporteringsår,"-",DML_drivmedel[[#This Row],[ID]]),"")</f>
        <v/>
      </c>
      <c r="G502" s="26" t="str">
        <f>IF(DML_drivmedel[[#This Row],[Drivmedel]]&lt;&gt;"",Rapporteringsår,"")</f>
        <v/>
      </c>
      <c r="H502" s="149">
        <v>1500</v>
      </c>
      <c r="I502" s="1"/>
      <c r="J502" s="82"/>
      <c r="K502" s="1"/>
      <c r="L502" s="83"/>
      <c r="M502" s="100"/>
    </row>
    <row r="503" spans="2:13" x14ac:dyDescent="0.35">
      <c r="B5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3" s="9" t="str">
        <f>IF(DML_drivmedel[[#This Row],[Drivmedel]]&lt;&gt;"",CONCATENATE(DML_drivmedel[[#This Row],[ID]],". ",DML_drivmedel[[#This Row],[Drivmedel]]),"")</f>
        <v/>
      </c>
      <c r="D503" s="9" t="str">
        <f>IF(DML_drivmedel[[#This Row],[Drivmedel]]&lt;&gt;"",Organisationsnummer,"")</f>
        <v/>
      </c>
      <c r="E503" s="81" t="str">
        <f>IF(DML_drivmedel[[#This Row],[Drivmedel]]&lt;&gt;"",Rapportör,"")</f>
        <v/>
      </c>
      <c r="F503" s="9" t="str">
        <f>IF(DML_drivmedel[[#This Row],[Drivmedel]]&lt;&gt;"",CONCATENATE(Rapporteringsår,"-",DML_drivmedel[[#This Row],[ID]]),"")</f>
        <v/>
      </c>
      <c r="G503" s="26" t="str">
        <f>IF(DML_drivmedel[[#This Row],[Drivmedel]]&lt;&gt;"",Rapporteringsår,"")</f>
        <v/>
      </c>
      <c r="H503" s="149">
        <v>1501</v>
      </c>
      <c r="I503" s="1"/>
      <c r="J503" s="82"/>
      <c r="K503" s="1"/>
      <c r="L503" s="83"/>
      <c r="M503" s="100"/>
    </row>
    <row r="504" spans="2:13" x14ac:dyDescent="0.35">
      <c r="B5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4" s="9" t="str">
        <f>IF(DML_drivmedel[[#This Row],[Drivmedel]]&lt;&gt;"",CONCATENATE(DML_drivmedel[[#This Row],[ID]],". ",DML_drivmedel[[#This Row],[Drivmedel]]),"")</f>
        <v/>
      </c>
      <c r="D504" s="9" t="str">
        <f>IF(DML_drivmedel[[#This Row],[Drivmedel]]&lt;&gt;"",Organisationsnummer,"")</f>
        <v/>
      </c>
      <c r="E504" s="81" t="str">
        <f>IF(DML_drivmedel[[#This Row],[Drivmedel]]&lt;&gt;"",Rapportör,"")</f>
        <v/>
      </c>
      <c r="F504" s="9" t="str">
        <f>IF(DML_drivmedel[[#This Row],[Drivmedel]]&lt;&gt;"",CONCATENATE(Rapporteringsår,"-",DML_drivmedel[[#This Row],[ID]]),"")</f>
        <v/>
      </c>
      <c r="G504" s="26" t="str">
        <f>IF(DML_drivmedel[[#This Row],[Drivmedel]]&lt;&gt;"",Rapporteringsår,"")</f>
        <v/>
      </c>
      <c r="H504" s="149">
        <v>1502</v>
      </c>
      <c r="I504" s="1"/>
      <c r="J504" s="82"/>
      <c r="K504" s="1"/>
      <c r="L504" s="83"/>
      <c r="M504" s="100"/>
    </row>
    <row r="505" spans="2:13" x14ac:dyDescent="0.35">
      <c r="B5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5" s="9" t="str">
        <f>IF(DML_drivmedel[[#This Row],[Drivmedel]]&lt;&gt;"",CONCATENATE(DML_drivmedel[[#This Row],[ID]],". ",DML_drivmedel[[#This Row],[Drivmedel]]),"")</f>
        <v/>
      </c>
      <c r="D505" s="9" t="str">
        <f>IF(DML_drivmedel[[#This Row],[Drivmedel]]&lt;&gt;"",Organisationsnummer,"")</f>
        <v/>
      </c>
      <c r="E505" s="81" t="str">
        <f>IF(DML_drivmedel[[#This Row],[Drivmedel]]&lt;&gt;"",Rapportör,"")</f>
        <v/>
      </c>
      <c r="F505" s="9" t="str">
        <f>IF(DML_drivmedel[[#This Row],[Drivmedel]]&lt;&gt;"",CONCATENATE(Rapporteringsår,"-",DML_drivmedel[[#This Row],[ID]]),"")</f>
        <v/>
      </c>
      <c r="G505" s="26" t="str">
        <f>IF(DML_drivmedel[[#This Row],[Drivmedel]]&lt;&gt;"",Rapporteringsår,"")</f>
        <v/>
      </c>
      <c r="H505" s="149">
        <v>1503</v>
      </c>
      <c r="I505" s="1"/>
      <c r="J505" s="82"/>
      <c r="K505" s="1"/>
      <c r="L505" s="83"/>
      <c r="M505" s="100"/>
    </row>
    <row r="506" spans="2:13" x14ac:dyDescent="0.35">
      <c r="B5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6" s="9" t="str">
        <f>IF(DML_drivmedel[[#This Row],[Drivmedel]]&lt;&gt;"",CONCATENATE(DML_drivmedel[[#This Row],[ID]],". ",DML_drivmedel[[#This Row],[Drivmedel]]),"")</f>
        <v/>
      </c>
      <c r="D506" s="9" t="str">
        <f>IF(DML_drivmedel[[#This Row],[Drivmedel]]&lt;&gt;"",Organisationsnummer,"")</f>
        <v/>
      </c>
      <c r="E506" s="81" t="str">
        <f>IF(DML_drivmedel[[#This Row],[Drivmedel]]&lt;&gt;"",Rapportör,"")</f>
        <v/>
      </c>
      <c r="F506" s="9" t="str">
        <f>IF(DML_drivmedel[[#This Row],[Drivmedel]]&lt;&gt;"",CONCATENATE(Rapporteringsår,"-",DML_drivmedel[[#This Row],[ID]]),"")</f>
        <v/>
      </c>
      <c r="G506" s="26" t="str">
        <f>IF(DML_drivmedel[[#This Row],[Drivmedel]]&lt;&gt;"",Rapporteringsår,"")</f>
        <v/>
      </c>
      <c r="H506" s="149">
        <v>1504</v>
      </c>
      <c r="I506" s="1"/>
      <c r="J506" s="82"/>
      <c r="K506" s="1"/>
      <c r="L506" s="83"/>
      <c r="M506" s="100"/>
    </row>
    <row r="507" spans="2:13" x14ac:dyDescent="0.35">
      <c r="B5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7" s="9" t="str">
        <f>IF(DML_drivmedel[[#This Row],[Drivmedel]]&lt;&gt;"",CONCATENATE(DML_drivmedel[[#This Row],[ID]],". ",DML_drivmedel[[#This Row],[Drivmedel]]),"")</f>
        <v/>
      </c>
      <c r="D507" s="9" t="str">
        <f>IF(DML_drivmedel[[#This Row],[Drivmedel]]&lt;&gt;"",Organisationsnummer,"")</f>
        <v/>
      </c>
      <c r="E507" s="81" t="str">
        <f>IF(DML_drivmedel[[#This Row],[Drivmedel]]&lt;&gt;"",Rapportör,"")</f>
        <v/>
      </c>
      <c r="F507" s="9" t="str">
        <f>IF(DML_drivmedel[[#This Row],[Drivmedel]]&lt;&gt;"",CONCATENATE(Rapporteringsår,"-",DML_drivmedel[[#This Row],[ID]]),"")</f>
        <v/>
      </c>
      <c r="G507" s="26" t="str">
        <f>IF(DML_drivmedel[[#This Row],[Drivmedel]]&lt;&gt;"",Rapporteringsår,"")</f>
        <v/>
      </c>
      <c r="H507" s="149">
        <v>1505</v>
      </c>
      <c r="I507" s="1"/>
      <c r="J507" s="82"/>
      <c r="K507" s="1"/>
      <c r="L507" s="83"/>
      <c r="M507" s="100"/>
    </row>
    <row r="508" spans="2:13" x14ac:dyDescent="0.35">
      <c r="B5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8" s="9" t="str">
        <f>IF(DML_drivmedel[[#This Row],[Drivmedel]]&lt;&gt;"",CONCATENATE(DML_drivmedel[[#This Row],[ID]],". ",DML_drivmedel[[#This Row],[Drivmedel]]),"")</f>
        <v/>
      </c>
      <c r="D508" s="9" t="str">
        <f>IF(DML_drivmedel[[#This Row],[Drivmedel]]&lt;&gt;"",Organisationsnummer,"")</f>
        <v/>
      </c>
      <c r="E508" s="81" t="str">
        <f>IF(DML_drivmedel[[#This Row],[Drivmedel]]&lt;&gt;"",Rapportör,"")</f>
        <v/>
      </c>
      <c r="F508" s="9" t="str">
        <f>IF(DML_drivmedel[[#This Row],[Drivmedel]]&lt;&gt;"",CONCATENATE(Rapporteringsår,"-",DML_drivmedel[[#This Row],[ID]]),"")</f>
        <v/>
      </c>
      <c r="G508" s="26" t="str">
        <f>IF(DML_drivmedel[[#This Row],[Drivmedel]]&lt;&gt;"",Rapporteringsår,"")</f>
        <v/>
      </c>
      <c r="H508" s="149">
        <v>1506</v>
      </c>
      <c r="I508" s="1"/>
      <c r="J508" s="82"/>
      <c r="K508" s="1"/>
      <c r="L508" s="83"/>
      <c r="M508" s="100"/>
    </row>
    <row r="509" spans="2:13" x14ac:dyDescent="0.35">
      <c r="B5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9" s="9" t="str">
        <f>IF(DML_drivmedel[[#This Row],[Drivmedel]]&lt;&gt;"",CONCATENATE(DML_drivmedel[[#This Row],[ID]],". ",DML_drivmedel[[#This Row],[Drivmedel]]),"")</f>
        <v/>
      </c>
      <c r="D509" s="9" t="str">
        <f>IF(DML_drivmedel[[#This Row],[Drivmedel]]&lt;&gt;"",Organisationsnummer,"")</f>
        <v/>
      </c>
      <c r="E509" s="81" t="str">
        <f>IF(DML_drivmedel[[#This Row],[Drivmedel]]&lt;&gt;"",Rapportör,"")</f>
        <v/>
      </c>
      <c r="F509" s="9" t="str">
        <f>IF(DML_drivmedel[[#This Row],[Drivmedel]]&lt;&gt;"",CONCATENATE(Rapporteringsår,"-",DML_drivmedel[[#This Row],[ID]]),"")</f>
        <v/>
      </c>
      <c r="G509" s="26" t="str">
        <f>IF(DML_drivmedel[[#This Row],[Drivmedel]]&lt;&gt;"",Rapporteringsår,"")</f>
        <v/>
      </c>
      <c r="H509" s="149">
        <v>1507</v>
      </c>
      <c r="I509" s="1"/>
      <c r="J509" s="82"/>
      <c r="K509" s="1"/>
      <c r="L509" s="83"/>
      <c r="M509" s="100"/>
    </row>
    <row r="510" spans="2:13" x14ac:dyDescent="0.35">
      <c r="B5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0" s="9" t="str">
        <f>IF(DML_drivmedel[[#This Row],[Drivmedel]]&lt;&gt;"",CONCATENATE(DML_drivmedel[[#This Row],[ID]],". ",DML_drivmedel[[#This Row],[Drivmedel]]),"")</f>
        <v/>
      </c>
      <c r="D510" s="9" t="str">
        <f>IF(DML_drivmedel[[#This Row],[Drivmedel]]&lt;&gt;"",Organisationsnummer,"")</f>
        <v/>
      </c>
      <c r="E510" s="81" t="str">
        <f>IF(DML_drivmedel[[#This Row],[Drivmedel]]&lt;&gt;"",Rapportör,"")</f>
        <v/>
      </c>
      <c r="F510" s="9" t="str">
        <f>IF(DML_drivmedel[[#This Row],[Drivmedel]]&lt;&gt;"",CONCATENATE(Rapporteringsår,"-",DML_drivmedel[[#This Row],[ID]]),"")</f>
        <v/>
      </c>
      <c r="G510" s="26" t="str">
        <f>IF(DML_drivmedel[[#This Row],[Drivmedel]]&lt;&gt;"",Rapporteringsår,"")</f>
        <v/>
      </c>
      <c r="H510" s="149">
        <v>1508</v>
      </c>
      <c r="I510" s="1"/>
      <c r="J510" s="82"/>
      <c r="K510" s="1"/>
      <c r="L510" s="83"/>
      <c r="M510" s="100"/>
    </row>
    <row r="511" spans="2:13" x14ac:dyDescent="0.35">
      <c r="B5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1" s="9" t="str">
        <f>IF(DML_drivmedel[[#This Row],[Drivmedel]]&lt;&gt;"",CONCATENATE(DML_drivmedel[[#This Row],[ID]],". ",DML_drivmedel[[#This Row],[Drivmedel]]),"")</f>
        <v/>
      </c>
      <c r="D511" s="9" t="str">
        <f>IF(DML_drivmedel[[#This Row],[Drivmedel]]&lt;&gt;"",Organisationsnummer,"")</f>
        <v/>
      </c>
      <c r="E511" s="81" t="str">
        <f>IF(DML_drivmedel[[#This Row],[Drivmedel]]&lt;&gt;"",Rapportör,"")</f>
        <v/>
      </c>
      <c r="F511" s="9" t="str">
        <f>IF(DML_drivmedel[[#This Row],[Drivmedel]]&lt;&gt;"",CONCATENATE(Rapporteringsår,"-",DML_drivmedel[[#This Row],[ID]]),"")</f>
        <v/>
      </c>
      <c r="G511" s="26" t="str">
        <f>IF(DML_drivmedel[[#This Row],[Drivmedel]]&lt;&gt;"",Rapporteringsår,"")</f>
        <v/>
      </c>
      <c r="H511" s="149">
        <v>1509</v>
      </c>
      <c r="I511" s="1"/>
      <c r="J511" s="82"/>
      <c r="K511" s="1"/>
      <c r="L511" s="83"/>
      <c r="M511" s="100"/>
    </row>
    <row r="512" spans="2:13" x14ac:dyDescent="0.35">
      <c r="B5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2" s="9" t="str">
        <f>IF(DML_drivmedel[[#This Row],[Drivmedel]]&lt;&gt;"",CONCATENATE(DML_drivmedel[[#This Row],[ID]],". ",DML_drivmedel[[#This Row],[Drivmedel]]),"")</f>
        <v/>
      </c>
      <c r="D512" s="9" t="str">
        <f>IF(DML_drivmedel[[#This Row],[Drivmedel]]&lt;&gt;"",Organisationsnummer,"")</f>
        <v/>
      </c>
      <c r="E512" s="81" t="str">
        <f>IF(DML_drivmedel[[#This Row],[Drivmedel]]&lt;&gt;"",Rapportör,"")</f>
        <v/>
      </c>
      <c r="F512" s="9" t="str">
        <f>IF(DML_drivmedel[[#This Row],[Drivmedel]]&lt;&gt;"",CONCATENATE(Rapporteringsår,"-",DML_drivmedel[[#This Row],[ID]]),"")</f>
        <v/>
      </c>
      <c r="G512" s="26" t="str">
        <f>IF(DML_drivmedel[[#This Row],[Drivmedel]]&lt;&gt;"",Rapporteringsår,"")</f>
        <v/>
      </c>
      <c r="H512" s="149">
        <v>1510</v>
      </c>
      <c r="I512" s="1"/>
      <c r="J512" s="82"/>
      <c r="K512" s="1"/>
      <c r="L512" s="83"/>
      <c r="M512" s="100"/>
    </row>
    <row r="513" spans="2:13" x14ac:dyDescent="0.35">
      <c r="B5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3" s="9" t="str">
        <f>IF(DML_drivmedel[[#This Row],[Drivmedel]]&lt;&gt;"",CONCATENATE(DML_drivmedel[[#This Row],[ID]],". ",DML_drivmedel[[#This Row],[Drivmedel]]),"")</f>
        <v/>
      </c>
      <c r="D513" s="9" t="str">
        <f>IF(DML_drivmedel[[#This Row],[Drivmedel]]&lt;&gt;"",Organisationsnummer,"")</f>
        <v/>
      </c>
      <c r="E513" s="81" t="str">
        <f>IF(DML_drivmedel[[#This Row],[Drivmedel]]&lt;&gt;"",Rapportör,"")</f>
        <v/>
      </c>
      <c r="F513" s="9" t="str">
        <f>IF(DML_drivmedel[[#This Row],[Drivmedel]]&lt;&gt;"",CONCATENATE(Rapporteringsår,"-",DML_drivmedel[[#This Row],[ID]]),"")</f>
        <v/>
      </c>
      <c r="G513" s="26" t="str">
        <f>IF(DML_drivmedel[[#This Row],[Drivmedel]]&lt;&gt;"",Rapporteringsår,"")</f>
        <v/>
      </c>
      <c r="H513" s="149">
        <v>1511</v>
      </c>
      <c r="I513" s="1"/>
      <c r="J513" s="82"/>
      <c r="K513" s="1"/>
      <c r="L513" s="83"/>
      <c r="M513" s="100"/>
    </row>
    <row r="514" spans="2:13" x14ac:dyDescent="0.35">
      <c r="B5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4" s="9" t="str">
        <f>IF(DML_drivmedel[[#This Row],[Drivmedel]]&lt;&gt;"",CONCATENATE(DML_drivmedel[[#This Row],[ID]],". ",DML_drivmedel[[#This Row],[Drivmedel]]),"")</f>
        <v/>
      </c>
      <c r="D514" s="9" t="str">
        <f>IF(DML_drivmedel[[#This Row],[Drivmedel]]&lt;&gt;"",Organisationsnummer,"")</f>
        <v/>
      </c>
      <c r="E514" s="81" t="str">
        <f>IF(DML_drivmedel[[#This Row],[Drivmedel]]&lt;&gt;"",Rapportör,"")</f>
        <v/>
      </c>
      <c r="F514" s="9" t="str">
        <f>IF(DML_drivmedel[[#This Row],[Drivmedel]]&lt;&gt;"",CONCATENATE(Rapporteringsår,"-",DML_drivmedel[[#This Row],[ID]]),"")</f>
        <v/>
      </c>
      <c r="G514" s="26" t="str">
        <f>IF(DML_drivmedel[[#This Row],[Drivmedel]]&lt;&gt;"",Rapporteringsår,"")</f>
        <v/>
      </c>
      <c r="H514" s="149">
        <v>1512</v>
      </c>
      <c r="I514" s="1"/>
      <c r="J514" s="82"/>
      <c r="K514" s="1"/>
      <c r="L514" s="83"/>
      <c r="M514" s="100"/>
    </row>
    <row r="515" spans="2:13" x14ac:dyDescent="0.35">
      <c r="B5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5" s="9" t="str">
        <f>IF(DML_drivmedel[[#This Row],[Drivmedel]]&lt;&gt;"",CONCATENATE(DML_drivmedel[[#This Row],[ID]],". ",DML_drivmedel[[#This Row],[Drivmedel]]),"")</f>
        <v/>
      </c>
      <c r="D515" s="9" t="str">
        <f>IF(DML_drivmedel[[#This Row],[Drivmedel]]&lt;&gt;"",Organisationsnummer,"")</f>
        <v/>
      </c>
      <c r="E515" s="81" t="str">
        <f>IF(DML_drivmedel[[#This Row],[Drivmedel]]&lt;&gt;"",Rapportör,"")</f>
        <v/>
      </c>
      <c r="F515" s="9" t="str">
        <f>IF(DML_drivmedel[[#This Row],[Drivmedel]]&lt;&gt;"",CONCATENATE(Rapporteringsår,"-",DML_drivmedel[[#This Row],[ID]]),"")</f>
        <v/>
      </c>
      <c r="G515" s="26" t="str">
        <f>IF(DML_drivmedel[[#This Row],[Drivmedel]]&lt;&gt;"",Rapporteringsår,"")</f>
        <v/>
      </c>
      <c r="H515" s="149">
        <v>1513</v>
      </c>
      <c r="I515" s="1"/>
      <c r="J515" s="82"/>
      <c r="K515" s="1"/>
      <c r="L515" s="83"/>
      <c r="M515" s="100"/>
    </row>
    <row r="516" spans="2:13" x14ac:dyDescent="0.35">
      <c r="B5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6" s="9" t="str">
        <f>IF(DML_drivmedel[[#This Row],[Drivmedel]]&lt;&gt;"",CONCATENATE(DML_drivmedel[[#This Row],[ID]],". ",DML_drivmedel[[#This Row],[Drivmedel]]),"")</f>
        <v/>
      </c>
      <c r="D516" s="9" t="str">
        <f>IF(DML_drivmedel[[#This Row],[Drivmedel]]&lt;&gt;"",Organisationsnummer,"")</f>
        <v/>
      </c>
      <c r="E516" s="81" t="str">
        <f>IF(DML_drivmedel[[#This Row],[Drivmedel]]&lt;&gt;"",Rapportör,"")</f>
        <v/>
      </c>
      <c r="F516" s="9" t="str">
        <f>IF(DML_drivmedel[[#This Row],[Drivmedel]]&lt;&gt;"",CONCATENATE(Rapporteringsår,"-",DML_drivmedel[[#This Row],[ID]]),"")</f>
        <v/>
      </c>
      <c r="G516" s="26" t="str">
        <f>IF(DML_drivmedel[[#This Row],[Drivmedel]]&lt;&gt;"",Rapporteringsår,"")</f>
        <v/>
      </c>
      <c r="H516" s="149">
        <v>1514</v>
      </c>
      <c r="I516" s="1"/>
      <c r="J516" s="82"/>
      <c r="K516" s="1"/>
      <c r="L516" s="83"/>
      <c r="M516" s="100"/>
    </row>
    <row r="517" spans="2:13" x14ac:dyDescent="0.35">
      <c r="B5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7" s="9" t="str">
        <f>IF(DML_drivmedel[[#This Row],[Drivmedel]]&lt;&gt;"",CONCATENATE(DML_drivmedel[[#This Row],[ID]],". ",DML_drivmedel[[#This Row],[Drivmedel]]),"")</f>
        <v/>
      </c>
      <c r="D517" s="9" t="str">
        <f>IF(DML_drivmedel[[#This Row],[Drivmedel]]&lt;&gt;"",Organisationsnummer,"")</f>
        <v/>
      </c>
      <c r="E517" s="81" t="str">
        <f>IF(DML_drivmedel[[#This Row],[Drivmedel]]&lt;&gt;"",Rapportör,"")</f>
        <v/>
      </c>
      <c r="F517" s="9" t="str">
        <f>IF(DML_drivmedel[[#This Row],[Drivmedel]]&lt;&gt;"",CONCATENATE(Rapporteringsår,"-",DML_drivmedel[[#This Row],[ID]]),"")</f>
        <v/>
      </c>
      <c r="G517" s="26" t="str">
        <f>IF(DML_drivmedel[[#This Row],[Drivmedel]]&lt;&gt;"",Rapporteringsår,"")</f>
        <v/>
      </c>
      <c r="H517" s="149">
        <v>1515</v>
      </c>
      <c r="I517" s="1"/>
      <c r="J517" s="82"/>
      <c r="K517" s="1"/>
      <c r="L517" s="83"/>
      <c r="M517" s="100"/>
    </row>
    <row r="518" spans="2:13" x14ac:dyDescent="0.35">
      <c r="B5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8" s="9" t="str">
        <f>IF(DML_drivmedel[[#This Row],[Drivmedel]]&lt;&gt;"",CONCATENATE(DML_drivmedel[[#This Row],[ID]],". ",DML_drivmedel[[#This Row],[Drivmedel]]),"")</f>
        <v/>
      </c>
      <c r="D518" s="9" t="str">
        <f>IF(DML_drivmedel[[#This Row],[Drivmedel]]&lt;&gt;"",Organisationsnummer,"")</f>
        <v/>
      </c>
      <c r="E518" s="81" t="str">
        <f>IF(DML_drivmedel[[#This Row],[Drivmedel]]&lt;&gt;"",Rapportör,"")</f>
        <v/>
      </c>
      <c r="F518" s="9" t="str">
        <f>IF(DML_drivmedel[[#This Row],[Drivmedel]]&lt;&gt;"",CONCATENATE(Rapporteringsår,"-",DML_drivmedel[[#This Row],[ID]]),"")</f>
        <v/>
      </c>
      <c r="G518" s="26" t="str">
        <f>IF(DML_drivmedel[[#This Row],[Drivmedel]]&lt;&gt;"",Rapporteringsår,"")</f>
        <v/>
      </c>
      <c r="H518" s="149">
        <v>1516</v>
      </c>
      <c r="I518" s="1"/>
      <c r="J518" s="82"/>
      <c r="K518" s="1"/>
      <c r="L518" s="83"/>
      <c r="M518" s="100"/>
    </row>
    <row r="519" spans="2:13" x14ac:dyDescent="0.35">
      <c r="B5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9" s="9" t="str">
        <f>IF(DML_drivmedel[[#This Row],[Drivmedel]]&lt;&gt;"",CONCATENATE(DML_drivmedel[[#This Row],[ID]],". ",DML_drivmedel[[#This Row],[Drivmedel]]),"")</f>
        <v/>
      </c>
      <c r="D519" s="9" t="str">
        <f>IF(DML_drivmedel[[#This Row],[Drivmedel]]&lt;&gt;"",Organisationsnummer,"")</f>
        <v/>
      </c>
      <c r="E519" s="81" t="str">
        <f>IF(DML_drivmedel[[#This Row],[Drivmedel]]&lt;&gt;"",Rapportör,"")</f>
        <v/>
      </c>
      <c r="F519" s="9" t="str">
        <f>IF(DML_drivmedel[[#This Row],[Drivmedel]]&lt;&gt;"",CONCATENATE(Rapporteringsår,"-",DML_drivmedel[[#This Row],[ID]]),"")</f>
        <v/>
      </c>
      <c r="G519" s="26" t="str">
        <f>IF(DML_drivmedel[[#This Row],[Drivmedel]]&lt;&gt;"",Rapporteringsår,"")</f>
        <v/>
      </c>
      <c r="H519" s="149">
        <v>1517</v>
      </c>
      <c r="I519" s="1"/>
      <c r="J519" s="82"/>
      <c r="K519" s="1"/>
      <c r="L519" s="83"/>
      <c r="M519" s="100"/>
    </row>
    <row r="520" spans="2:13" x14ac:dyDescent="0.35">
      <c r="B5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0" s="9" t="str">
        <f>IF(DML_drivmedel[[#This Row],[Drivmedel]]&lt;&gt;"",CONCATENATE(DML_drivmedel[[#This Row],[ID]],". ",DML_drivmedel[[#This Row],[Drivmedel]]),"")</f>
        <v/>
      </c>
      <c r="D520" s="9" t="str">
        <f>IF(DML_drivmedel[[#This Row],[Drivmedel]]&lt;&gt;"",Organisationsnummer,"")</f>
        <v/>
      </c>
      <c r="E520" s="81" t="str">
        <f>IF(DML_drivmedel[[#This Row],[Drivmedel]]&lt;&gt;"",Rapportör,"")</f>
        <v/>
      </c>
      <c r="F520" s="9" t="str">
        <f>IF(DML_drivmedel[[#This Row],[Drivmedel]]&lt;&gt;"",CONCATENATE(Rapporteringsår,"-",DML_drivmedel[[#This Row],[ID]]),"")</f>
        <v/>
      </c>
      <c r="G520" s="26" t="str">
        <f>IF(DML_drivmedel[[#This Row],[Drivmedel]]&lt;&gt;"",Rapporteringsår,"")</f>
        <v/>
      </c>
      <c r="H520" s="149">
        <v>1518</v>
      </c>
      <c r="I520" s="1"/>
      <c r="J520" s="82"/>
      <c r="K520" s="1"/>
      <c r="L520" s="83"/>
      <c r="M520" s="100"/>
    </row>
    <row r="521" spans="2:13" x14ac:dyDescent="0.35">
      <c r="B5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1" s="9" t="str">
        <f>IF(DML_drivmedel[[#This Row],[Drivmedel]]&lt;&gt;"",CONCATENATE(DML_drivmedel[[#This Row],[ID]],". ",DML_drivmedel[[#This Row],[Drivmedel]]),"")</f>
        <v/>
      </c>
      <c r="D521" s="9" t="str">
        <f>IF(DML_drivmedel[[#This Row],[Drivmedel]]&lt;&gt;"",Organisationsnummer,"")</f>
        <v/>
      </c>
      <c r="E521" s="81" t="str">
        <f>IF(DML_drivmedel[[#This Row],[Drivmedel]]&lt;&gt;"",Rapportör,"")</f>
        <v/>
      </c>
      <c r="F521" s="9" t="str">
        <f>IF(DML_drivmedel[[#This Row],[Drivmedel]]&lt;&gt;"",CONCATENATE(Rapporteringsår,"-",DML_drivmedel[[#This Row],[ID]]),"")</f>
        <v/>
      </c>
      <c r="G521" s="26" t="str">
        <f>IF(DML_drivmedel[[#This Row],[Drivmedel]]&lt;&gt;"",Rapporteringsår,"")</f>
        <v/>
      </c>
      <c r="H521" s="149">
        <v>1519</v>
      </c>
      <c r="I521" s="1"/>
      <c r="J521" s="82"/>
      <c r="K521" s="1"/>
      <c r="L521" s="83"/>
      <c r="M521" s="100"/>
    </row>
    <row r="522" spans="2:13" x14ac:dyDescent="0.35">
      <c r="B5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2" s="9" t="str">
        <f>IF(DML_drivmedel[[#This Row],[Drivmedel]]&lt;&gt;"",CONCATENATE(DML_drivmedel[[#This Row],[ID]],". ",DML_drivmedel[[#This Row],[Drivmedel]]),"")</f>
        <v/>
      </c>
      <c r="D522" s="9" t="str">
        <f>IF(DML_drivmedel[[#This Row],[Drivmedel]]&lt;&gt;"",Organisationsnummer,"")</f>
        <v/>
      </c>
      <c r="E522" s="81" t="str">
        <f>IF(DML_drivmedel[[#This Row],[Drivmedel]]&lt;&gt;"",Rapportör,"")</f>
        <v/>
      </c>
      <c r="F522" s="9" t="str">
        <f>IF(DML_drivmedel[[#This Row],[Drivmedel]]&lt;&gt;"",CONCATENATE(Rapporteringsår,"-",DML_drivmedel[[#This Row],[ID]]),"")</f>
        <v/>
      </c>
      <c r="G522" s="26" t="str">
        <f>IF(DML_drivmedel[[#This Row],[Drivmedel]]&lt;&gt;"",Rapporteringsår,"")</f>
        <v/>
      </c>
      <c r="H522" s="149">
        <v>1520</v>
      </c>
      <c r="I522" s="1"/>
      <c r="J522" s="82"/>
      <c r="K522" s="1"/>
      <c r="L522" s="83"/>
      <c r="M522" s="100"/>
    </row>
    <row r="523" spans="2:13" x14ac:dyDescent="0.35">
      <c r="B5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3" s="9" t="str">
        <f>IF(DML_drivmedel[[#This Row],[Drivmedel]]&lt;&gt;"",CONCATENATE(DML_drivmedel[[#This Row],[ID]],". ",DML_drivmedel[[#This Row],[Drivmedel]]),"")</f>
        <v/>
      </c>
      <c r="D523" s="9" t="str">
        <f>IF(DML_drivmedel[[#This Row],[Drivmedel]]&lt;&gt;"",Organisationsnummer,"")</f>
        <v/>
      </c>
      <c r="E523" s="81" t="str">
        <f>IF(DML_drivmedel[[#This Row],[Drivmedel]]&lt;&gt;"",Rapportör,"")</f>
        <v/>
      </c>
      <c r="F523" s="9" t="str">
        <f>IF(DML_drivmedel[[#This Row],[Drivmedel]]&lt;&gt;"",CONCATENATE(Rapporteringsår,"-",DML_drivmedel[[#This Row],[ID]]),"")</f>
        <v/>
      </c>
      <c r="G523" s="26" t="str">
        <f>IF(DML_drivmedel[[#This Row],[Drivmedel]]&lt;&gt;"",Rapporteringsår,"")</f>
        <v/>
      </c>
      <c r="H523" s="149">
        <v>1521</v>
      </c>
      <c r="I523" s="1"/>
      <c r="J523" s="82"/>
      <c r="K523" s="1"/>
      <c r="L523" s="83"/>
      <c r="M523" s="100"/>
    </row>
    <row r="524" spans="2:13" x14ac:dyDescent="0.35">
      <c r="B5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4" s="9" t="str">
        <f>IF(DML_drivmedel[[#This Row],[Drivmedel]]&lt;&gt;"",CONCATENATE(DML_drivmedel[[#This Row],[ID]],". ",DML_drivmedel[[#This Row],[Drivmedel]]),"")</f>
        <v/>
      </c>
      <c r="D524" s="9" t="str">
        <f>IF(DML_drivmedel[[#This Row],[Drivmedel]]&lt;&gt;"",Organisationsnummer,"")</f>
        <v/>
      </c>
      <c r="E524" s="81" t="str">
        <f>IF(DML_drivmedel[[#This Row],[Drivmedel]]&lt;&gt;"",Rapportör,"")</f>
        <v/>
      </c>
      <c r="F524" s="9" t="str">
        <f>IF(DML_drivmedel[[#This Row],[Drivmedel]]&lt;&gt;"",CONCATENATE(Rapporteringsår,"-",DML_drivmedel[[#This Row],[ID]]),"")</f>
        <v/>
      </c>
      <c r="G524" s="26" t="str">
        <f>IF(DML_drivmedel[[#This Row],[Drivmedel]]&lt;&gt;"",Rapporteringsår,"")</f>
        <v/>
      </c>
      <c r="H524" s="149">
        <v>1522</v>
      </c>
      <c r="I524" s="1"/>
      <c r="J524" s="82"/>
      <c r="K524" s="1"/>
      <c r="L524" s="83"/>
      <c r="M524" s="100"/>
    </row>
    <row r="525" spans="2:13" x14ac:dyDescent="0.35">
      <c r="B5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5" s="9" t="str">
        <f>IF(DML_drivmedel[[#This Row],[Drivmedel]]&lt;&gt;"",CONCATENATE(DML_drivmedel[[#This Row],[ID]],". ",DML_drivmedel[[#This Row],[Drivmedel]]),"")</f>
        <v/>
      </c>
      <c r="D525" s="9" t="str">
        <f>IF(DML_drivmedel[[#This Row],[Drivmedel]]&lt;&gt;"",Organisationsnummer,"")</f>
        <v/>
      </c>
      <c r="E525" s="81" t="str">
        <f>IF(DML_drivmedel[[#This Row],[Drivmedel]]&lt;&gt;"",Rapportör,"")</f>
        <v/>
      </c>
      <c r="F525" s="9" t="str">
        <f>IF(DML_drivmedel[[#This Row],[Drivmedel]]&lt;&gt;"",CONCATENATE(Rapporteringsår,"-",DML_drivmedel[[#This Row],[ID]]),"")</f>
        <v/>
      </c>
      <c r="G525" s="26" t="str">
        <f>IF(DML_drivmedel[[#This Row],[Drivmedel]]&lt;&gt;"",Rapporteringsår,"")</f>
        <v/>
      </c>
      <c r="H525" s="149">
        <v>1523</v>
      </c>
      <c r="I525" s="1"/>
      <c r="J525" s="82"/>
      <c r="K525" s="1"/>
      <c r="L525" s="83"/>
      <c r="M525" s="100"/>
    </row>
    <row r="526" spans="2:13" x14ac:dyDescent="0.35">
      <c r="B5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6" s="9" t="str">
        <f>IF(DML_drivmedel[[#This Row],[Drivmedel]]&lt;&gt;"",CONCATENATE(DML_drivmedel[[#This Row],[ID]],". ",DML_drivmedel[[#This Row],[Drivmedel]]),"")</f>
        <v/>
      </c>
      <c r="D526" s="9" t="str">
        <f>IF(DML_drivmedel[[#This Row],[Drivmedel]]&lt;&gt;"",Organisationsnummer,"")</f>
        <v/>
      </c>
      <c r="E526" s="81" t="str">
        <f>IF(DML_drivmedel[[#This Row],[Drivmedel]]&lt;&gt;"",Rapportör,"")</f>
        <v/>
      </c>
      <c r="F526" s="9" t="str">
        <f>IF(DML_drivmedel[[#This Row],[Drivmedel]]&lt;&gt;"",CONCATENATE(Rapporteringsår,"-",DML_drivmedel[[#This Row],[ID]]),"")</f>
        <v/>
      </c>
      <c r="G526" s="26" t="str">
        <f>IF(DML_drivmedel[[#This Row],[Drivmedel]]&lt;&gt;"",Rapporteringsår,"")</f>
        <v/>
      </c>
      <c r="H526" s="149">
        <v>1524</v>
      </c>
      <c r="I526" s="1"/>
      <c r="J526" s="82"/>
      <c r="K526" s="1"/>
      <c r="L526" s="83"/>
      <c r="M526" s="100"/>
    </row>
    <row r="527" spans="2:13" x14ac:dyDescent="0.35">
      <c r="B5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7" s="9" t="str">
        <f>IF(DML_drivmedel[[#This Row],[Drivmedel]]&lt;&gt;"",CONCATENATE(DML_drivmedel[[#This Row],[ID]],". ",DML_drivmedel[[#This Row],[Drivmedel]]),"")</f>
        <v/>
      </c>
      <c r="D527" s="9" t="str">
        <f>IF(DML_drivmedel[[#This Row],[Drivmedel]]&lt;&gt;"",Organisationsnummer,"")</f>
        <v/>
      </c>
      <c r="E527" s="81" t="str">
        <f>IF(DML_drivmedel[[#This Row],[Drivmedel]]&lt;&gt;"",Rapportör,"")</f>
        <v/>
      </c>
      <c r="F527" s="9" t="str">
        <f>IF(DML_drivmedel[[#This Row],[Drivmedel]]&lt;&gt;"",CONCATENATE(Rapporteringsår,"-",DML_drivmedel[[#This Row],[ID]]),"")</f>
        <v/>
      </c>
      <c r="G527" s="26" t="str">
        <f>IF(DML_drivmedel[[#This Row],[Drivmedel]]&lt;&gt;"",Rapporteringsår,"")</f>
        <v/>
      </c>
      <c r="H527" s="149">
        <v>1525</v>
      </c>
      <c r="I527" s="1"/>
      <c r="J527" s="82"/>
      <c r="K527" s="1"/>
      <c r="L527" s="83"/>
      <c r="M527" s="100"/>
    </row>
    <row r="528" spans="2:13" x14ac:dyDescent="0.35">
      <c r="B5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8" s="9" t="str">
        <f>IF(DML_drivmedel[[#This Row],[Drivmedel]]&lt;&gt;"",CONCATENATE(DML_drivmedel[[#This Row],[ID]],". ",DML_drivmedel[[#This Row],[Drivmedel]]),"")</f>
        <v/>
      </c>
      <c r="D528" s="9" t="str">
        <f>IF(DML_drivmedel[[#This Row],[Drivmedel]]&lt;&gt;"",Organisationsnummer,"")</f>
        <v/>
      </c>
      <c r="E528" s="81" t="str">
        <f>IF(DML_drivmedel[[#This Row],[Drivmedel]]&lt;&gt;"",Rapportör,"")</f>
        <v/>
      </c>
      <c r="F528" s="9" t="str">
        <f>IF(DML_drivmedel[[#This Row],[Drivmedel]]&lt;&gt;"",CONCATENATE(Rapporteringsår,"-",DML_drivmedel[[#This Row],[ID]]),"")</f>
        <v/>
      </c>
      <c r="G528" s="26" t="str">
        <f>IF(DML_drivmedel[[#This Row],[Drivmedel]]&lt;&gt;"",Rapporteringsår,"")</f>
        <v/>
      </c>
      <c r="H528" s="149">
        <v>1526</v>
      </c>
      <c r="I528" s="1"/>
      <c r="J528" s="82"/>
      <c r="K528" s="1"/>
      <c r="L528" s="83"/>
      <c r="M528" s="100"/>
    </row>
    <row r="529" spans="2:13" x14ac:dyDescent="0.35">
      <c r="B5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9" s="9" t="str">
        <f>IF(DML_drivmedel[[#This Row],[Drivmedel]]&lt;&gt;"",CONCATENATE(DML_drivmedel[[#This Row],[ID]],". ",DML_drivmedel[[#This Row],[Drivmedel]]),"")</f>
        <v/>
      </c>
      <c r="D529" s="9" t="str">
        <f>IF(DML_drivmedel[[#This Row],[Drivmedel]]&lt;&gt;"",Organisationsnummer,"")</f>
        <v/>
      </c>
      <c r="E529" s="81" t="str">
        <f>IF(DML_drivmedel[[#This Row],[Drivmedel]]&lt;&gt;"",Rapportör,"")</f>
        <v/>
      </c>
      <c r="F529" s="9" t="str">
        <f>IF(DML_drivmedel[[#This Row],[Drivmedel]]&lt;&gt;"",CONCATENATE(Rapporteringsår,"-",DML_drivmedel[[#This Row],[ID]]),"")</f>
        <v/>
      </c>
      <c r="G529" s="26" t="str">
        <f>IF(DML_drivmedel[[#This Row],[Drivmedel]]&lt;&gt;"",Rapporteringsår,"")</f>
        <v/>
      </c>
      <c r="H529" s="149">
        <v>1527</v>
      </c>
      <c r="I529" s="1"/>
      <c r="J529" s="82"/>
      <c r="K529" s="1"/>
      <c r="L529" s="83"/>
      <c r="M529" s="100"/>
    </row>
    <row r="530" spans="2:13" x14ac:dyDescent="0.35">
      <c r="B5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0" s="9" t="str">
        <f>IF(DML_drivmedel[[#This Row],[Drivmedel]]&lt;&gt;"",CONCATENATE(DML_drivmedel[[#This Row],[ID]],". ",DML_drivmedel[[#This Row],[Drivmedel]]),"")</f>
        <v/>
      </c>
      <c r="D530" s="9" t="str">
        <f>IF(DML_drivmedel[[#This Row],[Drivmedel]]&lt;&gt;"",Organisationsnummer,"")</f>
        <v/>
      </c>
      <c r="E530" s="81" t="str">
        <f>IF(DML_drivmedel[[#This Row],[Drivmedel]]&lt;&gt;"",Rapportör,"")</f>
        <v/>
      </c>
      <c r="F530" s="9" t="str">
        <f>IF(DML_drivmedel[[#This Row],[Drivmedel]]&lt;&gt;"",CONCATENATE(Rapporteringsår,"-",DML_drivmedel[[#This Row],[ID]]),"")</f>
        <v/>
      </c>
      <c r="G530" s="26" t="str">
        <f>IF(DML_drivmedel[[#This Row],[Drivmedel]]&lt;&gt;"",Rapporteringsår,"")</f>
        <v/>
      </c>
      <c r="H530" s="149">
        <v>1528</v>
      </c>
      <c r="I530" s="1"/>
      <c r="J530" s="82"/>
      <c r="K530" s="1"/>
      <c r="L530" s="83"/>
      <c r="M530" s="100"/>
    </row>
    <row r="531" spans="2:13" x14ac:dyDescent="0.35">
      <c r="B5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1" s="9" t="str">
        <f>IF(DML_drivmedel[[#This Row],[Drivmedel]]&lt;&gt;"",CONCATENATE(DML_drivmedel[[#This Row],[ID]],". ",DML_drivmedel[[#This Row],[Drivmedel]]),"")</f>
        <v/>
      </c>
      <c r="D531" s="9" t="str">
        <f>IF(DML_drivmedel[[#This Row],[Drivmedel]]&lt;&gt;"",Organisationsnummer,"")</f>
        <v/>
      </c>
      <c r="E531" s="81" t="str">
        <f>IF(DML_drivmedel[[#This Row],[Drivmedel]]&lt;&gt;"",Rapportör,"")</f>
        <v/>
      </c>
      <c r="F531" s="9" t="str">
        <f>IF(DML_drivmedel[[#This Row],[Drivmedel]]&lt;&gt;"",CONCATENATE(Rapporteringsår,"-",DML_drivmedel[[#This Row],[ID]]),"")</f>
        <v/>
      </c>
      <c r="G531" s="26" t="str">
        <f>IF(DML_drivmedel[[#This Row],[Drivmedel]]&lt;&gt;"",Rapporteringsår,"")</f>
        <v/>
      </c>
      <c r="H531" s="149">
        <v>1529</v>
      </c>
      <c r="I531" s="1"/>
      <c r="J531" s="82"/>
      <c r="K531" s="1"/>
      <c r="L531" s="83"/>
      <c r="M531" s="100"/>
    </row>
    <row r="532" spans="2:13" x14ac:dyDescent="0.35">
      <c r="B5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2" s="9" t="str">
        <f>IF(DML_drivmedel[[#This Row],[Drivmedel]]&lt;&gt;"",CONCATENATE(DML_drivmedel[[#This Row],[ID]],". ",DML_drivmedel[[#This Row],[Drivmedel]]),"")</f>
        <v/>
      </c>
      <c r="D532" s="9" t="str">
        <f>IF(DML_drivmedel[[#This Row],[Drivmedel]]&lt;&gt;"",Organisationsnummer,"")</f>
        <v/>
      </c>
      <c r="E532" s="81" t="str">
        <f>IF(DML_drivmedel[[#This Row],[Drivmedel]]&lt;&gt;"",Rapportör,"")</f>
        <v/>
      </c>
      <c r="F532" s="9" t="str">
        <f>IF(DML_drivmedel[[#This Row],[Drivmedel]]&lt;&gt;"",CONCATENATE(Rapporteringsår,"-",DML_drivmedel[[#This Row],[ID]]),"")</f>
        <v/>
      </c>
      <c r="G532" s="26" t="str">
        <f>IF(DML_drivmedel[[#This Row],[Drivmedel]]&lt;&gt;"",Rapporteringsår,"")</f>
        <v/>
      </c>
      <c r="H532" s="149">
        <v>1530</v>
      </c>
      <c r="I532" s="1"/>
      <c r="J532" s="82"/>
      <c r="K532" s="1"/>
      <c r="L532" s="83"/>
      <c r="M532" s="100"/>
    </row>
    <row r="533" spans="2:13" x14ac:dyDescent="0.35">
      <c r="B5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3" s="9" t="str">
        <f>IF(DML_drivmedel[[#This Row],[Drivmedel]]&lt;&gt;"",CONCATENATE(DML_drivmedel[[#This Row],[ID]],". ",DML_drivmedel[[#This Row],[Drivmedel]]),"")</f>
        <v/>
      </c>
      <c r="D533" s="9" t="str">
        <f>IF(DML_drivmedel[[#This Row],[Drivmedel]]&lt;&gt;"",Organisationsnummer,"")</f>
        <v/>
      </c>
      <c r="E533" s="81" t="str">
        <f>IF(DML_drivmedel[[#This Row],[Drivmedel]]&lt;&gt;"",Rapportör,"")</f>
        <v/>
      </c>
      <c r="F533" s="9" t="str">
        <f>IF(DML_drivmedel[[#This Row],[Drivmedel]]&lt;&gt;"",CONCATENATE(Rapporteringsår,"-",DML_drivmedel[[#This Row],[ID]]),"")</f>
        <v/>
      </c>
      <c r="G533" s="26" t="str">
        <f>IF(DML_drivmedel[[#This Row],[Drivmedel]]&lt;&gt;"",Rapporteringsår,"")</f>
        <v/>
      </c>
      <c r="H533" s="149">
        <v>1531</v>
      </c>
      <c r="I533" s="1"/>
      <c r="J533" s="82"/>
      <c r="K533" s="1"/>
      <c r="L533" s="83"/>
      <c r="M533" s="100"/>
    </row>
    <row r="534" spans="2:13" x14ac:dyDescent="0.35">
      <c r="B5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4" s="9" t="str">
        <f>IF(DML_drivmedel[[#This Row],[Drivmedel]]&lt;&gt;"",CONCATENATE(DML_drivmedel[[#This Row],[ID]],". ",DML_drivmedel[[#This Row],[Drivmedel]]),"")</f>
        <v/>
      </c>
      <c r="D534" s="9" t="str">
        <f>IF(DML_drivmedel[[#This Row],[Drivmedel]]&lt;&gt;"",Organisationsnummer,"")</f>
        <v/>
      </c>
      <c r="E534" s="81" t="str">
        <f>IF(DML_drivmedel[[#This Row],[Drivmedel]]&lt;&gt;"",Rapportör,"")</f>
        <v/>
      </c>
      <c r="F534" s="9" t="str">
        <f>IF(DML_drivmedel[[#This Row],[Drivmedel]]&lt;&gt;"",CONCATENATE(Rapporteringsår,"-",DML_drivmedel[[#This Row],[ID]]),"")</f>
        <v/>
      </c>
      <c r="G534" s="26" t="str">
        <f>IF(DML_drivmedel[[#This Row],[Drivmedel]]&lt;&gt;"",Rapporteringsår,"")</f>
        <v/>
      </c>
      <c r="H534" s="149">
        <v>1532</v>
      </c>
      <c r="I534" s="1"/>
      <c r="J534" s="82"/>
      <c r="K534" s="1"/>
      <c r="L534" s="83"/>
      <c r="M534" s="100"/>
    </row>
    <row r="535" spans="2:13" x14ac:dyDescent="0.35">
      <c r="B5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5" s="9" t="str">
        <f>IF(DML_drivmedel[[#This Row],[Drivmedel]]&lt;&gt;"",CONCATENATE(DML_drivmedel[[#This Row],[ID]],". ",DML_drivmedel[[#This Row],[Drivmedel]]),"")</f>
        <v/>
      </c>
      <c r="D535" s="9" t="str">
        <f>IF(DML_drivmedel[[#This Row],[Drivmedel]]&lt;&gt;"",Organisationsnummer,"")</f>
        <v/>
      </c>
      <c r="E535" s="81" t="str">
        <f>IF(DML_drivmedel[[#This Row],[Drivmedel]]&lt;&gt;"",Rapportör,"")</f>
        <v/>
      </c>
      <c r="F535" s="9" t="str">
        <f>IF(DML_drivmedel[[#This Row],[Drivmedel]]&lt;&gt;"",CONCATENATE(Rapporteringsår,"-",DML_drivmedel[[#This Row],[ID]]),"")</f>
        <v/>
      </c>
      <c r="G535" s="26" t="str">
        <f>IF(DML_drivmedel[[#This Row],[Drivmedel]]&lt;&gt;"",Rapporteringsår,"")</f>
        <v/>
      </c>
      <c r="H535" s="149">
        <v>1533</v>
      </c>
      <c r="I535" s="1"/>
      <c r="J535" s="82"/>
      <c r="K535" s="1"/>
      <c r="L535" s="83"/>
      <c r="M535" s="100"/>
    </row>
    <row r="536" spans="2:13" x14ac:dyDescent="0.35">
      <c r="B5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6" s="9" t="str">
        <f>IF(DML_drivmedel[[#This Row],[Drivmedel]]&lt;&gt;"",CONCATENATE(DML_drivmedel[[#This Row],[ID]],". ",DML_drivmedel[[#This Row],[Drivmedel]]),"")</f>
        <v/>
      </c>
      <c r="D536" s="9" t="str">
        <f>IF(DML_drivmedel[[#This Row],[Drivmedel]]&lt;&gt;"",Organisationsnummer,"")</f>
        <v/>
      </c>
      <c r="E536" s="81" t="str">
        <f>IF(DML_drivmedel[[#This Row],[Drivmedel]]&lt;&gt;"",Rapportör,"")</f>
        <v/>
      </c>
      <c r="F536" s="9" t="str">
        <f>IF(DML_drivmedel[[#This Row],[Drivmedel]]&lt;&gt;"",CONCATENATE(Rapporteringsår,"-",DML_drivmedel[[#This Row],[ID]]),"")</f>
        <v/>
      </c>
      <c r="G536" s="26" t="str">
        <f>IF(DML_drivmedel[[#This Row],[Drivmedel]]&lt;&gt;"",Rapporteringsår,"")</f>
        <v/>
      </c>
      <c r="H536" s="149">
        <v>1534</v>
      </c>
      <c r="I536" s="1"/>
      <c r="J536" s="82"/>
      <c r="K536" s="1"/>
      <c r="L536" s="83"/>
      <c r="M536" s="100"/>
    </row>
    <row r="537" spans="2:13" x14ac:dyDescent="0.35">
      <c r="B5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7" s="9" t="str">
        <f>IF(DML_drivmedel[[#This Row],[Drivmedel]]&lt;&gt;"",CONCATENATE(DML_drivmedel[[#This Row],[ID]],". ",DML_drivmedel[[#This Row],[Drivmedel]]),"")</f>
        <v/>
      </c>
      <c r="D537" s="9" t="str">
        <f>IF(DML_drivmedel[[#This Row],[Drivmedel]]&lt;&gt;"",Organisationsnummer,"")</f>
        <v/>
      </c>
      <c r="E537" s="81" t="str">
        <f>IF(DML_drivmedel[[#This Row],[Drivmedel]]&lt;&gt;"",Rapportör,"")</f>
        <v/>
      </c>
      <c r="F537" s="9" t="str">
        <f>IF(DML_drivmedel[[#This Row],[Drivmedel]]&lt;&gt;"",CONCATENATE(Rapporteringsår,"-",DML_drivmedel[[#This Row],[ID]]),"")</f>
        <v/>
      </c>
      <c r="G537" s="26" t="str">
        <f>IF(DML_drivmedel[[#This Row],[Drivmedel]]&lt;&gt;"",Rapporteringsår,"")</f>
        <v/>
      </c>
      <c r="H537" s="149">
        <v>1535</v>
      </c>
      <c r="I537" s="1"/>
      <c r="J537" s="82"/>
      <c r="K537" s="1"/>
      <c r="L537" s="83"/>
      <c r="M537" s="100"/>
    </row>
    <row r="538" spans="2:13" x14ac:dyDescent="0.35">
      <c r="B5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8" s="9" t="str">
        <f>IF(DML_drivmedel[[#This Row],[Drivmedel]]&lt;&gt;"",CONCATENATE(DML_drivmedel[[#This Row],[ID]],". ",DML_drivmedel[[#This Row],[Drivmedel]]),"")</f>
        <v/>
      </c>
      <c r="D538" s="9" t="str">
        <f>IF(DML_drivmedel[[#This Row],[Drivmedel]]&lt;&gt;"",Organisationsnummer,"")</f>
        <v/>
      </c>
      <c r="E538" s="81" t="str">
        <f>IF(DML_drivmedel[[#This Row],[Drivmedel]]&lt;&gt;"",Rapportör,"")</f>
        <v/>
      </c>
      <c r="F538" s="9" t="str">
        <f>IF(DML_drivmedel[[#This Row],[Drivmedel]]&lt;&gt;"",CONCATENATE(Rapporteringsår,"-",DML_drivmedel[[#This Row],[ID]]),"")</f>
        <v/>
      </c>
      <c r="G538" s="26" t="str">
        <f>IF(DML_drivmedel[[#This Row],[Drivmedel]]&lt;&gt;"",Rapporteringsår,"")</f>
        <v/>
      </c>
      <c r="H538" s="149">
        <v>1536</v>
      </c>
      <c r="I538" s="1"/>
      <c r="J538" s="82"/>
      <c r="K538" s="1"/>
      <c r="L538" s="83"/>
      <c r="M538" s="100"/>
    </row>
    <row r="539" spans="2:13" x14ac:dyDescent="0.35">
      <c r="B5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9" s="9" t="str">
        <f>IF(DML_drivmedel[[#This Row],[Drivmedel]]&lt;&gt;"",CONCATENATE(DML_drivmedel[[#This Row],[ID]],". ",DML_drivmedel[[#This Row],[Drivmedel]]),"")</f>
        <v/>
      </c>
      <c r="D539" s="9" t="str">
        <f>IF(DML_drivmedel[[#This Row],[Drivmedel]]&lt;&gt;"",Organisationsnummer,"")</f>
        <v/>
      </c>
      <c r="E539" s="81" t="str">
        <f>IF(DML_drivmedel[[#This Row],[Drivmedel]]&lt;&gt;"",Rapportör,"")</f>
        <v/>
      </c>
      <c r="F539" s="9" t="str">
        <f>IF(DML_drivmedel[[#This Row],[Drivmedel]]&lt;&gt;"",CONCATENATE(Rapporteringsår,"-",DML_drivmedel[[#This Row],[ID]]),"")</f>
        <v/>
      </c>
      <c r="G539" s="26" t="str">
        <f>IF(DML_drivmedel[[#This Row],[Drivmedel]]&lt;&gt;"",Rapporteringsår,"")</f>
        <v/>
      </c>
      <c r="H539" s="149">
        <v>1537</v>
      </c>
      <c r="I539" s="1"/>
      <c r="J539" s="82"/>
      <c r="K539" s="1"/>
      <c r="L539" s="83"/>
      <c r="M539" s="100"/>
    </row>
    <row r="540" spans="2:13" x14ac:dyDescent="0.35">
      <c r="B5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0" s="9" t="str">
        <f>IF(DML_drivmedel[[#This Row],[Drivmedel]]&lt;&gt;"",CONCATENATE(DML_drivmedel[[#This Row],[ID]],". ",DML_drivmedel[[#This Row],[Drivmedel]]),"")</f>
        <v/>
      </c>
      <c r="D540" s="9" t="str">
        <f>IF(DML_drivmedel[[#This Row],[Drivmedel]]&lt;&gt;"",Organisationsnummer,"")</f>
        <v/>
      </c>
      <c r="E540" s="81" t="str">
        <f>IF(DML_drivmedel[[#This Row],[Drivmedel]]&lt;&gt;"",Rapportör,"")</f>
        <v/>
      </c>
      <c r="F540" s="9" t="str">
        <f>IF(DML_drivmedel[[#This Row],[Drivmedel]]&lt;&gt;"",CONCATENATE(Rapporteringsår,"-",DML_drivmedel[[#This Row],[ID]]),"")</f>
        <v/>
      </c>
      <c r="G540" s="26" t="str">
        <f>IF(DML_drivmedel[[#This Row],[Drivmedel]]&lt;&gt;"",Rapporteringsår,"")</f>
        <v/>
      </c>
      <c r="H540" s="149">
        <v>1538</v>
      </c>
      <c r="I540" s="1"/>
      <c r="J540" s="82"/>
      <c r="K540" s="1"/>
      <c r="L540" s="83"/>
      <c r="M540" s="100"/>
    </row>
    <row r="541" spans="2:13" x14ac:dyDescent="0.35">
      <c r="B5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1" s="9" t="str">
        <f>IF(DML_drivmedel[[#This Row],[Drivmedel]]&lt;&gt;"",CONCATENATE(DML_drivmedel[[#This Row],[ID]],". ",DML_drivmedel[[#This Row],[Drivmedel]]),"")</f>
        <v/>
      </c>
      <c r="D541" s="9" t="str">
        <f>IF(DML_drivmedel[[#This Row],[Drivmedel]]&lt;&gt;"",Organisationsnummer,"")</f>
        <v/>
      </c>
      <c r="E541" s="81" t="str">
        <f>IF(DML_drivmedel[[#This Row],[Drivmedel]]&lt;&gt;"",Rapportör,"")</f>
        <v/>
      </c>
      <c r="F541" s="9" t="str">
        <f>IF(DML_drivmedel[[#This Row],[Drivmedel]]&lt;&gt;"",CONCATENATE(Rapporteringsår,"-",DML_drivmedel[[#This Row],[ID]]),"")</f>
        <v/>
      </c>
      <c r="G541" s="26" t="str">
        <f>IF(DML_drivmedel[[#This Row],[Drivmedel]]&lt;&gt;"",Rapporteringsår,"")</f>
        <v/>
      </c>
      <c r="H541" s="149">
        <v>1539</v>
      </c>
      <c r="I541" s="1"/>
      <c r="J541" s="82"/>
      <c r="K541" s="1"/>
      <c r="L541" s="83"/>
      <c r="M541" s="100"/>
    </row>
    <row r="542" spans="2:13" x14ac:dyDescent="0.35">
      <c r="B5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2" s="9" t="str">
        <f>IF(DML_drivmedel[[#This Row],[Drivmedel]]&lt;&gt;"",CONCATENATE(DML_drivmedel[[#This Row],[ID]],". ",DML_drivmedel[[#This Row],[Drivmedel]]),"")</f>
        <v/>
      </c>
      <c r="D542" s="9" t="str">
        <f>IF(DML_drivmedel[[#This Row],[Drivmedel]]&lt;&gt;"",Organisationsnummer,"")</f>
        <v/>
      </c>
      <c r="E542" s="81" t="str">
        <f>IF(DML_drivmedel[[#This Row],[Drivmedel]]&lt;&gt;"",Rapportör,"")</f>
        <v/>
      </c>
      <c r="F542" s="9" t="str">
        <f>IF(DML_drivmedel[[#This Row],[Drivmedel]]&lt;&gt;"",CONCATENATE(Rapporteringsår,"-",DML_drivmedel[[#This Row],[ID]]),"")</f>
        <v/>
      </c>
      <c r="G542" s="26" t="str">
        <f>IF(DML_drivmedel[[#This Row],[Drivmedel]]&lt;&gt;"",Rapporteringsår,"")</f>
        <v/>
      </c>
      <c r="H542" s="149">
        <v>1540</v>
      </c>
      <c r="I542" s="1"/>
      <c r="J542" s="82"/>
      <c r="K542" s="1"/>
      <c r="L542" s="83"/>
      <c r="M542" s="100"/>
    </row>
    <row r="543" spans="2:13" x14ac:dyDescent="0.35">
      <c r="B5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3" s="9" t="str">
        <f>IF(DML_drivmedel[[#This Row],[Drivmedel]]&lt;&gt;"",CONCATENATE(DML_drivmedel[[#This Row],[ID]],". ",DML_drivmedel[[#This Row],[Drivmedel]]),"")</f>
        <v/>
      </c>
      <c r="D543" s="9" t="str">
        <f>IF(DML_drivmedel[[#This Row],[Drivmedel]]&lt;&gt;"",Organisationsnummer,"")</f>
        <v/>
      </c>
      <c r="E543" s="81" t="str">
        <f>IF(DML_drivmedel[[#This Row],[Drivmedel]]&lt;&gt;"",Rapportör,"")</f>
        <v/>
      </c>
      <c r="F543" s="9" t="str">
        <f>IF(DML_drivmedel[[#This Row],[Drivmedel]]&lt;&gt;"",CONCATENATE(Rapporteringsår,"-",DML_drivmedel[[#This Row],[ID]]),"")</f>
        <v/>
      </c>
      <c r="G543" s="26" t="str">
        <f>IF(DML_drivmedel[[#This Row],[Drivmedel]]&lt;&gt;"",Rapporteringsår,"")</f>
        <v/>
      </c>
      <c r="H543" s="149">
        <v>1541</v>
      </c>
      <c r="I543" s="1"/>
      <c r="J543" s="82"/>
      <c r="K543" s="1"/>
      <c r="L543" s="83"/>
      <c r="M543" s="100"/>
    </row>
    <row r="544" spans="2:13" x14ac:dyDescent="0.35">
      <c r="B5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4" s="9" t="str">
        <f>IF(DML_drivmedel[[#This Row],[Drivmedel]]&lt;&gt;"",CONCATENATE(DML_drivmedel[[#This Row],[ID]],". ",DML_drivmedel[[#This Row],[Drivmedel]]),"")</f>
        <v/>
      </c>
      <c r="D544" s="9" t="str">
        <f>IF(DML_drivmedel[[#This Row],[Drivmedel]]&lt;&gt;"",Organisationsnummer,"")</f>
        <v/>
      </c>
      <c r="E544" s="81" t="str">
        <f>IF(DML_drivmedel[[#This Row],[Drivmedel]]&lt;&gt;"",Rapportör,"")</f>
        <v/>
      </c>
      <c r="F544" s="9" t="str">
        <f>IF(DML_drivmedel[[#This Row],[Drivmedel]]&lt;&gt;"",CONCATENATE(Rapporteringsår,"-",DML_drivmedel[[#This Row],[ID]]),"")</f>
        <v/>
      </c>
      <c r="G544" s="26" t="str">
        <f>IF(DML_drivmedel[[#This Row],[Drivmedel]]&lt;&gt;"",Rapporteringsår,"")</f>
        <v/>
      </c>
      <c r="H544" s="149">
        <v>1542</v>
      </c>
      <c r="I544" s="1"/>
      <c r="J544" s="82"/>
      <c r="K544" s="1"/>
      <c r="L544" s="83"/>
      <c r="M544" s="100"/>
    </row>
    <row r="545" spans="2:13" x14ac:dyDescent="0.35">
      <c r="B5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5" s="9" t="str">
        <f>IF(DML_drivmedel[[#This Row],[Drivmedel]]&lt;&gt;"",CONCATENATE(DML_drivmedel[[#This Row],[ID]],". ",DML_drivmedel[[#This Row],[Drivmedel]]),"")</f>
        <v/>
      </c>
      <c r="D545" s="9" t="str">
        <f>IF(DML_drivmedel[[#This Row],[Drivmedel]]&lt;&gt;"",Organisationsnummer,"")</f>
        <v/>
      </c>
      <c r="E545" s="81" t="str">
        <f>IF(DML_drivmedel[[#This Row],[Drivmedel]]&lt;&gt;"",Rapportör,"")</f>
        <v/>
      </c>
      <c r="F545" s="9" t="str">
        <f>IF(DML_drivmedel[[#This Row],[Drivmedel]]&lt;&gt;"",CONCATENATE(Rapporteringsår,"-",DML_drivmedel[[#This Row],[ID]]),"")</f>
        <v/>
      </c>
      <c r="G545" s="26" t="str">
        <f>IF(DML_drivmedel[[#This Row],[Drivmedel]]&lt;&gt;"",Rapporteringsår,"")</f>
        <v/>
      </c>
      <c r="H545" s="149">
        <v>1543</v>
      </c>
      <c r="I545" s="1"/>
      <c r="J545" s="82"/>
      <c r="K545" s="1"/>
      <c r="L545" s="83"/>
      <c r="M545" s="100"/>
    </row>
    <row r="546" spans="2:13" x14ac:dyDescent="0.35">
      <c r="B5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6" s="9" t="str">
        <f>IF(DML_drivmedel[[#This Row],[Drivmedel]]&lt;&gt;"",CONCATENATE(DML_drivmedel[[#This Row],[ID]],". ",DML_drivmedel[[#This Row],[Drivmedel]]),"")</f>
        <v/>
      </c>
      <c r="D546" s="9" t="str">
        <f>IF(DML_drivmedel[[#This Row],[Drivmedel]]&lt;&gt;"",Organisationsnummer,"")</f>
        <v/>
      </c>
      <c r="E546" s="81" t="str">
        <f>IF(DML_drivmedel[[#This Row],[Drivmedel]]&lt;&gt;"",Rapportör,"")</f>
        <v/>
      </c>
      <c r="F546" s="9" t="str">
        <f>IF(DML_drivmedel[[#This Row],[Drivmedel]]&lt;&gt;"",CONCATENATE(Rapporteringsår,"-",DML_drivmedel[[#This Row],[ID]]),"")</f>
        <v/>
      </c>
      <c r="G546" s="26" t="str">
        <f>IF(DML_drivmedel[[#This Row],[Drivmedel]]&lt;&gt;"",Rapporteringsår,"")</f>
        <v/>
      </c>
      <c r="H546" s="149">
        <v>1544</v>
      </c>
      <c r="I546" s="1"/>
      <c r="J546" s="82"/>
      <c r="K546" s="1"/>
      <c r="L546" s="83"/>
      <c r="M546" s="100"/>
    </row>
    <row r="547" spans="2:13" x14ac:dyDescent="0.35">
      <c r="B5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7" s="9" t="str">
        <f>IF(DML_drivmedel[[#This Row],[Drivmedel]]&lt;&gt;"",CONCATENATE(DML_drivmedel[[#This Row],[ID]],". ",DML_drivmedel[[#This Row],[Drivmedel]]),"")</f>
        <v/>
      </c>
      <c r="D547" s="9" t="str">
        <f>IF(DML_drivmedel[[#This Row],[Drivmedel]]&lt;&gt;"",Organisationsnummer,"")</f>
        <v/>
      </c>
      <c r="E547" s="81" t="str">
        <f>IF(DML_drivmedel[[#This Row],[Drivmedel]]&lt;&gt;"",Rapportör,"")</f>
        <v/>
      </c>
      <c r="F547" s="9" t="str">
        <f>IF(DML_drivmedel[[#This Row],[Drivmedel]]&lt;&gt;"",CONCATENATE(Rapporteringsår,"-",DML_drivmedel[[#This Row],[ID]]),"")</f>
        <v/>
      </c>
      <c r="G547" s="26" t="str">
        <f>IF(DML_drivmedel[[#This Row],[Drivmedel]]&lt;&gt;"",Rapporteringsår,"")</f>
        <v/>
      </c>
      <c r="H547" s="149">
        <v>1545</v>
      </c>
      <c r="I547" s="1"/>
      <c r="J547" s="82"/>
      <c r="K547" s="1"/>
      <c r="L547" s="83"/>
      <c r="M547" s="100"/>
    </row>
    <row r="548" spans="2:13" x14ac:dyDescent="0.35">
      <c r="B5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8" s="9" t="str">
        <f>IF(DML_drivmedel[[#This Row],[Drivmedel]]&lt;&gt;"",CONCATENATE(DML_drivmedel[[#This Row],[ID]],". ",DML_drivmedel[[#This Row],[Drivmedel]]),"")</f>
        <v/>
      </c>
      <c r="D548" s="9" t="str">
        <f>IF(DML_drivmedel[[#This Row],[Drivmedel]]&lt;&gt;"",Organisationsnummer,"")</f>
        <v/>
      </c>
      <c r="E548" s="81" t="str">
        <f>IF(DML_drivmedel[[#This Row],[Drivmedel]]&lt;&gt;"",Rapportör,"")</f>
        <v/>
      </c>
      <c r="F548" s="9" t="str">
        <f>IF(DML_drivmedel[[#This Row],[Drivmedel]]&lt;&gt;"",CONCATENATE(Rapporteringsår,"-",DML_drivmedel[[#This Row],[ID]]),"")</f>
        <v/>
      </c>
      <c r="G548" s="26" t="str">
        <f>IF(DML_drivmedel[[#This Row],[Drivmedel]]&lt;&gt;"",Rapporteringsår,"")</f>
        <v/>
      </c>
      <c r="H548" s="149">
        <v>1546</v>
      </c>
      <c r="I548" s="1"/>
      <c r="J548" s="82"/>
      <c r="K548" s="1"/>
      <c r="L548" s="83"/>
      <c r="M548" s="100"/>
    </row>
    <row r="549" spans="2:13" x14ac:dyDescent="0.35">
      <c r="B5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9" s="9" t="str">
        <f>IF(DML_drivmedel[[#This Row],[Drivmedel]]&lt;&gt;"",CONCATENATE(DML_drivmedel[[#This Row],[ID]],". ",DML_drivmedel[[#This Row],[Drivmedel]]),"")</f>
        <v/>
      </c>
      <c r="D549" s="9" t="str">
        <f>IF(DML_drivmedel[[#This Row],[Drivmedel]]&lt;&gt;"",Organisationsnummer,"")</f>
        <v/>
      </c>
      <c r="E549" s="81" t="str">
        <f>IF(DML_drivmedel[[#This Row],[Drivmedel]]&lt;&gt;"",Rapportör,"")</f>
        <v/>
      </c>
      <c r="F549" s="9" t="str">
        <f>IF(DML_drivmedel[[#This Row],[Drivmedel]]&lt;&gt;"",CONCATENATE(Rapporteringsår,"-",DML_drivmedel[[#This Row],[ID]]),"")</f>
        <v/>
      </c>
      <c r="G549" s="26" t="str">
        <f>IF(DML_drivmedel[[#This Row],[Drivmedel]]&lt;&gt;"",Rapporteringsår,"")</f>
        <v/>
      </c>
      <c r="H549" s="149">
        <v>1547</v>
      </c>
      <c r="I549" s="1"/>
      <c r="J549" s="82"/>
      <c r="K549" s="1"/>
      <c r="L549" s="83"/>
      <c r="M549" s="100"/>
    </row>
    <row r="550" spans="2:13" x14ac:dyDescent="0.35">
      <c r="B5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0" s="9" t="str">
        <f>IF(DML_drivmedel[[#This Row],[Drivmedel]]&lt;&gt;"",CONCATENATE(DML_drivmedel[[#This Row],[ID]],". ",DML_drivmedel[[#This Row],[Drivmedel]]),"")</f>
        <v/>
      </c>
      <c r="D550" s="9" t="str">
        <f>IF(DML_drivmedel[[#This Row],[Drivmedel]]&lt;&gt;"",Organisationsnummer,"")</f>
        <v/>
      </c>
      <c r="E550" s="81" t="str">
        <f>IF(DML_drivmedel[[#This Row],[Drivmedel]]&lt;&gt;"",Rapportör,"")</f>
        <v/>
      </c>
      <c r="F550" s="9" t="str">
        <f>IF(DML_drivmedel[[#This Row],[Drivmedel]]&lt;&gt;"",CONCATENATE(Rapporteringsår,"-",DML_drivmedel[[#This Row],[ID]]),"")</f>
        <v/>
      </c>
      <c r="G550" s="26" t="str">
        <f>IF(DML_drivmedel[[#This Row],[Drivmedel]]&lt;&gt;"",Rapporteringsår,"")</f>
        <v/>
      </c>
      <c r="H550" s="149">
        <v>1548</v>
      </c>
      <c r="I550" s="1"/>
      <c r="J550" s="82"/>
      <c r="K550" s="1"/>
      <c r="L550" s="83"/>
      <c r="M550" s="100"/>
    </row>
    <row r="551" spans="2:13" x14ac:dyDescent="0.35">
      <c r="B5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1" s="9" t="str">
        <f>IF(DML_drivmedel[[#This Row],[Drivmedel]]&lt;&gt;"",CONCATENATE(DML_drivmedel[[#This Row],[ID]],". ",DML_drivmedel[[#This Row],[Drivmedel]]),"")</f>
        <v/>
      </c>
      <c r="D551" s="9" t="str">
        <f>IF(DML_drivmedel[[#This Row],[Drivmedel]]&lt;&gt;"",Organisationsnummer,"")</f>
        <v/>
      </c>
      <c r="E551" s="81" t="str">
        <f>IF(DML_drivmedel[[#This Row],[Drivmedel]]&lt;&gt;"",Rapportör,"")</f>
        <v/>
      </c>
      <c r="F551" s="9" t="str">
        <f>IF(DML_drivmedel[[#This Row],[Drivmedel]]&lt;&gt;"",CONCATENATE(Rapporteringsår,"-",DML_drivmedel[[#This Row],[ID]]),"")</f>
        <v/>
      </c>
      <c r="G551" s="26" t="str">
        <f>IF(DML_drivmedel[[#This Row],[Drivmedel]]&lt;&gt;"",Rapporteringsår,"")</f>
        <v/>
      </c>
      <c r="H551" s="149">
        <v>1549</v>
      </c>
      <c r="I551" s="1"/>
      <c r="J551" s="82"/>
      <c r="K551" s="1"/>
      <c r="L551" s="83"/>
      <c r="M551" s="100"/>
    </row>
    <row r="552" spans="2:13" x14ac:dyDescent="0.35">
      <c r="B5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2" s="9" t="str">
        <f>IF(DML_drivmedel[[#This Row],[Drivmedel]]&lt;&gt;"",CONCATENATE(DML_drivmedel[[#This Row],[ID]],". ",DML_drivmedel[[#This Row],[Drivmedel]]),"")</f>
        <v/>
      </c>
      <c r="D552" s="9" t="str">
        <f>IF(DML_drivmedel[[#This Row],[Drivmedel]]&lt;&gt;"",Organisationsnummer,"")</f>
        <v/>
      </c>
      <c r="E552" s="81" t="str">
        <f>IF(DML_drivmedel[[#This Row],[Drivmedel]]&lt;&gt;"",Rapportör,"")</f>
        <v/>
      </c>
      <c r="F552" s="9" t="str">
        <f>IF(DML_drivmedel[[#This Row],[Drivmedel]]&lt;&gt;"",CONCATENATE(Rapporteringsår,"-",DML_drivmedel[[#This Row],[ID]]),"")</f>
        <v/>
      </c>
      <c r="G552" s="26" t="str">
        <f>IF(DML_drivmedel[[#This Row],[Drivmedel]]&lt;&gt;"",Rapporteringsår,"")</f>
        <v/>
      </c>
      <c r="H552" s="149">
        <v>1550</v>
      </c>
      <c r="I552" s="1"/>
      <c r="J552" s="82"/>
      <c r="K552" s="1"/>
      <c r="L552" s="83"/>
      <c r="M552" s="100"/>
    </row>
    <row r="553" spans="2:13" x14ac:dyDescent="0.35">
      <c r="B5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3" s="9" t="str">
        <f>IF(DML_drivmedel[[#This Row],[Drivmedel]]&lt;&gt;"",CONCATENATE(DML_drivmedel[[#This Row],[ID]],". ",DML_drivmedel[[#This Row],[Drivmedel]]),"")</f>
        <v/>
      </c>
      <c r="D553" s="9" t="str">
        <f>IF(DML_drivmedel[[#This Row],[Drivmedel]]&lt;&gt;"",Organisationsnummer,"")</f>
        <v/>
      </c>
      <c r="E553" s="81" t="str">
        <f>IF(DML_drivmedel[[#This Row],[Drivmedel]]&lt;&gt;"",Rapportör,"")</f>
        <v/>
      </c>
      <c r="F553" s="9" t="str">
        <f>IF(DML_drivmedel[[#This Row],[Drivmedel]]&lt;&gt;"",CONCATENATE(Rapporteringsår,"-",DML_drivmedel[[#This Row],[ID]]),"")</f>
        <v/>
      </c>
      <c r="G553" s="26" t="str">
        <f>IF(DML_drivmedel[[#This Row],[Drivmedel]]&lt;&gt;"",Rapporteringsår,"")</f>
        <v/>
      </c>
      <c r="H553" s="149">
        <v>1551</v>
      </c>
      <c r="I553" s="1"/>
      <c r="J553" s="82"/>
      <c r="K553" s="1"/>
      <c r="L553" s="83"/>
      <c r="M553" s="100"/>
    </row>
    <row r="554" spans="2:13" x14ac:dyDescent="0.35">
      <c r="B5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4" s="9" t="str">
        <f>IF(DML_drivmedel[[#This Row],[Drivmedel]]&lt;&gt;"",CONCATENATE(DML_drivmedel[[#This Row],[ID]],". ",DML_drivmedel[[#This Row],[Drivmedel]]),"")</f>
        <v/>
      </c>
      <c r="D554" s="9" t="str">
        <f>IF(DML_drivmedel[[#This Row],[Drivmedel]]&lt;&gt;"",Organisationsnummer,"")</f>
        <v/>
      </c>
      <c r="E554" s="81" t="str">
        <f>IF(DML_drivmedel[[#This Row],[Drivmedel]]&lt;&gt;"",Rapportör,"")</f>
        <v/>
      </c>
      <c r="F554" s="9" t="str">
        <f>IF(DML_drivmedel[[#This Row],[Drivmedel]]&lt;&gt;"",CONCATENATE(Rapporteringsår,"-",DML_drivmedel[[#This Row],[ID]]),"")</f>
        <v/>
      </c>
      <c r="G554" s="26" t="str">
        <f>IF(DML_drivmedel[[#This Row],[Drivmedel]]&lt;&gt;"",Rapporteringsår,"")</f>
        <v/>
      </c>
      <c r="H554" s="149">
        <v>1552</v>
      </c>
      <c r="I554" s="1"/>
      <c r="J554" s="82"/>
      <c r="K554" s="1"/>
      <c r="L554" s="83"/>
      <c r="M554" s="100"/>
    </row>
    <row r="555" spans="2:13" x14ac:dyDescent="0.35">
      <c r="B5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5" s="9" t="str">
        <f>IF(DML_drivmedel[[#This Row],[Drivmedel]]&lt;&gt;"",CONCATENATE(DML_drivmedel[[#This Row],[ID]],". ",DML_drivmedel[[#This Row],[Drivmedel]]),"")</f>
        <v/>
      </c>
      <c r="D555" s="9" t="str">
        <f>IF(DML_drivmedel[[#This Row],[Drivmedel]]&lt;&gt;"",Organisationsnummer,"")</f>
        <v/>
      </c>
      <c r="E555" s="81" t="str">
        <f>IF(DML_drivmedel[[#This Row],[Drivmedel]]&lt;&gt;"",Rapportör,"")</f>
        <v/>
      </c>
      <c r="F555" s="9" t="str">
        <f>IF(DML_drivmedel[[#This Row],[Drivmedel]]&lt;&gt;"",CONCATENATE(Rapporteringsår,"-",DML_drivmedel[[#This Row],[ID]]),"")</f>
        <v/>
      </c>
      <c r="G555" s="26" t="str">
        <f>IF(DML_drivmedel[[#This Row],[Drivmedel]]&lt;&gt;"",Rapporteringsår,"")</f>
        <v/>
      </c>
      <c r="H555" s="149">
        <v>1553</v>
      </c>
      <c r="I555" s="1"/>
      <c r="J555" s="82"/>
      <c r="K555" s="1"/>
      <c r="L555" s="83"/>
      <c r="M555" s="100"/>
    </row>
    <row r="556" spans="2:13" x14ac:dyDescent="0.35">
      <c r="B5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6" s="9" t="str">
        <f>IF(DML_drivmedel[[#This Row],[Drivmedel]]&lt;&gt;"",CONCATENATE(DML_drivmedel[[#This Row],[ID]],". ",DML_drivmedel[[#This Row],[Drivmedel]]),"")</f>
        <v/>
      </c>
      <c r="D556" s="9" t="str">
        <f>IF(DML_drivmedel[[#This Row],[Drivmedel]]&lt;&gt;"",Organisationsnummer,"")</f>
        <v/>
      </c>
      <c r="E556" s="81" t="str">
        <f>IF(DML_drivmedel[[#This Row],[Drivmedel]]&lt;&gt;"",Rapportör,"")</f>
        <v/>
      </c>
      <c r="F556" s="9" t="str">
        <f>IF(DML_drivmedel[[#This Row],[Drivmedel]]&lt;&gt;"",CONCATENATE(Rapporteringsår,"-",DML_drivmedel[[#This Row],[ID]]),"")</f>
        <v/>
      </c>
      <c r="G556" s="26" t="str">
        <f>IF(DML_drivmedel[[#This Row],[Drivmedel]]&lt;&gt;"",Rapporteringsår,"")</f>
        <v/>
      </c>
      <c r="H556" s="149">
        <v>1554</v>
      </c>
      <c r="I556" s="1"/>
      <c r="J556" s="82"/>
      <c r="K556" s="1"/>
      <c r="L556" s="83"/>
      <c r="M556" s="100"/>
    </row>
    <row r="557" spans="2:13" x14ac:dyDescent="0.35">
      <c r="B5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7" s="9" t="str">
        <f>IF(DML_drivmedel[[#This Row],[Drivmedel]]&lt;&gt;"",CONCATENATE(DML_drivmedel[[#This Row],[ID]],". ",DML_drivmedel[[#This Row],[Drivmedel]]),"")</f>
        <v/>
      </c>
      <c r="D557" s="9" t="str">
        <f>IF(DML_drivmedel[[#This Row],[Drivmedel]]&lt;&gt;"",Organisationsnummer,"")</f>
        <v/>
      </c>
      <c r="E557" s="81" t="str">
        <f>IF(DML_drivmedel[[#This Row],[Drivmedel]]&lt;&gt;"",Rapportör,"")</f>
        <v/>
      </c>
      <c r="F557" s="9" t="str">
        <f>IF(DML_drivmedel[[#This Row],[Drivmedel]]&lt;&gt;"",CONCATENATE(Rapporteringsår,"-",DML_drivmedel[[#This Row],[ID]]),"")</f>
        <v/>
      </c>
      <c r="G557" s="26" t="str">
        <f>IF(DML_drivmedel[[#This Row],[Drivmedel]]&lt;&gt;"",Rapporteringsår,"")</f>
        <v/>
      </c>
      <c r="H557" s="149">
        <v>1555</v>
      </c>
      <c r="I557" s="1"/>
      <c r="J557" s="82"/>
      <c r="K557" s="1"/>
      <c r="L557" s="83"/>
      <c r="M557" s="100"/>
    </row>
    <row r="558" spans="2:13" x14ac:dyDescent="0.35">
      <c r="B5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8" s="9" t="str">
        <f>IF(DML_drivmedel[[#This Row],[Drivmedel]]&lt;&gt;"",CONCATENATE(DML_drivmedel[[#This Row],[ID]],". ",DML_drivmedel[[#This Row],[Drivmedel]]),"")</f>
        <v/>
      </c>
      <c r="D558" s="9" t="str">
        <f>IF(DML_drivmedel[[#This Row],[Drivmedel]]&lt;&gt;"",Organisationsnummer,"")</f>
        <v/>
      </c>
      <c r="E558" s="81" t="str">
        <f>IF(DML_drivmedel[[#This Row],[Drivmedel]]&lt;&gt;"",Rapportör,"")</f>
        <v/>
      </c>
      <c r="F558" s="9" t="str">
        <f>IF(DML_drivmedel[[#This Row],[Drivmedel]]&lt;&gt;"",CONCATENATE(Rapporteringsår,"-",DML_drivmedel[[#This Row],[ID]]),"")</f>
        <v/>
      </c>
      <c r="G558" s="26" t="str">
        <f>IF(DML_drivmedel[[#This Row],[Drivmedel]]&lt;&gt;"",Rapporteringsår,"")</f>
        <v/>
      </c>
      <c r="H558" s="149">
        <v>1556</v>
      </c>
      <c r="I558" s="1"/>
      <c r="J558" s="82"/>
      <c r="K558" s="1"/>
      <c r="L558" s="83"/>
      <c r="M558" s="100"/>
    </row>
    <row r="559" spans="2:13" x14ac:dyDescent="0.35">
      <c r="B5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9" s="9" t="str">
        <f>IF(DML_drivmedel[[#This Row],[Drivmedel]]&lt;&gt;"",CONCATENATE(DML_drivmedel[[#This Row],[ID]],". ",DML_drivmedel[[#This Row],[Drivmedel]]),"")</f>
        <v/>
      </c>
      <c r="D559" s="9" t="str">
        <f>IF(DML_drivmedel[[#This Row],[Drivmedel]]&lt;&gt;"",Organisationsnummer,"")</f>
        <v/>
      </c>
      <c r="E559" s="81" t="str">
        <f>IF(DML_drivmedel[[#This Row],[Drivmedel]]&lt;&gt;"",Rapportör,"")</f>
        <v/>
      </c>
      <c r="F559" s="9" t="str">
        <f>IF(DML_drivmedel[[#This Row],[Drivmedel]]&lt;&gt;"",CONCATENATE(Rapporteringsår,"-",DML_drivmedel[[#This Row],[ID]]),"")</f>
        <v/>
      </c>
      <c r="G559" s="26" t="str">
        <f>IF(DML_drivmedel[[#This Row],[Drivmedel]]&lt;&gt;"",Rapporteringsår,"")</f>
        <v/>
      </c>
      <c r="H559" s="149">
        <v>1557</v>
      </c>
      <c r="I559" s="1"/>
      <c r="J559" s="82"/>
      <c r="K559" s="1"/>
      <c r="L559" s="83"/>
      <c r="M559" s="100"/>
    </row>
    <row r="560" spans="2:13" x14ac:dyDescent="0.35">
      <c r="B5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0" s="9" t="str">
        <f>IF(DML_drivmedel[[#This Row],[Drivmedel]]&lt;&gt;"",CONCATENATE(DML_drivmedel[[#This Row],[ID]],". ",DML_drivmedel[[#This Row],[Drivmedel]]),"")</f>
        <v/>
      </c>
      <c r="D560" s="9" t="str">
        <f>IF(DML_drivmedel[[#This Row],[Drivmedel]]&lt;&gt;"",Organisationsnummer,"")</f>
        <v/>
      </c>
      <c r="E560" s="81" t="str">
        <f>IF(DML_drivmedel[[#This Row],[Drivmedel]]&lt;&gt;"",Rapportör,"")</f>
        <v/>
      </c>
      <c r="F560" s="9" t="str">
        <f>IF(DML_drivmedel[[#This Row],[Drivmedel]]&lt;&gt;"",CONCATENATE(Rapporteringsår,"-",DML_drivmedel[[#This Row],[ID]]),"")</f>
        <v/>
      </c>
      <c r="G560" s="26" t="str">
        <f>IF(DML_drivmedel[[#This Row],[Drivmedel]]&lt;&gt;"",Rapporteringsår,"")</f>
        <v/>
      </c>
      <c r="H560" s="149">
        <v>1558</v>
      </c>
      <c r="I560" s="1"/>
      <c r="J560" s="82"/>
      <c r="K560" s="1"/>
      <c r="L560" s="83"/>
      <c r="M560" s="100"/>
    </row>
    <row r="561" spans="2:13" x14ac:dyDescent="0.35">
      <c r="B5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1" s="9" t="str">
        <f>IF(DML_drivmedel[[#This Row],[Drivmedel]]&lt;&gt;"",CONCATENATE(DML_drivmedel[[#This Row],[ID]],". ",DML_drivmedel[[#This Row],[Drivmedel]]),"")</f>
        <v/>
      </c>
      <c r="D561" s="9" t="str">
        <f>IF(DML_drivmedel[[#This Row],[Drivmedel]]&lt;&gt;"",Organisationsnummer,"")</f>
        <v/>
      </c>
      <c r="E561" s="81" t="str">
        <f>IF(DML_drivmedel[[#This Row],[Drivmedel]]&lt;&gt;"",Rapportör,"")</f>
        <v/>
      </c>
      <c r="F561" s="9" t="str">
        <f>IF(DML_drivmedel[[#This Row],[Drivmedel]]&lt;&gt;"",CONCATENATE(Rapporteringsår,"-",DML_drivmedel[[#This Row],[ID]]),"")</f>
        <v/>
      </c>
      <c r="G561" s="26" t="str">
        <f>IF(DML_drivmedel[[#This Row],[Drivmedel]]&lt;&gt;"",Rapporteringsår,"")</f>
        <v/>
      </c>
      <c r="H561" s="149">
        <v>1559</v>
      </c>
      <c r="I561" s="1"/>
      <c r="J561" s="82"/>
      <c r="K561" s="1"/>
      <c r="L561" s="83"/>
      <c r="M561" s="100"/>
    </row>
    <row r="562" spans="2:13" x14ac:dyDescent="0.35">
      <c r="B5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2" s="9" t="str">
        <f>IF(DML_drivmedel[[#This Row],[Drivmedel]]&lt;&gt;"",CONCATENATE(DML_drivmedel[[#This Row],[ID]],". ",DML_drivmedel[[#This Row],[Drivmedel]]),"")</f>
        <v/>
      </c>
      <c r="D562" s="9" t="str">
        <f>IF(DML_drivmedel[[#This Row],[Drivmedel]]&lt;&gt;"",Organisationsnummer,"")</f>
        <v/>
      </c>
      <c r="E562" s="81" t="str">
        <f>IF(DML_drivmedel[[#This Row],[Drivmedel]]&lt;&gt;"",Rapportör,"")</f>
        <v/>
      </c>
      <c r="F562" s="9" t="str">
        <f>IF(DML_drivmedel[[#This Row],[Drivmedel]]&lt;&gt;"",CONCATENATE(Rapporteringsår,"-",DML_drivmedel[[#This Row],[ID]]),"")</f>
        <v/>
      </c>
      <c r="G562" s="26" t="str">
        <f>IF(DML_drivmedel[[#This Row],[Drivmedel]]&lt;&gt;"",Rapporteringsår,"")</f>
        <v/>
      </c>
      <c r="H562" s="149">
        <v>1560</v>
      </c>
      <c r="I562" s="1"/>
      <c r="J562" s="82"/>
      <c r="K562" s="1"/>
      <c r="L562" s="83"/>
      <c r="M562" s="100"/>
    </row>
    <row r="563" spans="2:13" x14ac:dyDescent="0.35">
      <c r="B5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3" s="9" t="str">
        <f>IF(DML_drivmedel[[#This Row],[Drivmedel]]&lt;&gt;"",CONCATENATE(DML_drivmedel[[#This Row],[ID]],". ",DML_drivmedel[[#This Row],[Drivmedel]]),"")</f>
        <v/>
      </c>
      <c r="D563" s="9" t="str">
        <f>IF(DML_drivmedel[[#This Row],[Drivmedel]]&lt;&gt;"",Organisationsnummer,"")</f>
        <v/>
      </c>
      <c r="E563" s="81" t="str">
        <f>IF(DML_drivmedel[[#This Row],[Drivmedel]]&lt;&gt;"",Rapportör,"")</f>
        <v/>
      </c>
      <c r="F563" s="9" t="str">
        <f>IF(DML_drivmedel[[#This Row],[Drivmedel]]&lt;&gt;"",CONCATENATE(Rapporteringsår,"-",DML_drivmedel[[#This Row],[ID]]),"")</f>
        <v/>
      </c>
      <c r="G563" s="26" t="str">
        <f>IF(DML_drivmedel[[#This Row],[Drivmedel]]&lt;&gt;"",Rapporteringsår,"")</f>
        <v/>
      </c>
      <c r="H563" s="149">
        <v>1561</v>
      </c>
      <c r="I563" s="1"/>
      <c r="J563" s="82"/>
      <c r="K563" s="1"/>
      <c r="L563" s="83"/>
      <c r="M563" s="100"/>
    </row>
    <row r="564" spans="2:13" x14ac:dyDescent="0.35">
      <c r="B5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4" s="9" t="str">
        <f>IF(DML_drivmedel[[#This Row],[Drivmedel]]&lt;&gt;"",CONCATENATE(DML_drivmedel[[#This Row],[ID]],". ",DML_drivmedel[[#This Row],[Drivmedel]]),"")</f>
        <v/>
      </c>
      <c r="D564" s="9" t="str">
        <f>IF(DML_drivmedel[[#This Row],[Drivmedel]]&lt;&gt;"",Organisationsnummer,"")</f>
        <v/>
      </c>
      <c r="E564" s="81" t="str">
        <f>IF(DML_drivmedel[[#This Row],[Drivmedel]]&lt;&gt;"",Rapportör,"")</f>
        <v/>
      </c>
      <c r="F564" s="9" t="str">
        <f>IF(DML_drivmedel[[#This Row],[Drivmedel]]&lt;&gt;"",CONCATENATE(Rapporteringsår,"-",DML_drivmedel[[#This Row],[ID]]),"")</f>
        <v/>
      </c>
      <c r="G564" s="26" t="str">
        <f>IF(DML_drivmedel[[#This Row],[Drivmedel]]&lt;&gt;"",Rapporteringsår,"")</f>
        <v/>
      </c>
      <c r="H564" s="149">
        <v>1562</v>
      </c>
      <c r="I564" s="1"/>
      <c r="J564" s="82"/>
      <c r="K564" s="1"/>
      <c r="L564" s="83"/>
      <c r="M564" s="100"/>
    </row>
    <row r="565" spans="2:13" x14ac:dyDescent="0.35">
      <c r="B5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5" s="9" t="str">
        <f>IF(DML_drivmedel[[#This Row],[Drivmedel]]&lt;&gt;"",CONCATENATE(DML_drivmedel[[#This Row],[ID]],". ",DML_drivmedel[[#This Row],[Drivmedel]]),"")</f>
        <v/>
      </c>
      <c r="D565" s="9" t="str">
        <f>IF(DML_drivmedel[[#This Row],[Drivmedel]]&lt;&gt;"",Organisationsnummer,"")</f>
        <v/>
      </c>
      <c r="E565" s="81" t="str">
        <f>IF(DML_drivmedel[[#This Row],[Drivmedel]]&lt;&gt;"",Rapportör,"")</f>
        <v/>
      </c>
      <c r="F565" s="9" t="str">
        <f>IF(DML_drivmedel[[#This Row],[Drivmedel]]&lt;&gt;"",CONCATENATE(Rapporteringsår,"-",DML_drivmedel[[#This Row],[ID]]),"")</f>
        <v/>
      </c>
      <c r="G565" s="26" t="str">
        <f>IF(DML_drivmedel[[#This Row],[Drivmedel]]&lt;&gt;"",Rapporteringsår,"")</f>
        <v/>
      </c>
      <c r="H565" s="149">
        <v>1563</v>
      </c>
      <c r="I565" s="1"/>
      <c r="J565" s="82"/>
      <c r="K565" s="1"/>
      <c r="L565" s="83"/>
      <c r="M565" s="100"/>
    </row>
    <row r="566" spans="2:13" x14ac:dyDescent="0.35">
      <c r="B5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6" s="9" t="str">
        <f>IF(DML_drivmedel[[#This Row],[Drivmedel]]&lt;&gt;"",CONCATENATE(DML_drivmedel[[#This Row],[ID]],". ",DML_drivmedel[[#This Row],[Drivmedel]]),"")</f>
        <v/>
      </c>
      <c r="D566" s="9" t="str">
        <f>IF(DML_drivmedel[[#This Row],[Drivmedel]]&lt;&gt;"",Organisationsnummer,"")</f>
        <v/>
      </c>
      <c r="E566" s="81" t="str">
        <f>IF(DML_drivmedel[[#This Row],[Drivmedel]]&lt;&gt;"",Rapportör,"")</f>
        <v/>
      </c>
      <c r="F566" s="9" t="str">
        <f>IF(DML_drivmedel[[#This Row],[Drivmedel]]&lt;&gt;"",CONCATENATE(Rapporteringsår,"-",DML_drivmedel[[#This Row],[ID]]),"")</f>
        <v/>
      </c>
      <c r="G566" s="26" t="str">
        <f>IF(DML_drivmedel[[#This Row],[Drivmedel]]&lt;&gt;"",Rapporteringsår,"")</f>
        <v/>
      </c>
      <c r="H566" s="149">
        <v>1564</v>
      </c>
      <c r="I566" s="1"/>
      <c r="J566" s="82"/>
      <c r="K566" s="1"/>
      <c r="L566" s="83"/>
      <c r="M566" s="100"/>
    </row>
    <row r="567" spans="2:13" x14ac:dyDescent="0.35">
      <c r="B5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7" s="9" t="str">
        <f>IF(DML_drivmedel[[#This Row],[Drivmedel]]&lt;&gt;"",CONCATENATE(DML_drivmedel[[#This Row],[ID]],". ",DML_drivmedel[[#This Row],[Drivmedel]]),"")</f>
        <v/>
      </c>
      <c r="D567" s="9" t="str">
        <f>IF(DML_drivmedel[[#This Row],[Drivmedel]]&lt;&gt;"",Organisationsnummer,"")</f>
        <v/>
      </c>
      <c r="E567" s="81" t="str">
        <f>IF(DML_drivmedel[[#This Row],[Drivmedel]]&lt;&gt;"",Rapportör,"")</f>
        <v/>
      </c>
      <c r="F567" s="9" t="str">
        <f>IF(DML_drivmedel[[#This Row],[Drivmedel]]&lt;&gt;"",CONCATENATE(Rapporteringsår,"-",DML_drivmedel[[#This Row],[ID]]),"")</f>
        <v/>
      </c>
      <c r="G567" s="26" t="str">
        <f>IF(DML_drivmedel[[#This Row],[Drivmedel]]&lt;&gt;"",Rapporteringsår,"")</f>
        <v/>
      </c>
      <c r="H567" s="149">
        <v>1565</v>
      </c>
      <c r="I567" s="1"/>
      <c r="J567" s="82"/>
      <c r="K567" s="1"/>
      <c r="L567" s="83"/>
      <c r="M567" s="100"/>
    </row>
    <row r="568" spans="2:13" x14ac:dyDescent="0.35">
      <c r="B5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8" s="9" t="str">
        <f>IF(DML_drivmedel[[#This Row],[Drivmedel]]&lt;&gt;"",CONCATENATE(DML_drivmedel[[#This Row],[ID]],". ",DML_drivmedel[[#This Row],[Drivmedel]]),"")</f>
        <v/>
      </c>
      <c r="D568" s="9" t="str">
        <f>IF(DML_drivmedel[[#This Row],[Drivmedel]]&lt;&gt;"",Organisationsnummer,"")</f>
        <v/>
      </c>
      <c r="E568" s="81" t="str">
        <f>IF(DML_drivmedel[[#This Row],[Drivmedel]]&lt;&gt;"",Rapportör,"")</f>
        <v/>
      </c>
      <c r="F568" s="9" t="str">
        <f>IF(DML_drivmedel[[#This Row],[Drivmedel]]&lt;&gt;"",CONCATENATE(Rapporteringsår,"-",DML_drivmedel[[#This Row],[ID]]),"")</f>
        <v/>
      </c>
      <c r="G568" s="26" t="str">
        <f>IF(DML_drivmedel[[#This Row],[Drivmedel]]&lt;&gt;"",Rapporteringsår,"")</f>
        <v/>
      </c>
      <c r="H568" s="149">
        <v>1566</v>
      </c>
      <c r="I568" s="1"/>
      <c r="J568" s="82"/>
      <c r="K568" s="1"/>
      <c r="L568" s="83"/>
      <c r="M568" s="100"/>
    </row>
    <row r="569" spans="2:13" x14ac:dyDescent="0.35">
      <c r="B5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9" s="9" t="str">
        <f>IF(DML_drivmedel[[#This Row],[Drivmedel]]&lt;&gt;"",CONCATENATE(DML_drivmedel[[#This Row],[ID]],". ",DML_drivmedel[[#This Row],[Drivmedel]]),"")</f>
        <v/>
      </c>
      <c r="D569" s="9" t="str">
        <f>IF(DML_drivmedel[[#This Row],[Drivmedel]]&lt;&gt;"",Organisationsnummer,"")</f>
        <v/>
      </c>
      <c r="E569" s="81" t="str">
        <f>IF(DML_drivmedel[[#This Row],[Drivmedel]]&lt;&gt;"",Rapportör,"")</f>
        <v/>
      </c>
      <c r="F569" s="9" t="str">
        <f>IF(DML_drivmedel[[#This Row],[Drivmedel]]&lt;&gt;"",CONCATENATE(Rapporteringsår,"-",DML_drivmedel[[#This Row],[ID]]),"")</f>
        <v/>
      </c>
      <c r="G569" s="26" t="str">
        <f>IF(DML_drivmedel[[#This Row],[Drivmedel]]&lt;&gt;"",Rapporteringsår,"")</f>
        <v/>
      </c>
      <c r="H569" s="149">
        <v>1567</v>
      </c>
      <c r="I569" s="1"/>
      <c r="J569" s="82"/>
      <c r="K569" s="1"/>
      <c r="L569" s="83"/>
      <c r="M569" s="100"/>
    </row>
    <row r="570" spans="2:13" x14ac:dyDescent="0.35">
      <c r="B5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0" s="9" t="str">
        <f>IF(DML_drivmedel[[#This Row],[Drivmedel]]&lt;&gt;"",CONCATENATE(DML_drivmedel[[#This Row],[ID]],". ",DML_drivmedel[[#This Row],[Drivmedel]]),"")</f>
        <v/>
      </c>
      <c r="D570" s="9" t="str">
        <f>IF(DML_drivmedel[[#This Row],[Drivmedel]]&lt;&gt;"",Organisationsnummer,"")</f>
        <v/>
      </c>
      <c r="E570" s="81" t="str">
        <f>IF(DML_drivmedel[[#This Row],[Drivmedel]]&lt;&gt;"",Rapportör,"")</f>
        <v/>
      </c>
      <c r="F570" s="9" t="str">
        <f>IF(DML_drivmedel[[#This Row],[Drivmedel]]&lt;&gt;"",CONCATENATE(Rapporteringsår,"-",DML_drivmedel[[#This Row],[ID]]),"")</f>
        <v/>
      </c>
      <c r="G570" s="26" t="str">
        <f>IF(DML_drivmedel[[#This Row],[Drivmedel]]&lt;&gt;"",Rapporteringsår,"")</f>
        <v/>
      </c>
      <c r="H570" s="149">
        <v>1568</v>
      </c>
      <c r="I570" s="1"/>
      <c r="J570" s="82"/>
      <c r="K570" s="1"/>
      <c r="L570" s="83"/>
      <c r="M570" s="100"/>
    </row>
    <row r="571" spans="2:13" x14ac:dyDescent="0.35">
      <c r="B5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1" s="9" t="str">
        <f>IF(DML_drivmedel[[#This Row],[Drivmedel]]&lt;&gt;"",CONCATENATE(DML_drivmedel[[#This Row],[ID]],". ",DML_drivmedel[[#This Row],[Drivmedel]]),"")</f>
        <v/>
      </c>
      <c r="D571" s="9" t="str">
        <f>IF(DML_drivmedel[[#This Row],[Drivmedel]]&lt;&gt;"",Organisationsnummer,"")</f>
        <v/>
      </c>
      <c r="E571" s="81" t="str">
        <f>IF(DML_drivmedel[[#This Row],[Drivmedel]]&lt;&gt;"",Rapportör,"")</f>
        <v/>
      </c>
      <c r="F571" s="9" t="str">
        <f>IF(DML_drivmedel[[#This Row],[Drivmedel]]&lt;&gt;"",CONCATENATE(Rapporteringsår,"-",DML_drivmedel[[#This Row],[ID]]),"")</f>
        <v/>
      </c>
      <c r="G571" s="26" t="str">
        <f>IF(DML_drivmedel[[#This Row],[Drivmedel]]&lt;&gt;"",Rapporteringsår,"")</f>
        <v/>
      </c>
      <c r="H571" s="149">
        <v>1569</v>
      </c>
      <c r="I571" s="1"/>
      <c r="J571" s="82"/>
      <c r="K571" s="1"/>
      <c r="L571" s="83"/>
      <c r="M571" s="100"/>
    </row>
    <row r="572" spans="2:13" x14ac:dyDescent="0.35">
      <c r="B5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2" s="9" t="str">
        <f>IF(DML_drivmedel[[#This Row],[Drivmedel]]&lt;&gt;"",CONCATENATE(DML_drivmedel[[#This Row],[ID]],". ",DML_drivmedel[[#This Row],[Drivmedel]]),"")</f>
        <v/>
      </c>
      <c r="D572" s="9" t="str">
        <f>IF(DML_drivmedel[[#This Row],[Drivmedel]]&lt;&gt;"",Organisationsnummer,"")</f>
        <v/>
      </c>
      <c r="E572" s="81" t="str">
        <f>IF(DML_drivmedel[[#This Row],[Drivmedel]]&lt;&gt;"",Rapportör,"")</f>
        <v/>
      </c>
      <c r="F572" s="9" t="str">
        <f>IF(DML_drivmedel[[#This Row],[Drivmedel]]&lt;&gt;"",CONCATENATE(Rapporteringsår,"-",DML_drivmedel[[#This Row],[ID]]),"")</f>
        <v/>
      </c>
      <c r="G572" s="26" t="str">
        <f>IF(DML_drivmedel[[#This Row],[Drivmedel]]&lt;&gt;"",Rapporteringsår,"")</f>
        <v/>
      </c>
      <c r="H572" s="149">
        <v>1570</v>
      </c>
      <c r="I572" s="1"/>
      <c r="J572" s="82"/>
      <c r="K572" s="1"/>
      <c r="L572" s="83"/>
      <c r="M572" s="100"/>
    </row>
    <row r="573" spans="2:13" x14ac:dyDescent="0.35">
      <c r="B5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3" s="9" t="str">
        <f>IF(DML_drivmedel[[#This Row],[Drivmedel]]&lt;&gt;"",CONCATENATE(DML_drivmedel[[#This Row],[ID]],". ",DML_drivmedel[[#This Row],[Drivmedel]]),"")</f>
        <v/>
      </c>
      <c r="D573" s="9" t="str">
        <f>IF(DML_drivmedel[[#This Row],[Drivmedel]]&lt;&gt;"",Organisationsnummer,"")</f>
        <v/>
      </c>
      <c r="E573" s="81" t="str">
        <f>IF(DML_drivmedel[[#This Row],[Drivmedel]]&lt;&gt;"",Rapportör,"")</f>
        <v/>
      </c>
      <c r="F573" s="9" t="str">
        <f>IF(DML_drivmedel[[#This Row],[Drivmedel]]&lt;&gt;"",CONCATENATE(Rapporteringsår,"-",DML_drivmedel[[#This Row],[ID]]),"")</f>
        <v/>
      </c>
      <c r="G573" s="26" t="str">
        <f>IF(DML_drivmedel[[#This Row],[Drivmedel]]&lt;&gt;"",Rapporteringsår,"")</f>
        <v/>
      </c>
      <c r="H573" s="149">
        <v>1571</v>
      </c>
      <c r="I573" s="1"/>
      <c r="J573" s="82"/>
      <c r="K573" s="1"/>
      <c r="L573" s="83"/>
      <c r="M573" s="100"/>
    </row>
    <row r="574" spans="2:13" x14ac:dyDescent="0.35">
      <c r="B5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4" s="9" t="str">
        <f>IF(DML_drivmedel[[#This Row],[Drivmedel]]&lt;&gt;"",CONCATENATE(DML_drivmedel[[#This Row],[ID]],". ",DML_drivmedel[[#This Row],[Drivmedel]]),"")</f>
        <v/>
      </c>
      <c r="D574" s="9" t="str">
        <f>IF(DML_drivmedel[[#This Row],[Drivmedel]]&lt;&gt;"",Organisationsnummer,"")</f>
        <v/>
      </c>
      <c r="E574" s="81" t="str">
        <f>IF(DML_drivmedel[[#This Row],[Drivmedel]]&lt;&gt;"",Rapportör,"")</f>
        <v/>
      </c>
      <c r="F574" s="9" t="str">
        <f>IF(DML_drivmedel[[#This Row],[Drivmedel]]&lt;&gt;"",CONCATENATE(Rapporteringsår,"-",DML_drivmedel[[#This Row],[ID]]),"")</f>
        <v/>
      </c>
      <c r="G574" s="26" t="str">
        <f>IF(DML_drivmedel[[#This Row],[Drivmedel]]&lt;&gt;"",Rapporteringsår,"")</f>
        <v/>
      </c>
      <c r="H574" s="149">
        <v>1572</v>
      </c>
      <c r="I574" s="1"/>
      <c r="J574" s="82"/>
      <c r="K574" s="1"/>
      <c r="L574" s="83"/>
      <c r="M574" s="100"/>
    </row>
    <row r="575" spans="2:13" x14ac:dyDescent="0.35">
      <c r="B5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5" s="9" t="str">
        <f>IF(DML_drivmedel[[#This Row],[Drivmedel]]&lt;&gt;"",CONCATENATE(DML_drivmedel[[#This Row],[ID]],". ",DML_drivmedel[[#This Row],[Drivmedel]]),"")</f>
        <v/>
      </c>
      <c r="D575" s="9" t="str">
        <f>IF(DML_drivmedel[[#This Row],[Drivmedel]]&lt;&gt;"",Organisationsnummer,"")</f>
        <v/>
      </c>
      <c r="E575" s="81" t="str">
        <f>IF(DML_drivmedel[[#This Row],[Drivmedel]]&lt;&gt;"",Rapportör,"")</f>
        <v/>
      </c>
      <c r="F575" s="9" t="str">
        <f>IF(DML_drivmedel[[#This Row],[Drivmedel]]&lt;&gt;"",CONCATENATE(Rapporteringsår,"-",DML_drivmedel[[#This Row],[ID]]),"")</f>
        <v/>
      </c>
      <c r="G575" s="26" t="str">
        <f>IF(DML_drivmedel[[#This Row],[Drivmedel]]&lt;&gt;"",Rapporteringsår,"")</f>
        <v/>
      </c>
      <c r="H575" s="149">
        <v>1573</v>
      </c>
      <c r="I575" s="1"/>
      <c r="J575" s="82"/>
      <c r="K575" s="1"/>
      <c r="L575" s="83"/>
      <c r="M575" s="100"/>
    </row>
    <row r="576" spans="2:13" x14ac:dyDescent="0.35">
      <c r="B5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6" s="9" t="str">
        <f>IF(DML_drivmedel[[#This Row],[Drivmedel]]&lt;&gt;"",CONCATENATE(DML_drivmedel[[#This Row],[ID]],". ",DML_drivmedel[[#This Row],[Drivmedel]]),"")</f>
        <v/>
      </c>
      <c r="D576" s="9" t="str">
        <f>IF(DML_drivmedel[[#This Row],[Drivmedel]]&lt;&gt;"",Organisationsnummer,"")</f>
        <v/>
      </c>
      <c r="E576" s="81" t="str">
        <f>IF(DML_drivmedel[[#This Row],[Drivmedel]]&lt;&gt;"",Rapportör,"")</f>
        <v/>
      </c>
      <c r="F576" s="9" t="str">
        <f>IF(DML_drivmedel[[#This Row],[Drivmedel]]&lt;&gt;"",CONCATENATE(Rapporteringsår,"-",DML_drivmedel[[#This Row],[ID]]),"")</f>
        <v/>
      </c>
      <c r="G576" s="26" t="str">
        <f>IF(DML_drivmedel[[#This Row],[Drivmedel]]&lt;&gt;"",Rapporteringsår,"")</f>
        <v/>
      </c>
      <c r="H576" s="149">
        <v>1574</v>
      </c>
      <c r="I576" s="1"/>
      <c r="J576" s="82"/>
      <c r="K576" s="1"/>
      <c r="L576" s="83"/>
      <c r="M576" s="100"/>
    </row>
    <row r="577" spans="2:13" x14ac:dyDescent="0.35">
      <c r="B5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7" s="9" t="str">
        <f>IF(DML_drivmedel[[#This Row],[Drivmedel]]&lt;&gt;"",CONCATENATE(DML_drivmedel[[#This Row],[ID]],". ",DML_drivmedel[[#This Row],[Drivmedel]]),"")</f>
        <v/>
      </c>
      <c r="D577" s="9" t="str">
        <f>IF(DML_drivmedel[[#This Row],[Drivmedel]]&lt;&gt;"",Organisationsnummer,"")</f>
        <v/>
      </c>
      <c r="E577" s="81" t="str">
        <f>IF(DML_drivmedel[[#This Row],[Drivmedel]]&lt;&gt;"",Rapportör,"")</f>
        <v/>
      </c>
      <c r="F577" s="9" t="str">
        <f>IF(DML_drivmedel[[#This Row],[Drivmedel]]&lt;&gt;"",CONCATENATE(Rapporteringsår,"-",DML_drivmedel[[#This Row],[ID]]),"")</f>
        <v/>
      </c>
      <c r="G577" s="26" t="str">
        <f>IF(DML_drivmedel[[#This Row],[Drivmedel]]&lt;&gt;"",Rapporteringsår,"")</f>
        <v/>
      </c>
      <c r="H577" s="149">
        <v>1575</v>
      </c>
      <c r="I577" s="1"/>
      <c r="J577" s="82"/>
      <c r="K577" s="1"/>
      <c r="L577" s="83"/>
      <c r="M577" s="100"/>
    </row>
    <row r="578" spans="2:13" x14ac:dyDescent="0.35">
      <c r="B5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8" s="9" t="str">
        <f>IF(DML_drivmedel[[#This Row],[Drivmedel]]&lt;&gt;"",CONCATENATE(DML_drivmedel[[#This Row],[ID]],". ",DML_drivmedel[[#This Row],[Drivmedel]]),"")</f>
        <v/>
      </c>
      <c r="D578" s="9" t="str">
        <f>IF(DML_drivmedel[[#This Row],[Drivmedel]]&lt;&gt;"",Organisationsnummer,"")</f>
        <v/>
      </c>
      <c r="E578" s="81" t="str">
        <f>IF(DML_drivmedel[[#This Row],[Drivmedel]]&lt;&gt;"",Rapportör,"")</f>
        <v/>
      </c>
      <c r="F578" s="9" t="str">
        <f>IF(DML_drivmedel[[#This Row],[Drivmedel]]&lt;&gt;"",CONCATENATE(Rapporteringsår,"-",DML_drivmedel[[#This Row],[ID]]),"")</f>
        <v/>
      </c>
      <c r="G578" s="26" t="str">
        <f>IF(DML_drivmedel[[#This Row],[Drivmedel]]&lt;&gt;"",Rapporteringsår,"")</f>
        <v/>
      </c>
      <c r="H578" s="149">
        <v>1576</v>
      </c>
      <c r="I578" s="1"/>
      <c r="J578" s="82"/>
      <c r="K578" s="1"/>
      <c r="L578" s="83"/>
      <c r="M578" s="100"/>
    </row>
    <row r="579" spans="2:13" x14ac:dyDescent="0.35">
      <c r="B5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9" s="9" t="str">
        <f>IF(DML_drivmedel[[#This Row],[Drivmedel]]&lt;&gt;"",CONCATENATE(DML_drivmedel[[#This Row],[ID]],". ",DML_drivmedel[[#This Row],[Drivmedel]]),"")</f>
        <v/>
      </c>
      <c r="D579" s="9" t="str">
        <f>IF(DML_drivmedel[[#This Row],[Drivmedel]]&lt;&gt;"",Organisationsnummer,"")</f>
        <v/>
      </c>
      <c r="E579" s="81" t="str">
        <f>IF(DML_drivmedel[[#This Row],[Drivmedel]]&lt;&gt;"",Rapportör,"")</f>
        <v/>
      </c>
      <c r="F579" s="9" t="str">
        <f>IF(DML_drivmedel[[#This Row],[Drivmedel]]&lt;&gt;"",CONCATENATE(Rapporteringsår,"-",DML_drivmedel[[#This Row],[ID]]),"")</f>
        <v/>
      </c>
      <c r="G579" s="26" t="str">
        <f>IF(DML_drivmedel[[#This Row],[Drivmedel]]&lt;&gt;"",Rapporteringsår,"")</f>
        <v/>
      </c>
      <c r="H579" s="149">
        <v>1577</v>
      </c>
      <c r="I579" s="1"/>
      <c r="J579" s="82"/>
      <c r="K579" s="1"/>
      <c r="L579" s="83"/>
      <c r="M579" s="100"/>
    </row>
    <row r="580" spans="2:13" x14ac:dyDescent="0.35">
      <c r="B5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0" s="9" t="str">
        <f>IF(DML_drivmedel[[#This Row],[Drivmedel]]&lt;&gt;"",CONCATENATE(DML_drivmedel[[#This Row],[ID]],". ",DML_drivmedel[[#This Row],[Drivmedel]]),"")</f>
        <v/>
      </c>
      <c r="D580" s="9" t="str">
        <f>IF(DML_drivmedel[[#This Row],[Drivmedel]]&lt;&gt;"",Organisationsnummer,"")</f>
        <v/>
      </c>
      <c r="E580" s="81" t="str">
        <f>IF(DML_drivmedel[[#This Row],[Drivmedel]]&lt;&gt;"",Rapportör,"")</f>
        <v/>
      </c>
      <c r="F580" s="9" t="str">
        <f>IF(DML_drivmedel[[#This Row],[Drivmedel]]&lt;&gt;"",CONCATENATE(Rapporteringsår,"-",DML_drivmedel[[#This Row],[ID]]),"")</f>
        <v/>
      </c>
      <c r="G580" s="26" t="str">
        <f>IF(DML_drivmedel[[#This Row],[Drivmedel]]&lt;&gt;"",Rapporteringsår,"")</f>
        <v/>
      </c>
      <c r="H580" s="149">
        <v>1578</v>
      </c>
      <c r="I580" s="1"/>
      <c r="J580" s="82"/>
      <c r="K580" s="1"/>
      <c r="L580" s="83"/>
      <c r="M580" s="100"/>
    </row>
    <row r="581" spans="2:13" x14ac:dyDescent="0.35">
      <c r="B5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1" s="9" t="str">
        <f>IF(DML_drivmedel[[#This Row],[Drivmedel]]&lt;&gt;"",CONCATENATE(DML_drivmedel[[#This Row],[ID]],". ",DML_drivmedel[[#This Row],[Drivmedel]]),"")</f>
        <v/>
      </c>
      <c r="D581" s="9" t="str">
        <f>IF(DML_drivmedel[[#This Row],[Drivmedel]]&lt;&gt;"",Organisationsnummer,"")</f>
        <v/>
      </c>
      <c r="E581" s="81" t="str">
        <f>IF(DML_drivmedel[[#This Row],[Drivmedel]]&lt;&gt;"",Rapportör,"")</f>
        <v/>
      </c>
      <c r="F581" s="9" t="str">
        <f>IF(DML_drivmedel[[#This Row],[Drivmedel]]&lt;&gt;"",CONCATENATE(Rapporteringsår,"-",DML_drivmedel[[#This Row],[ID]]),"")</f>
        <v/>
      </c>
      <c r="G581" s="26" t="str">
        <f>IF(DML_drivmedel[[#This Row],[Drivmedel]]&lt;&gt;"",Rapporteringsår,"")</f>
        <v/>
      </c>
      <c r="H581" s="149">
        <v>1579</v>
      </c>
      <c r="I581" s="1"/>
      <c r="J581" s="82"/>
      <c r="K581" s="1"/>
      <c r="L581" s="83"/>
      <c r="M581" s="100"/>
    </row>
    <row r="582" spans="2:13" x14ac:dyDescent="0.35">
      <c r="B5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2" s="9" t="str">
        <f>IF(DML_drivmedel[[#This Row],[Drivmedel]]&lt;&gt;"",CONCATENATE(DML_drivmedel[[#This Row],[ID]],". ",DML_drivmedel[[#This Row],[Drivmedel]]),"")</f>
        <v/>
      </c>
      <c r="D582" s="9" t="str">
        <f>IF(DML_drivmedel[[#This Row],[Drivmedel]]&lt;&gt;"",Organisationsnummer,"")</f>
        <v/>
      </c>
      <c r="E582" s="81" t="str">
        <f>IF(DML_drivmedel[[#This Row],[Drivmedel]]&lt;&gt;"",Rapportör,"")</f>
        <v/>
      </c>
      <c r="F582" s="9" t="str">
        <f>IF(DML_drivmedel[[#This Row],[Drivmedel]]&lt;&gt;"",CONCATENATE(Rapporteringsår,"-",DML_drivmedel[[#This Row],[ID]]),"")</f>
        <v/>
      </c>
      <c r="G582" s="26" t="str">
        <f>IF(DML_drivmedel[[#This Row],[Drivmedel]]&lt;&gt;"",Rapporteringsår,"")</f>
        <v/>
      </c>
      <c r="H582" s="149">
        <v>1580</v>
      </c>
      <c r="I582" s="1"/>
      <c r="J582" s="82"/>
      <c r="K582" s="1"/>
      <c r="L582" s="83"/>
      <c r="M582" s="100"/>
    </row>
    <row r="583" spans="2:13" x14ac:dyDescent="0.35">
      <c r="B5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3" s="9" t="str">
        <f>IF(DML_drivmedel[[#This Row],[Drivmedel]]&lt;&gt;"",CONCATENATE(DML_drivmedel[[#This Row],[ID]],". ",DML_drivmedel[[#This Row],[Drivmedel]]),"")</f>
        <v/>
      </c>
      <c r="D583" s="9" t="str">
        <f>IF(DML_drivmedel[[#This Row],[Drivmedel]]&lt;&gt;"",Organisationsnummer,"")</f>
        <v/>
      </c>
      <c r="E583" s="81" t="str">
        <f>IF(DML_drivmedel[[#This Row],[Drivmedel]]&lt;&gt;"",Rapportör,"")</f>
        <v/>
      </c>
      <c r="F583" s="9" t="str">
        <f>IF(DML_drivmedel[[#This Row],[Drivmedel]]&lt;&gt;"",CONCATENATE(Rapporteringsår,"-",DML_drivmedel[[#This Row],[ID]]),"")</f>
        <v/>
      </c>
      <c r="G583" s="26" t="str">
        <f>IF(DML_drivmedel[[#This Row],[Drivmedel]]&lt;&gt;"",Rapporteringsår,"")</f>
        <v/>
      </c>
      <c r="H583" s="149">
        <v>1581</v>
      </c>
      <c r="I583" s="1"/>
      <c r="J583" s="82"/>
      <c r="K583" s="1"/>
      <c r="L583" s="83"/>
      <c r="M583" s="100"/>
    </row>
    <row r="584" spans="2:13" x14ac:dyDescent="0.35">
      <c r="B5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4" s="9" t="str">
        <f>IF(DML_drivmedel[[#This Row],[Drivmedel]]&lt;&gt;"",CONCATENATE(DML_drivmedel[[#This Row],[ID]],". ",DML_drivmedel[[#This Row],[Drivmedel]]),"")</f>
        <v/>
      </c>
      <c r="D584" s="9" t="str">
        <f>IF(DML_drivmedel[[#This Row],[Drivmedel]]&lt;&gt;"",Organisationsnummer,"")</f>
        <v/>
      </c>
      <c r="E584" s="81" t="str">
        <f>IF(DML_drivmedel[[#This Row],[Drivmedel]]&lt;&gt;"",Rapportör,"")</f>
        <v/>
      </c>
      <c r="F584" s="9" t="str">
        <f>IF(DML_drivmedel[[#This Row],[Drivmedel]]&lt;&gt;"",CONCATENATE(Rapporteringsår,"-",DML_drivmedel[[#This Row],[ID]]),"")</f>
        <v/>
      </c>
      <c r="G584" s="26" t="str">
        <f>IF(DML_drivmedel[[#This Row],[Drivmedel]]&lt;&gt;"",Rapporteringsår,"")</f>
        <v/>
      </c>
      <c r="H584" s="149">
        <v>1582</v>
      </c>
      <c r="I584" s="1"/>
      <c r="J584" s="82"/>
      <c r="K584" s="1"/>
      <c r="L584" s="83"/>
      <c r="M584" s="100"/>
    </row>
    <row r="585" spans="2:13" x14ac:dyDescent="0.35">
      <c r="B5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5" s="9" t="str">
        <f>IF(DML_drivmedel[[#This Row],[Drivmedel]]&lt;&gt;"",CONCATENATE(DML_drivmedel[[#This Row],[ID]],". ",DML_drivmedel[[#This Row],[Drivmedel]]),"")</f>
        <v/>
      </c>
      <c r="D585" s="9" t="str">
        <f>IF(DML_drivmedel[[#This Row],[Drivmedel]]&lt;&gt;"",Organisationsnummer,"")</f>
        <v/>
      </c>
      <c r="E585" s="81" t="str">
        <f>IF(DML_drivmedel[[#This Row],[Drivmedel]]&lt;&gt;"",Rapportör,"")</f>
        <v/>
      </c>
      <c r="F585" s="9" t="str">
        <f>IF(DML_drivmedel[[#This Row],[Drivmedel]]&lt;&gt;"",CONCATENATE(Rapporteringsår,"-",DML_drivmedel[[#This Row],[ID]]),"")</f>
        <v/>
      </c>
      <c r="G585" s="26" t="str">
        <f>IF(DML_drivmedel[[#This Row],[Drivmedel]]&lt;&gt;"",Rapporteringsår,"")</f>
        <v/>
      </c>
      <c r="H585" s="149">
        <v>1583</v>
      </c>
      <c r="I585" s="1"/>
      <c r="J585" s="82"/>
      <c r="K585" s="1"/>
      <c r="L585" s="83"/>
      <c r="M585" s="100"/>
    </row>
    <row r="586" spans="2:13" x14ac:dyDescent="0.35">
      <c r="B5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6" s="9" t="str">
        <f>IF(DML_drivmedel[[#This Row],[Drivmedel]]&lt;&gt;"",CONCATENATE(DML_drivmedel[[#This Row],[ID]],". ",DML_drivmedel[[#This Row],[Drivmedel]]),"")</f>
        <v/>
      </c>
      <c r="D586" s="9" t="str">
        <f>IF(DML_drivmedel[[#This Row],[Drivmedel]]&lt;&gt;"",Organisationsnummer,"")</f>
        <v/>
      </c>
      <c r="E586" s="81" t="str">
        <f>IF(DML_drivmedel[[#This Row],[Drivmedel]]&lt;&gt;"",Rapportör,"")</f>
        <v/>
      </c>
      <c r="F586" s="9" t="str">
        <f>IF(DML_drivmedel[[#This Row],[Drivmedel]]&lt;&gt;"",CONCATENATE(Rapporteringsår,"-",DML_drivmedel[[#This Row],[ID]]),"")</f>
        <v/>
      </c>
      <c r="G586" s="26" t="str">
        <f>IF(DML_drivmedel[[#This Row],[Drivmedel]]&lt;&gt;"",Rapporteringsår,"")</f>
        <v/>
      </c>
      <c r="H586" s="149">
        <v>1584</v>
      </c>
      <c r="I586" s="1"/>
      <c r="J586" s="82"/>
      <c r="K586" s="1"/>
      <c r="L586" s="83"/>
      <c r="M586" s="100"/>
    </row>
    <row r="587" spans="2:13" x14ac:dyDescent="0.35">
      <c r="B5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7" s="9" t="str">
        <f>IF(DML_drivmedel[[#This Row],[Drivmedel]]&lt;&gt;"",CONCATENATE(DML_drivmedel[[#This Row],[ID]],". ",DML_drivmedel[[#This Row],[Drivmedel]]),"")</f>
        <v/>
      </c>
      <c r="D587" s="9" t="str">
        <f>IF(DML_drivmedel[[#This Row],[Drivmedel]]&lt;&gt;"",Organisationsnummer,"")</f>
        <v/>
      </c>
      <c r="E587" s="81" t="str">
        <f>IF(DML_drivmedel[[#This Row],[Drivmedel]]&lt;&gt;"",Rapportör,"")</f>
        <v/>
      </c>
      <c r="F587" s="9" t="str">
        <f>IF(DML_drivmedel[[#This Row],[Drivmedel]]&lt;&gt;"",CONCATENATE(Rapporteringsår,"-",DML_drivmedel[[#This Row],[ID]]),"")</f>
        <v/>
      </c>
      <c r="G587" s="26" t="str">
        <f>IF(DML_drivmedel[[#This Row],[Drivmedel]]&lt;&gt;"",Rapporteringsår,"")</f>
        <v/>
      </c>
      <c r="H587" s="149">
        <v>1585</v>
      </c>
      <c r="I587" s="1"/>
      <c r="J587" s="82"/>
      <c r="K587" s="1"/>
      <c r="L587" s="83"/>
      <c r="M587" s="100"/>
    </row>
    <row r="588" spans="2:13" x14ac:dyDescent="0.35">
      <c r="B5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8" s="9" t="str">
        <f>IF(DML_drivmedel[[#This Row],[Drivmedel]]&lt;&gt;"",CONCATENATE(DML_drivmedel[[#This Row],[ID]],". ",DML_drivmedel[[#This Row],[Drivmedel]]),"")</f>
        <v/>
      </c>
      <c r="D588" s="9" t="str">
        <f>IF(DML_drivmedel[[#This Row],[Drivmedel]]&lt;&gt;"",Organisationsnummer,"")</f>
        <v/>
      </c>
      <c r="E588" s="81" t="str">
        <f>IF(DML_drivmedel[[#This Row],[Drivmedel]]&lt;&gt;"",Rapportör,"")</f>
        <v/>
      </c>
      <c r="F588" s="9" t="str">
        <f>IF(DML_drivmedel[[#This Row],[Drivmedel]]&lt;&gt;"",CONCATENATE(Rapporteringsår,"-",DML_drivmedel[[#This Row],[ID]]),"")</f>
        <v/>
      </c>
      <c r="G588" s="26" t="str">
        <f>IF(DML_drivmedel[[#This Row],[Drivmedel]]&lt;&gt;"",Rapporteringsår,"")</f>
        <v/>
      </c>
      <c r="H588" s="149">
        <v>1586</v>
      </c>
      <c r="I588" s="1"/>
      <c r="J588" s="82"/>
      <c r="K588" s="1"/>
      <c r="L588" s="83"/>
      <c r="M588" s="100"/>
    </row>
    <row r="589" spans="2:13" x14ac:dyDescent="0.35">
      <c r="B5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9" s="9" t="str">
        <f>IF(DML_drivmedel[[#This Row],[Drivmedel]]&lt;&gt;"",CONCATENATE(DML_drivmedel[[#This Row],[ID]],". ",DML_drivmedel[[#This Row],[Drivmedel]]),"")</f>
        <v/>
      </c>
      <c r="D589" s="9" t="str">
        <f>IF(DML_drivmedel[[#This Row],[Drivmedel]]&lt;&gt;"",Organisationsnummer,"")</f>
        <v/>
      </c>
      <c r="E589" s="81" t="str">
        <f>IF(DML_drivmedel[[#This Row],[Drivmedel]]&lt;&gt;"",Rapportör,"")</f>
        <v/>
      </c>
      <c r="F589" s="9" t="str">
        <f>IF(DML_drivmedel[[#This Row],[Drivmedel]]&lt;&gt;"",CONCATENATE(Rapporteringsår,"-",DML_drivmedel[[#This Row],[ID]]),"")</f>
        <v/>
      </c>
      <c r="G589" s="26" t="str">
        <f>IF(DML_drivmedel[[#This Row],[Drivmedel]]&lt;&gt;"",Rapporteringsår,"")</f>
        <v/>
      </c>
      <c r="H589" s="149">
        <v>1587</v>
      </c>
      <c r="I589" s="1"/>
      <c r="J589" s="82"/>
      <c r="K589" s="1"/>
      <c r="L589" s="83"/>
      <c r="M589" s="100"/>
    </row>
    <row r="590" spans="2:13" x14ac:dyDescent="0.35">
      <c r="B5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0" s="9" t="str">
        <f>IF(DML_drivmedel[[#This Row],[Drivmedel]]&lt;&gt;"",CONCATENATE(DML_drivmedel[[#This Row],[ID]],". ",DML_drivmedel[[#This Row],[Drivmedel]]),"")</f>
        <v/>
      </c>
      <c r="D590" s="9" t="str">
        <f>IF(DML_drivmedel[[#This Row],[Drivmedel]]&lt;&gt;"",Organisationsnummer,"")</f>
        <v/>
      </c>
      <c r="E590" s="81" t="str">
        <f>IF(DML_drivmedel[[#This Row],[Drivmedel]]&lt;&gt;"",Rapportör,"")</f>
        <v/>
      </c>
      <c r="F590" s="9" t="str">
        <f>IF(DML_drivmedel[[#This Row],[Drivmedel]]&lt;&gt;"",CONCATENATE(Rapporteringsår,"-",DML_drivmedel[[#This Row],[ID]]),"")</f>
        <v/>
      </c>
      <c r="G590" s="26" t="str">
        <f>IF(DML_drivmedel[[#This Row],[Drivmedel]]&lt;&gt;"",Rapporteringsår,"")</f>
        <v/>
      </c>
      <c r="H590" s="149">
        <v>1588</v>
      </c>
      <c r="I590" s="1"/>
      <c r="J590" s="82"/>
      <c r="K590" s="1"/>
      <c r="L590" s="83"/>
      <c r="M590" s="100"/>
    </row>
    <row r="591" spans="2:13" x14ac:dyDescent="0.35">
      <c r="B5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1" s="9" t="str">
        <f>IF(DML_drivmedel[[#This Row],[Drivmedel]]&lt;&gt;"",CONCATENATE(DML_drivmedel[[#This Row],[ID]],". ",DML_drivmedel[[#This Row],[Drivmedel]]),"")</f>
        <v/>
      </c>
      <c r="D591" s="9" t="str">
        <f>IF(DML_drivmedel[[#This Row],[Drivmedel]]&lt;&gt;"",Organisationsnummer,"")</f>
        <v/>
      </c>
      <c r="E591" s="81" t="str">
        <f>IF(DML_drivmedel[[#This Row],[Drivmedel]]&lt;&gt;"",Rapportör,"")</f>
        <v/>
      </c>
      <c r="F591" s="9" t="str">
        <f>IF(DML_drivmedel[[#This Row],[Drivmedel]]&lt;&gt;"",CONCATENATE(Rapporteringsår,"-",DML_drivmedel[[#This Row],[ID]]),"")</f>
        <v/>
      </c>
      <c r="G591" s="26" t="str">
        <f>IF(DML_drivmedel[[#This Row],[Drivmedel]]&lt;&gt;"",Rapporteringsår,"")</f>
        <v/>
      </c>
      <c r="H591" s="149">
        <v>1589</v>
      </c>
      <c r="I591" s="1"/>
      <c r="J591" s="82"/>
      <c r="K591" s="1"/>
      <c r="L591" s="83"/>
      <c r="M591" s="100"/>
    </row>
    <row r="592" spans="2:13" x14ac:dyDescent="0.35">
      <c r="B5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2" s="9" t="str">
        <f>IF(DML_drivmedel[[#This Row],[Drivmedel]]&lt;&gt;"",CONCATENATE(DML_drivmedel[[#This Row],[ID]],". ",DML_drivmedel[[#This Row],[Drivmedel]]),"")</f>
        <v/>
      </c>
      <c r="D592" s="9" t="str">
        <f>IF(DML_drivmedel[[#This Row],[Drivmedel]]&lt;&gt;"",Organisationsnummer,"")</f>
        <v/>
      </c>
      <c r="E592" s="81" t="str">
        <f>IF(DML_drivmedel[[#This Row],[Drivmedel]]&lt;&gt;"",Rapportör,"")</f>
        <v/>
      </c>
      <c r="F592" s="9" t="str">
        <f>IF(DML_drivmedel[[#This Row],[Drivmedel]]&lt;&gt;"",CONCATENATE(Rapporteringsår,"-",DML_drivmedel[[#This Row],[ID]]),"")</f>
        <v/>
      </c>
      <c r="G592" s="26" t="str">
        <f>IF(DML_drivmedel[[#This Row],[Drivmedel]]&lt;&gt;"",Rapporteringsår,"")</f>
        <v/>
      </c>
      <c r="H592" s="149">
        <v>1590</v>
      </c>
      <c r="I592" s="1"/>
      <c r="J592" s="82"/>
      <c r="K592" s="1"/>
      <c r="L592" s="83"/>
      <c r="M592" s="100"/>
    </row>
    <row r="593" spans="2:13" x14ac:dyDescent="0.35">
      <c r="B5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3" s="9" t="str">
        <f>IF(DML_drivmedel[[#This Row],[Drivmedel]]&lt;&gt;"",CONCATENATE(DML_drivmedel[[#This Row],[ID]],". ",DML_drivmedel[[#This Row],[Drivmedel]]),"")</f>
        <v/>
      </c>
      <c r="D593" s="9" t="str">
        <f>IF(DML_drivmedel[[#This Row],[Drivmedel]]&lt;&gt;"",Organisationsnummer,"")</f>
        <v/>
      </c>
      <c r="E593" s="81" t="str">
        <f>IF(DML_drivmedel[[#This Row],[Drivmedel]]&lt;&gt;"",Rapportör,"")</f>
        <v/>
      </c>
      <c r="F593" s="9" t="str">
        <f>IF(DML_drivmedel[[#This Row],[Drivmedel]]&lt;&gt;"",CONCATENATE(Rapporteringsår,"-",DML_drivmedel[[#This Row],[ID]]),"")</f>
        <v/>
      </c>
      <c r="G593" s="26" t="str">
        <f>IF(DML_drivmedel[[#This Row],[Drivmedel]]&lt;&gt;"",Rapporteringsår,"")</f>
        <v/>
      </c>
      <c r="H593" s="149">
        <v>1591</v>
      </c>
      <c r="I593" s="1"/>
      <c r="J593" s="82"/>
      <c r="K593" s="1"/>
      <c r="L593" s="83"/>
      <c r="M593" s="100"/>
    </row>
    <row r="594" spans="2:13" x14ac:dyDescent="0.35">
      <c r="B5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4" s="9" t="str">
        <f>IF(DML_drivmedel[[#This Row],[Drivmedel]]&lt;&gt;"",CONCATENATE(DML_drivmedel[[#This Row],[ID]],". ",DML_drivmedel[[#This Row],[Drivmedel]]),"")</f>
        <v/>
      </c>
      <c r="D594" s="9" t="str">
        <f>IF(DML_drivmedel[[#This Row],[Drivmedel]]&lt;&gt;"",Organisationsnummer,"")</f>
        <v/>
      </c>
      <c r="E594" s="81" t="str">
        <f>IF(DML_drivmedel[[#This Row],[Drivmedel]]&lt;&gt;"",Rapportör,"")</f>
        <v/>
      </c>
      <c r="F594" s="9" t="str">
        <f>IF(DML_drivmedel[[#This Row],[Drivmedel]]&lt;&gt;"",CONCATENATE(Rapporteringsår,"-",DML_drivmedel[[#This Row],[ID]]),"")</f>
        <v/>
      </c>
      <c r="G594" s="26" t="str">
        <f>IF(DML_drivmedel[[#This Row],[Drivmedel]]&lt;&gt;"",Rapporteringsår,"")</f>
        <v/>
      </c>
      <c r="H594" s="149">
        <v>1592</v>
      </c>
      <c r="I594" s="1"/>
      <c r="J594" s="82"/>
      <c r="K594" s="1"/>
      <c r="L594" s="83"/>
      <c r="M594" s="100"/>
    </row>
    <row r="595" spans="2:13" x14ac:dyDescent="0.35">
      <c r="B5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5" s="9" t="str">
        <f>IF(DML_drivmedel[[#This Row],[Drivmedel]]&lt;&gt;"",CONCATENATE(DML_drivmedel[[#This Row],[ID]],". ",DML_drivmedel[[#This Row],[Drivmedel]]),"")</f>
        <v/>
      </c>
      <c r="D595" s="9" t="str">
        <f>IF(DML_drivmedel[[#This Row],[Drivmedel]]&lt;&gt;"",Organisationsnummer,"")</f>
        <v/>
      </c>
      <c r="E595" s="81" t="str">
        <f>IF(DML_drivmedel[[#This Row],[Drivmedel]]&lt;&gt;"",Rapportör,"")</f>
        <v/>
      </c>
      <c r="F595" s="9" t="str">
        <f>IF(DML_drivmedel[[#This Row],[Drivmedel]]&lt;&gt;"",CONCATENATE(Rapporteringsår,"-",DML_drivmedel[[#This Row],[ID]]),"")</f>
        <v/>
      </c>
      <c r="G595" s="26" t="str">
        <f>IF(DML_drivmedel[[#This Row],[Drivmedel]]&lt;&gt;"",Rapporteringsår,"")</f>
        <v/>
      </c>
      <c r="H595" s="149">
        <v>1593</v>
      </c>
      <c r="I595" s="1"/>
      <c r="J595" s="82"/>
      <c r="K595" s="1"/>
      <c r="L595" s="83"/>
      <c r="M595" s="100"/>
    </row>
    <row r="596" spans="2:13" x14ac:dyDescent="0.35">
      <c r="B5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6" s="9" t="str">
        <f>IF(DML_drivmedel[[#This Row],[Drivmedel]]&lt;&gt;"",CONCATENATE(DML_drivmedel[[#This Row],[ID]],". ",DML_drivmedel[[#This Row],[Drivmedel]]),"")</f>
        <v/>
      </c>
      <c r="D596" s="9" t="str">
        <f>IF(DML_drivmedel[[#This Row],[Drivmedel]]&lt;&gt;"",Organisationsnummer,"")</f>
        <v/>
      </c>
      <c r="E596" s="81" t="str">
        <f>IF(DML_drivmedel[[#This Row],[Drivmedel]]&lt;&gt;"",Rapportör,"")</f>
        <v/>
      </c>
      <c r="F596" s="9" t="str">
        <f>IF(DML_drivmedel[[#This Row],[Drivmedel]]&lt;&gt;"",CONCATENATE(Rapporteringsår,"-",DML_drivmedel[[#This Row],[ID]]),"")</f>
        <v/>
      </c>
      <c r="G596" s="26" t="str">
        <f>IF(DML_drivmedel[[#This Row],[Drivmedel]]&lt;&gt;"",Rapporteringsår,"")</f>
        <v/>
      </c>
      <c r="H596" s="149">
        <v>1594</v>
      </c>
      <c r="I596" s="1"/>
      <c r="J596" s="82"/>
      <c r="K596" s="1"/>
      <c r="L596" s="83"/>
      <c r="M596" s="100"/>
    </row>
    <row r="597" spans="2:13" x14ac:dyDescent="0.35">
      <c r="B5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7" s="9" t="str">
        <f>IF(DML_drivmedel[[#This Row],[Drivmedel]]&lt;&gt;"",CONCATENATE(DML_drivmedel[[#This Row],[ID]],". ",DML_drivmedel[[#This Row],[Drivmedel]]),"")</f>
        <v/>
      </c>
      <c r="D597" s="9" t="str">
        <f>IF(DML_drivmedel[[#This Row],[Drivmedel]]&lt;&gt;"",Organisationsnummer,"")</f>
        <v/>
      </c>
      <c r="E597" s="81" t="str">
        <f>IF(DML_drivmedel[[#This Row],[Drivmedel]]&lt;&gt;"",Rapportör,"")</f>
        <v/>
      </c>
      <c r="F597" s="9" t="str">
        <f>IF(DML_drivmedel[[#This Row],[Drivmedel]]&lt;&gt;"",CONCATENATE(Rapporteringsår,"-",DML_drivmedel[[#This Row],[ID]]),"")</f>
        <v/>
      </c>
      <c r="G597" s="26" t="str">
        <f>IF(DML_drivmedel[[#This Row],[Drivmedel]]&lt;&gt;"",Rapporteringsår,"")</f>
        <v/>
      </c>
      <c r="H597" s="149">
        <v>1595</v>
      </c>
      <c r="I597" s="1"/>
      <c r="J597" s="82"/>
      <c r="K597" s="1"/>
      <c r="L597" s="83"/>
      <c r="M597" s="100"/>
    </row>
    <row r="598" spans="2:13" x14ac:dyDescent="0.35">
      <c r="B5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8" s="9" t="str">
        <f>IF(DML_drivmedel[[#This Row],[Drivmedel]]&lt;&gt;"",CONCATENATE(DML_drivmedel[[#This Row],[ID]],". ",DML_drivmedel[[#This Row],[Drivmedel]]),"")</f>
        <v/>
      </c>
      <c r="D598" s="9" t="str">
        <f>IF(DML_drivmedel[[#This Row],[Drivmedel]]&lt;&gt;"",Organisationsnummer,"")</f>
        <v/>
      </c>
      <c r="E598" s="81" t="str">
        <f>IF(DML_drivmedel[[#This Row],[Drivmedel]]&lt;&gt;"",Rapportör,"")</f>
        <v/>
      </c>
      <c r="F598" s="9" t="str">
        <f>IF(DML_drivmedel[[#This Row],[Drivmedel]]&lt;&gt;"",CONCATENATE(Rapporteringsår,"-",DML_drivmedel[[#This Row],[ID]]),"")</f>
        <v/>
      </c>
      <c r="G598" s="26" t="str">
        <f>IF(DML_drivmedel[[#This Row],[Drivmedel]]&lt;&gt;"",Rapporteringsår,"")</f>
        <v/>
      </c>
      <c r="H598" s="149">
        <v>1596</v>
      </c>
      <c r="I598" s="1"/>
      <c r="J598" s="82"/>
      <c r="K598" s="1"/>
      <c r="L598" s="83"/>
      <c r="M598" s="100"/>
    </row>
    <row r="599" spans="2:13" x14ac:dyDescent="0.35">
      <c r="B5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9" s="9" t="str">
        <f>IF(DML_drivmedel[[#This Row],[Drivmedel]]&lt;&gt;"",CONCATENATE(DML_drivmedel[[#This Row],[ID]],". ",DML_drivmedel[[#This Row],[Drivmedel]]),"")</f>
        <v/>
      </c>
      <c r="D599" s="9" t="str">
        <f>IF(DML_drivmedel[[#This Row],[Drivmedel]]&lt;&gt;"",Organisationsnummer,"")</f>
        <v/>
      </c>
      <c r="E599" s="81" t="str">
        <f>IF(DML_drivmedel[[#This Row],[Drivmedel]]&lt;&gt;"",Rapportör,"")</f>
        <v/>
      </c>
      <c r="F599" s="9" t="str">
        <f>IF(DML_drivmedel[[#This Row],[Drivmedel]]&lt;&gt;"",CONCATENATE(Rapporteringsår,"-",DML_drivmedel[[#This Row],[ID]]),"")</f>
        <v/>
      </c>
      <c r="G599" s="26" t="str">
        <f>IF(DML_drivmedel[[#This Row],[Drivmedel]]&lt;&gt;"",Rapporteringsår,"")</f>
        <v/>
      </c>
      <c r="H599" s="149">
        <v>1597</v>
      </c>
      <c r="I599" s="1"/>
      <c r="J599" s="82"/>
      <c r="K599" s="1"/>
      <c r="L599" s="83"/>
      <c r="M599" s="100"/>
    </row>
    <row r="600" spans="2:13" x14ac:dyDescent="0.35">
      <c r="B6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0" s="9" t="str">
        <f>IF(DML_drivmedel[[#This Row],[Drivmedel]]&lt;&gt;"",CONCATENATE(DML_drivmedel[[#This Row],[ID]],". ",DML_drivmedel[[#This Row],[Drivmedel]]),"")</f>
        <v/>
      </c>
      <c r="D600" s="9" t="str">
        <f>IF(DML_drivmedel[[#This Row],[Drivmedel]]&lt;&gt;"",Organisationsnummer,"")</f>
        <v/>
      </c>
      <c r="E600" s="81" t="str">
        <f>IF(DML_drivmedel[[#This Row],[Drivmedel]]&lt;&gt;"",Rapportör,"")</f>
        <v/>
      </c>
      <c r="F600" s="9" t="str">
        <f>IF(DML_drivmedel[[#This Row],[Drivmedel]]&lt;&gt;"",CONCATENATE(Rapporteringsår,"-",DML_drivmedel[[#This Row],[ID]]),"")</f>
        <v/>
      </c>
      <c r="G600" s="26" t="str">
        <f>IF(DML_drivmedel[[#This Row],[Drivmedel]]&lt;&gt;"",Rapporteringsår,"")</f>
        <v/>
      </c>
      <c r="H600" s="149">
        <v>1598</v>
      </c>
      <c r="I600" s="1"/>
      <c r="J600" s="82"/>
      <c r="K600" s="1"/>
      <c r="L600" s="83"/>
      <c r="M600" s="100"/>
    </row>
    <row r="601" spans="2:13" x14ac:dyDescent="0.35">
      <c r="B6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1" s="9" t="str">
        <f>IF(DML_drivmedel[[#This Row],[Drivmedel]]&lt;&gt;"",CONCATENATE(DML_drivmedel[[#This Row],[ID]],". ",DML_drivmedel[[#This Row],[Drivmedel]]),"")</f>
        <v/>
      </c>
      <c r="D601" s="9" t="str">
        <f>IF(DML_drivmedel[[#This Row],[Drivmedel]]&lt;&gt;"",Organisationsnummer,"")</f>
        <v/>
      </c>
      <c r="E601" s="81" t="str">
        <f>IF(DML_drivmedel[[#This Row],[Drivmedel]]&lt;&gt;"",Rapportör,"")</f>
        <v/>
      </c>
      <c r="F601" s="9" t="str">
        <f>IF(DML_drivmedel[[#This Row],[Drivmedel]]&lt;&gt;"",CONCATENATE(Rapporteringsår,"-",DML_drivmedel[[#This Row],[ID]]),"")</f>
        <v/>
      </c>
      <c r="G601" s="26" t="str">
        <f>IF(DML_drivmedel[[#This Row],[Drivmedel]]&lt;&gt;"",Rapporteringsår,"")</f>
        <v/>
      </c>
      <c r="H601" s="149">
        <v>1599</v>
      </c>
      <c r="I601" s="1"/>
      <c r="J601" s="82"/>
      <c r="K601" s="1"/>
      <c r="L601" s="83"/>
      <c r="M601" s="100"/>
    </row>
    <row r="602" spans="2:13" x14ac:dyDescent="0.35">
      <c r="B6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2" s="9" t="str">
        <f>IF(DML_drivmedel[[#This Row],[Drivmedel]]&lt;&gt;"",CONCATENATE(DML_drivmedel[[#This Row],[ID]],". ",DML_drivmedel[[#This Row],[Drivmedel]]),"")</f>
        <v/>
      </c>
      <c r="D602" s="9" t="str">
        <f>IF(DML_drivmedel[[#This Row],[Drivmedel]]&lt;&gt;"",Organisationsnummer,"")</f>
        <v/>
      </c>
      <c r="E602" s="81" t="str">
        <f>IF(DML_drivmedel[[#This Row],[Drivmedel]]&lt;&gt;"",Rapportör,"")</f>
        <v/>
      </c>
      <c r="F602" s="9" t="str">
        <f>IF(DML_drivmedel[[#This Row],[Drivmedel]]&lt;&gt;"",CONCATENATE(Rapporteringsår,"-",DML_drivmedel[[#This Row],[ID]]),"")</f>
        <v/>
      </c>
      <c r="G602" s="26" t="str">
        <f>IF(DML_drivmedel[[#This Row],[Drivmedel]]&lt;&gt;"",Rapporteringsår,"")</f>
        <v/>
      </c>
      <c r="H602" s="149">
        <v>1600</v>
      </c>
      <c r="I602" s="1"/>
      <c r="J602" s="82"/>
      <c r="K602" s="1"/>
      <c r="L602" s="83"/>
      <c r="M602" s="100"/>
    </row>
    <row r="603" spans="2:13" x14ac:dyDescent="0.35">
      <c r="B6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3" s="9" t="str">
        <f>IF(DML_drivmedel[[#This Row],[Drivmedel]]&lt;&gt;"",CONCATENATE(DML_drivmedel[[#This Row],[ID]],". ",DML_drivmedel[[#This Row],[Drivmedel]]),"")</f>
        <v/>
      </c>
      <c r="D603" s="9" t="str">
        <f>IF(DML_drivmedel[[#This Row],[Drivmedel]]&lt;&gt;"",Organisationsnummer,"")</f>
        <v/>
      </c>
      <c r="E603" s="81" t="str">
        <f>IF(DML_drivmedel[[#This Row],[Drivmedel]]&lt;&gt;"",Rapportör,"")</f>
        <v/>
      </c>
      <c r="F603" s="9" t="str">
        <f>IF(DML_drivmedel[[#This Row],[Drivmedel]]&lt;&gt;"",CONCATENATE(Rapporteringsår,"-",DML_drivmedel[[#This Row],[ID]]),"")</f>
        <v/>
      </c>
      <c r="G603" s="26" t="str">
        <f>IF(DML_drivmedel[[#This Row],[Drivmedel]]&lt;&gt;"",Rapporteringsår,"")</f>
        <v/>
      </c>
      <c r="H603" s="149">
        <v>1601</v>
      </c>
      <c r="I603" s="1"/>
      <c r="J603" s="82"/>
      <c r="K603" s="1"/>
      <c r="L603" s="83"/>
      <c r="M603" s="100"/>
    </row>
    <row r="604" spans="2:13" x14ac:dyDescent="0.35">
      <c r="B6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4" s="9" t="str">
        <f>IF(DML_drivmedel[[#This Row],[Drivmedel]]&lt;&gt;"",CONCATENATE(DML_drivmedel[[#This Row],[ID]],". ",DML_drivmedel[[#This Row],[Drivmedel]]),"")</f>
        <v/>
      </c>
      <c r="D604" s="9" t="str">
        <f>IF(DML_drivmedel[[#This Row],[Drivmedel]]&lt;&gt;"",Organisationsnummer,"")</f>
        <v/>
      </c>
      <c r="E604" s="81" t="str">
        <f>IF(DML_drivmedel[[#This Row],[Drivmedel]]&lt;&gt;"",Rapportör,"")</f>
        <v/>
      </c>
      <c r="F604" s="9" t="str">
        <f>IF(DML_drivmedel[[#This Row],[Drivmedel]]&lt;&gt;"",CONCATENATE(Rapporteringsår,"-",DML_drivmedel[[#This Row],[ID]]),"")</f>
        <v/>
      </c>
      <c r="G604" s="26" t="str">
        <f>IF(DML_drivmedel[[#This Row],[Drivmedel]]&lt;&gt;"",Rapporteringsår,"")</f>
        <v/>
      </c>
      <c r="H604" s="149">
        <v>1602</v>
      </c>
      <c r="I604" s="1"/>
      <c r="J604" s="82"/>
      <c r="K604" s="1"/>
      <c r="L604" s="83"/>
      <c r="M604" s="100"/>
    </row>
    <row r="605" spans="2:13" x14ac:dyDescent="0.35">
      <c r="B6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5" s="9" t="str">
        <f>IF(DML_drivmedel[[#This Row],[Drivmedel]]&lt;&gt;"",CONCATENATE(DML_drivmedel[[#This Row],[ID]],". ",DML_drivmedel[[#This Row],[Drivmedel]]),"")</f>
        <v/>
      </c>
      <c r="D605" s="9" t="str">
        <f>IF(DML_drivmedel[[#This Row],[Drivmedel]]&lt;&gt;"",Organisationsnummer,"")</f>
        <v/>
      </c>
      <c r="E605" s="81" t="str">
        <f>IF(DML_drivmedel[[#This Row],[Drivmedel]]&lt;&gt;"",Rapportör,"")</f>
        <v/>
      </c>
      <c r="F605" s="9" t="str">
        <f>IF(DML_drivmedel[[#This Row],[Drivmedel]]&lt;&gt;"",CONCATENATE(Rapporteringsår,"-",DML_drivmedel[[#This Row],[ID]]),"")</f>
        <v/>
      </c>
      <c r="G605" s="26" t="str">
        <f>IF(DML_drivmedel[[#This Row],[Drivmedel]]&lt;&gt;"",Rapporteringsår,"")</f>
        <v/>
      </c>
      <c r="H605" s="149">
        <v>1603</v>
      </c>
      <c r="I605" s="1"/>
      <c r="J605" s="82"/>
      <c r="K605" s="1"/>
      <c r="L605" s="83"/>
      <c r="M605" s="100"/>
    </row>
    <row r="606" spans="2:13" x14ac:dyDescent="0.35">
      <c r="B6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6" s="9" t="str">
        <f>IF(DML_drivmedel[[#This Row],[Drivmedel]]&lt;&gt;"",CONCATENATE(DML_drivmedel[[#This Row],[ID]],". ",DML_drivmedel[[#This Row],[Drivmedel]]),"")</f>
        <v/>
      </c>
      <c r="D606" s="9" t="str">
        <f>IF(DML_drivmedel[[#This Row],[Drivmedel]]&lt;&gt;"",Organisationsnummer,"")</f>
        <v/>
      </c>
      <c r="E606" s="81" t="str">
        <f>IF(DML_drivmedel[[#This Row],[Drivmedel]]&lt;&gt;"",Rapportör,"")</f>
        <v/>
      </c>
      <c r="F606" s="9" t="str">
        <f>IF(DML_drivmedel[[#This Row],[Drivmedel]]&lt;&gt;"",CONCATENATE(Rapporteringsår,"-",DML_drivmedel[[#This Row],[ID]]),"")</f>
        <v/>
      </c>
      <c r="G606" s="26" t="str">
        <f>IF(DML_drivmedel[[#This Row],[Drivmedel]]&lt;&gt;"",Rapporteringsår,"")</f>
        <v/>
      </c>
      <c r="H606" s="149">
        <v>1604</v>
      </c>
      <c r="I606" s="1"/>
      <c r="J606" s="82"/>
      <c r="K606" s="1"/>
      <c r="L606" s="83"/>
      <c r="M606" s="100"/>
    </row>
    <row r="607" spans="2:13" x14ac:dyDescent="0.35">
      <c r="B6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7" s="9" t="str">
        <f>IF(DML_drivmedel[[#This Row],[Drivmedel]]&lt;&gt;"",CONCATENATE(DML_drivmedel[[#This Row],[ID]],". ",DML_drivmedel[[#This Row],[Drivmedel]]),"")</f>
        <v/>
      </c>
      <c r="D607" s="9" t="str">
        <f>IF(DML_drivmedel[[#This Row],[Drivmedel]]&lt;&gt;"",Organisationsnummer,"")</f>
        <v/>
      </c>
      <c r="E607" s="81" t="str">
        <f>IF(DML_drivmedel[[#This Row],[Drivmedel]]&lt;&gt;"",Rapportör,"")</f>
        <v/>
      </c>
      <c r="F607" s="9" t="str">
        <f>IF(DML_drivmedel[[#This Row],[Drivmedel]]&lt;&gt;"",CONCATENATE(Rapporteringsår,"-",DML_drivmedel[[#This Row],[ID]]),"")</f>
        <v/>
      </c>
      <c r="G607" s="26" t="str">
        <f>IF(DML_drivmedel[[#This Row],[Drivmedel]]&lt;&gt;"",Rapporteringsår,"")</f>
        <v/>
      </c>
      <c r="H607" s="149">
        <v>1605</v>
      </c>
      <c r="I607" s="1"/>
      <c r="J607" s="82"/>
      <c r="K607" s="1"/>
      <c r="L607" s="83"/>
      <c r="M607" s="100"/>
    </row>
    <row r="608" spans="2:13" x14ac:dyDescent="0.35">
      <c r="B6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8" s="9" t="str">
        <f>IF(DML_drivmedel[[#This Row],[Drivmedel]]&lt;&gt;"",CONCATENATE(DML_drivmedel[[#This Row],[ID]],". ",DML_drivmedel[[#This Row],[Drivmedel]]),"")</f>
        <v/>
      </c>
      <c r="D608" s="9" t="str">
        <f>IF(DML_drivmedel[[#This Row],[Drivmedel]]&lt;&gt;"",Organisationsnummer,"")</f>
        <v/>
      </c>
      <c r="E608" s="81" t="str">
        <f>IF(DML_drivmedel[[#This Row],[Drivmedel]]&lt;&gt;"",Rapportör,"")</f>
        <v/>
      </c>
      <c r="F608" s="9" t="str">
        <f>IF(DML_drivmedel[[#This Row],[Drivmedel]]&lt;&gt;"",CONCATENATE(Rapporteringsår,"-",DML_drivmedel[[#This Row],[ID]]),"")</f>
        <v/>
      </c>
      <c r="G608" s="26" t="str">
        <f>IF(DML_drivmedel[[#This Row],[Drivmedel]]&lt;&gt;"",Rapporteringsår,"")</f>
        <v/>
      </c>
      <c r="H608" s="149">
        <v>1606</v>
      </c>
      <c r="I608" s="1"/>
      <c r="J608" s="82"/>
      <c r="K608" s="1"/>
      <c r="L608" s="83"/>
      <c r="M608" s="100"/>
    </row>
    <row r="609" spans="2:13" x14ac:dyDescent="0.35">
      <c r="B6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9" s="9" t="str">
        <f>IF(DML_drivmedel[[#This Row],[Drivmedel]]&lt;&gt;"",CONCATENATE(DML_drivmedel[[#This Row],[ID]],". ",DML_drivmedel[[#This Row],[Drivmedel]]),"")</f>
        <v/>
      </c>
      <c r="D609" s="9" t="str">
        <f>IF(DML_drivmedel[[#This Row],[Drivmedel]]&lt;&gt;"",Organisationsnummer,"")</f>
        <v/>
      </c>
      <c r="E609" s="81" t="str">
        <f>IF(DML_drivmedel[[#This Row],[Drivmedel]]&lt;&gt;"",Rapportör,"")</f>
        <v/>
      </c>
      <c r="F609" s="9" t="str">
        <f>IF(DML_drivmedel[[#This Row],[Drivmedel]]&lt;&gt;"",CONCATENATE(Rapporteringsår,"-",DML_drivmedel[[#This Row],[ID]]),"")</f>
        <v/>
      </c>
      <c r="G609" s="26" t="str">
        <f>IF(DML_drivmedel[[#This Row],[Drivmedel]]&lt;&gt;"",Rapporteringsår,"")</f>
        <v/>
      </c>
      <c r="H609" s="149">
        <v>1607</v>
      </c>
      <c r="I609" s="1"/>
      <c r="J609" s="82"/>
      <c r="K609" s="1"/>
      <c r="L609" s="83"/>
      <c r="M609" s="100"/>
    </row>
    <row r="610" spans="2:13" x14ac:dyDescent="0.35">
      <c r="B6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0" s="9" t="str">
        <f>IF(DML_drivmedel[[#This Row],[Drivmedel]]&lt;&gt;"",CONCATENATE(DML_drivmedel[[#This Row],[ID]],". ",DML_drivmedel[[#This Row],[Drivmedel]]),"")</f>
        <v/>
      </c>
      <c r="D610" s="9" t="str">
        <f>IF(DML_drivmedel[[#This Row],[Drivmedel]]&lt;&gt;"",Organisationsnummer,"")</f>
        <v/>
      </c>
      <c r="E610" s="81" t="str">
        <f>IF(DML_drivmedel[[#This Row],[Drivmedel]]&lt;&gt;"",Rapportör,"")</f>
        <v/>
      </c>
      <c r="F610" s="9" t="str">
        <f>IF(DML_drivmedel[[#This Row],[Drivmedel]]&lt;&gt;"",CONCATENATE(Rapporteringsår,"-",DML_drivmedel[[#This Row],[ID]]),"")</f>
        <v/>
      </c>
      <c r="G610" s="26" t="str">
        <f>IF(DML_drivmedel[[#This Row],[Drivmedel]]&lt;&gt;"",Rapporteringsår,"")</f>
        <v/>
      </c>
      <c r="H610" s="149">
        <v>1608</v>
      </c>
      <c r="I610" s="1"/>
      <c r="J610" s="82"/>
      <c r="K610" s="1"/>
      <c r="L610" s="83"/>
      <c r="M610" s="100"/>
    </row>
    <row r="611" spans="2:13" x14ac:dyDescent="0.35">
      <c r="B6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1" s="9" t="str">
        <f>IF(DML_drivmedel[[#This Row],[Drivmedel]]&lt;&gt;"",CONCATENATE(DML_drivmedel[[#This Row],[ID]],". ",DML_drivmedel[[#This Row],[Drivmedel]]),"")</f>
        <v/>
      </c>
      <c r="D611" s="9" t="str">
        <f>IF(DML_drivmedel[[#This Row],[Drivmedel]]&lt;&gt;"",Organisationsnummer,"")</f>
        <v/>
      </c>
      <c r="E611" s="81" t="str">
        <f>IF(DML_drivmedel[[#This Row],[Drivmedel]]&lt;&gt;"",Rapportör,"")</f>
        <v/>
      </c>
      <c r="F611" s="9" t="str">
        <f>IF(DML_drivmedel[[#This Row],[Drivmedel]]&lt;&gt;"",CONCATENATE(Rapporteringsår,"-",DML_drivmedel[[#This Row],[ID]]),"")</f>
        <v/>
      </c>
      <c r="G611" s="26" t="str">
        <f>IF(DML_drivmedel[[#This Row],[Drivmedel]]&lt;&gt;"",Rapporteringsår,"")</f>
        <v/>
      </c>
      <c r="H611" s="149">
        <v>1609</v>
      </c>
      <c r="I611" s="1"/>
      <c r="J611" s="82"/>
      <c r="K611" s="1"/>
      <c r="L611" s="83"/>
      <c r="M611" s="100"/>
    </row>
    <row r="612" spans="2:13" x14ac:dyDescent="0.35">
      <c r="B6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2" s="9" t="str">
        <f>IF(DML_drivmedel[[#This Row],[Drivmedel]]&lt;&gt;"",CONCATENATE(DML_drivmedel[[#This Row],[ID]],". ",DML_drivmedel[[#This Row],[Drivmedel]]),"")</f>
        <v/>
      </c>
      <c r="D612" s="9" t="str">
        <f>IF(DML_drivmedel[[#This Row],[Drivmedel]]&lt;&gt;"",Organisationsnummer,"")</f>
        <v/>
      </c>
      <c r="E612" s="81" t="str">
        <f>IF(DML_drivmedel[[#This Row],[Drivmedel]]&lt;&gt;"",Rapportör,"")</f>
        <v/>
      </c>
      <c r="F612" s="9" t="str">
        <f>IF(DML_drivmedel[[#This Row],[Drivmedel]]&lt;&gt;"",CONCATENATE(Rapporteringsår,"-",DML_drivmedel[[#This Row],[ID]]),"")</f>
        <v/>
      </c>
      <c r="G612" s="26" t="str">
        <f>IF(DML_drivmedel[[#This Row],[Drivmedel]]&lt;&gt;"",Rapporteringsår,"")</f>
        <v/>
      </c>
      <c r="H612" s="149">
        <v>1610</v>
      </c>
      <c r="I612" s="1"/>
      <c r="J612" s="82"/>
      <c r="K612" s="1"/>
      <c r="L612" s="83"/>
      <c r="M612" s="100"/>
    </row>
    <row r="613" spans="2:13" x14ac:dyDescent="0.35">
      <c r="B6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3" s="9" t="str">
        <f>IF(DML_drivmedel[[#This Row],[Drivmedel]]&lt;&gt;"",CONCATENATE(DML_drivmedel[[#This Row],[ID]],". ",DML_drivmedel[[#This Row],[Drivmedel]]),"")</f>
        <v/>
      </c>
      <c r="D613" s="9" t="str">
        <f>IF(DML_drivmedel[[#This Row],[Drivmedel]]&lt;&gt;"",Organisationsnummer,"")</f>
        <v/>
      </c>
      <c r="E613" s="81" t="str">
        <f>IF(DML_drivmedel[[#This Row],[Drivmedel]]&lt;&gt;"",Rapportör,"")</f>
        <v/>
      </c>
      <c r="F613" s="9" t="str">
        <f>IF(DML_drivmedel[[#This Row],[Drivmedel]]&lt;&gt;"",CONCATENATE(Rapporteringsår,"-",DML_drivmedel[[#This Row],[ID]]),"")</f>
        <v/>
      </c>
      <c r="G613" s="26" t="str">
        <f>IF(DML_drivmedel[[#This Row],[Drivmedel]]&lt;&gt;"",Rapporteringsår,"")</f>
        <v/>
      </c>
      <c r="H613" s="149">
        <v>1611</v>
      </c>
      <c r="I613" s="1"/>
      <c r="J613" s="82"/>
      <c r="K613" s="1"/>
      <c r="L613" s="83"/>
      <c r="M613" s="100"/>
    </row>
    <row r="614" spans="2:13" x14ac:dyDescent="0.35">
      <c r="B6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4" s="9" t="str">
        <f>IF(DML_drivmedel[[#This Row],[Drivmedel]]&lt;&gt;"",CONCATENATE(DML_drivmedel[[#This Row],[ID]],". ",DML_drivmedel[[#This Row],[Drivmedel]]),"")</f>
        <v/>
      </c>
      <c r="D614" s="9" t="str">
        <f>IF(DML_drivmedel[[#This Row],[Drivmedel]]&lt;&gt;"",Organisationsnummer,"")</f>
        <v/>
      </c>
      <c r="E614" s="81" t="str">
        <f>IF(DML_drivmedel[[#This Row],[Drivmedel]]&lt;&gt;"",Rapportör,"")</f>
        <v/>
      </c>
      <c r="F614" s="9" t="str">
        <f>IF(DML_drivmedel[[#This Row],[Drivmedel]]&lt;&gt;"",CONCATENATE(Rapporteringsår,"-",DML_drivmedel[[#This Row],[ID]]),"")</f>
        <v/>
      </c>
      <c r="G614" s="26" t="str">
        <f>IF(DML_drivmedel[[#This Row],[Drivmedel]]&lt;&gt;"",Rapporteringsår,"")</f>
        <v/>
      </c>
      <c r="H614" s="149">
        <v>1612</v>
      </c>
      <c r="I614" s="1"/>
      <c r="J614" s="82"/>
      <c r="K614" s="1"/>
      <c r="L614" s="83"/>
      <c r="M614" s="100"/>
    </row>
    <row r="615" spans="2:13" x14ac:dyDescent="0.35">
      <c r="B6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5" s="9" t="str">
        <f>IF(DML_drivmedel[[#This Row],[Drivmedel]]&lt;&gt;"",CONCATENATE(DML_drivmedel[[#This Row],[ID]],". ",DML_drivmedel[[#This Row],[Drivmedel]]),"")</f>
        <v/>
      </c>
      <c r="D615" s="9" t="str">
        <f>IF(DML_drivmedel[[#This Row],[Drivmedel]]&lt;&gt;"",Organisationsnummer,"")</f>
        <v/>
      </c>
      <c r="E615" s="81" t="str">
        <f>IF(DML_drivmedel[[#This Row],[Drivmedel]]&lt;&gt;"",Rapportör,"")</f>
        <v/>
      </c>
      <c r="F615" s="9" t="str">
        <f>IF(DML_drivmedel[[#This Row],[Drivmedel]]&lt;&gt;"",CONCATENATE(Rapporteringsår,"-",DML_drivmedel[[#This Row],[ID]]),"")</f>
        <v/>
      </c>
      <c r="G615" s="26" t="str">
        <f>IF(DML_drivmedel[[#This Row],[Drivmedel]]&lt;&gt;"",Rapporteringsår,"")</f>
        <v/>
      </c>
      <c r="H615" s="149">
        <v>1613</v>
      </c>
      <c r="I615" s="1"/>
      <c r="J615" s="82"/>
      <c r="K615" s="1"/>
      <c r="L615" s="83"/>
      <c r="M615" s="100"/>
    </row>
    <row r="616" spans="2:13" x14ac:dyDescent="0.35">
      <c r="B6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6" s="9" t="str">
        <f>IF(DML_drivmedel[[#This Row],[Drivmedel]]&lt;&gt;"",CONCATENATE(DML_drivmedel[[#This Row],[ID]],". ",DML_drivmedel[[#This Row],[Drivmedel]]),"")</f>
        <v/>
      </c>
      <c r="D616" s="9" t="str">
        <f>IF(DML_drivmedel[[#This Row],[Drivmedel]]&lt;&gt;"",Organisationsnummer,"")</f>
        <v/>
      </c>
      <c r="E616" s="81" t="str">
        <f>IF(DML_drivmedel[[#This Row],[Drivmedel]]&lt;&gt;"",Rapportör,"")</f>
        <v/>
      </c>
      <c r="F616" s="9" t="str">
        <f>IF(DML_drivmedel[[#This Row],[Drivmedel]]&lt;&gt;"",CONCATENATE(Rapporteringsår,"-",DML_drivmedel[[#This Row],[ID]]),"")</f>
        <v/>
      </c>
      <c r="G616" s="26" t="str">
        <f>IF(DML_drivmedel[[#This Row],[Drivmedel]]&lt;&gt;"",Rapporteringsår,"")</f>
        <v/>
      </c>
      <c r="H616" s="149">
        <v>1614</v>
      </c>
      <c r="I616" s="1"/>
      <c r="J616" s="82"/>
      <c r="K616" s="1"/>
      <c r="L616" s="83"/>
      <c r="M616" s="100"/>
    </row>
    <row r="617" spans="2:13" x14ac:dyDescent="0.35">
      <c r="B6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7" s="9" t="str">
        <f>IF(DML_drivmedel[[#This Row],[Drivmedel]]&lt;&gt;"",CONCATENATE(DML_drivmedel[[#This Row],[ID]],". ",DML_drivmedel[[#This Row],[Drivmedel]]),"")</f>
        <v/>
      </c>
      <c r="D617" s="9" t="str">
        <f>IF(DML_drivmedel[[#This Row],[Drivmedel]]&lt;&gt;"",Organisationsnummer,"")</f>
        <v/>
      </c>
      <c r="E617" s="81" t="str">
        <f>IF(DML_drivmedel[[#This Row],[Drivmedel]]&lt;&gt;"",Rapportör,"")</f>
        <v/>
      </c>
      <c r="F617" s="9" t="str">
        <f>IF(DML_drivmedel[[#This Row],[Drivmedel]]&lt;&gt;"",CONCATENATE(Rapporteringsår,"-",DML_drivmedel[[#This Row],[ID]]),"")</f>
        <v/>
      </c>
      <c r="G617" s="26" t="str">
        <f>IF(DML_drivmedel[[#This Row],[Drivmedel]]&lt;&gt;"",Rapporteringsår,"")</f>
        <v/>
      </c>
      <c r="H617" s="149">
        <v>1615</v>
      </c>
      <c r="I617" s="1"/>
      <c r="J617" s="82"/>
      <c r="K617" s="1"/>
      <c r="L617" s="83"/>
      <c r="M617" s="100"/>
    </row>
    <row r="618" spans="2:13" x14ac:dyDescent="0.35">
      <c r="B6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8" s="9" t="str">
        <f>IF(DML_drivmedel[[#This Row],[Drivmedel]]&lt;&gt;"",CONCATENATE(DML_drivmedel[[#This Row],[ID]],". ",DML_drivmedel[[#This Row],[Drivmedel]]),"")</f>
        <v/>
      </c>
      <c r="D618" s="9" t="str">
        <f>IF(DML_drivmedel[[#This Row],[Drivmedel]]&lt;&gt;"",Organisationsnummer,"")</f>
        <v/>
      </c>
      <c r="E618" s="81" t="str">
        <f>IF(DML_drivmedel[[#This Row],[Drivmedel]]&lt;&gt;"",Rapportör,"")</f>
        <v/>
      </c>
      <c r="F618" s="9" t="str">
        <f>IF(DML_drivmedel[[#This Row],[Drivmedel]]&lt;&gt;"",CONCATENATE(Rapporteringsår,"-",DML_drivmedel[[#This Row],[ID]]),"")</f>
        <v/>
      </c>
      <c r="G618" s="26" t="str">
        <f>IF(DML_drivmedel[[#This Row],[Drivmedel]]&lt;&gt;"",Rapporteringsår,"")</f>
        <v/>
      </c>
      <c r="H618" s="149">
        <v>1616</v>
      </c>
      <c r="I618" s="1"/>
      <c r="J618" s="82"/>
      <c r="K618" s="1"/>
      <c r="L618" s="83"/>
      <c r="M618" s="100"/>
    </row>
    <row r="619" spans="2:13" x14ac:dyDescent="0.35">
      <c r="B6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9" s="9" t="str">
        <f>IF(DML_drivmedel[[#This Row],[Drivmedel]]&lt;&gt;"",CONCATENATE(DML_drivmedel[[#This Row],[ID]],". ",DML_drivmedel[[#This Row],[Drivmedel]]),"")</f>
        <v/>
      </c>
      <c r="D619" s="9" t="str">
        <f>IF(DML_drivmedel[[#This Row],[Drivmedel]]&lt;&gt;"",Organisationsnummer,"")</f>
        <v/>
      </c>
      <c r="E619" s="81" t="str">
        <f>IF(DML_drivmedel[[#This Row],[Drivmedel]]&lt;&gt;"",Rapportör,"")</f>
        <v/>
      </c>
      <c r="F619" s="9" t="str">
        <f>IF(DML_drivmedel[[#This Row],[Drivmedel]]&lt;&gt;"",CONCATENATE(Rapporteringsår,"-",DML_drivmedel[[#This Row],[ID]]),"")</f>
        <v/>
      </c>
      <c r="G619" s="26" t="str">
        <f>IF(DML_drivmedel[[#This Row],[Drivmedel]]&lt;&gt;"",Rapporteringsår,"")</f>
        <v/>
      </c>
      <c r="H619" s="149">
        <v>1617</v>
      </c>
      <c r="I619" s="1"/>
      <c r="J619" s="82"/>
      <c r="K619" s="1"/>
      <c r="L619" s="83"/>
      <c r="M619" s="100"/>
    </row>
    <row r="620" spans="2:13" x14ac:dyDescent="0.35">
      <c r="B6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0" s="9" t="str">
        <f>IF(DML_drivmedel[[#This Row],[Drivmedel]]&lt;&gt;"",CONCATENATE(DML_drivmedel[[#This Row],[ID]],". ",DML_drivmedel[[#This Row],[Drivmedel]]),"")</f>
        <v/>
      </c>
      <c r="D620" s="9" t="str">
        <f>IF(DML_drivmedel[[#This Row],[Drivmedel]]&lt;&gt;"",Organisationsnummer,"")</f>
        <v/>
      </c>
      <c r="E620" s="81" t="str">
        <f>IF(DML_drivmedel[[#This Row],[Drivmedel]]&lt;&gt;"",Rapportör,"")</f>
        <v/>
      </c>
      <c r="F620" s="9" t="str">
        <f>IF(DML_drivmedel[[#This Row],[Drivmedel]]&lt;&gt;"",CONCATENATE(Rapporteringsår,"-",DML_drivmedel[[#This Row],[ID]]),"")</f>
        <v/>
      </c>
      <c r="G620" s="26" t="str">
        <f>IF(DML_drivmedel[[#This Row],[Drivmedel]]&lt;&gt;"",Rapporteringsår,"")</f>
        <v/>
      </c>
      <c r="H620" s="149">
        <v>1618</v>
      </c>
      <c r="I620" s="1"/>
      <c r="J620" s="82"/>
      <c r="K620" s="1"/>
      <c r="L620" s="83"/>
      <c r="M620" s="100"/>
    </row>
    <row r="621" spans="2:13" x14ac:dyDescent="0.35">
      <c r="B6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1" s="9" t="str">
        <f>IF(DML_drivmedel[[#This Row],[Drivmedel]]&lt;&gt;"",CONCATENATE(DML_drivmedel[[#This Row],[ID]],". ",DML_drivmedel[[#This Row],[Drivmedel]]),"")</f>
        <v/>
      </c>
      <c r="D621" s="9" t="str">
        <f>IF(DML_drivmedel[[#This Row],[Drivmedel]]&lt;&gt;"",Organisationsnummer,"")</f>
        <v/>
      </c>
      <c r="E621" s="81" t="str">
        <f>IF(DML_drivmedel[[#This Row],[Drivmedel]]&lt;&gt;"",Rapportör,"")</f>
        <v/>
      </c>
      <c r="F621" s="9" t="str">
        <f>IF(DML_drivmedel[[#This Row],[Drivmedel]]&lt;&gt;"",CONCATENATE(Rapporteringsår,"-",DML_drivmedel[[#This Row],[ID]]),"")</f>
        <v/>
      </c>
      <c r="G621" s="26" t="str">
        <f>IF(DML_drivmedel[[#This Row],[Drivmedel]]&lt;&gt;"",Rapporteringsår,"")</f>
        <v/>
      </c>
      <c r="H621" s="149">
        <v>1619</v>
      </c>
      <c r="I621" s="1"/>
      <c r="J621" s="82"/>
      <c r="K621" s="1"/>
      <c r="L621" s="83"/>
      <c r="M621" s="100"/>
    </row>
    <row r="622" spans="2:13" x14ac:dyDescent="0.35">
      <c r="B6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2" s="9" t="str">
        <f>IF(DML_drivmedel[[#This Row],[Drivmedel]]&lt;&gt;"",CONCATENATE(DML_drivmedel[[#This Row],[ID]],". ",DML_drivmedel[[#This Row],[Drivmedel]]),"")</f>
        <v/>
      </c>
      <c r="D622" s="9" t="str">
        <f>IF(DML_drivmedel[[#This Row],[Drivmedel]]&lt;&gt;"",Organisationsnummer,"")</f>
        <v/>
      </c>
      <c r="E622" s="81" t="str">
        <f>IF(DML_drivmedel[[#This Row],[Drivmedel]]&lt;&gt;"",Rapportör,"")</f>
        <v/>
      </c>
      <c r="F622" s="9" t="str">
        <f>IF(DML_drivmedel[[#This Row],[Drivmedel]]&lt;&gt;"",CONCATENATE(Rapporteringsår,"-",DML_drivmedel[[#This Row],[ID]]),"")</f>
        <v/>
      </c>
      <c r="G622" s="26" t="str">
        <f>IF(DML_drivmedel[[#This Row],[Drivmedel]]&lt;&gt;"",Rapporteringsår,"")</f>
        <v/>
      </c>
      <c r="H622" s="149">
        <v>1620</v>
      </c>
      <c r="I622" s="1"/>
      <c r="J622" s="82"/>
      <c r="K622" s="1"/>
      <c r="L622" s="83"/>
      <c r="M622" s="100"/>
    </row>
    <row r="623" spans="2:13" x14ac:dyDescent="0.35">
      <c r="B6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3" s="9" t="str">
        <f>IF(DML_drivmedel[[#This Row],[Drivmedel]]&lt;&gt;"",CONCATENATE(DML_drivmedel[[#This Row],[ID]],". ",DML_drivmedel[[#This Row],[Drivmedel]]),"")</f>
        <v/>
      </c>
      <c r="D623" s="9" t="str">
        <f>IF(DML_drivmedel[[#This Row],[Drivmedel]]&lt;&gt;"",Organisationsnummer,"")</f>
        <v/>
      </c>
      <c r="E623" s="81" t="str">
        <f>IF(DML_drivmedel[[#This Row],[Drivmedel]]&lt;&gt;"",Rapportör,"")</f>
        <v/>
      </c>
      <c r="F623" s="9" t="str">
        <f>IF(DML_drivmedel[[#This Row],[Drivmedel]]&lt;&gt;"",CONCATENATE(Rapporteringsår,"-",DML_drivmedel[[#This Row],[ID]]),"")</f>
        <v/>
      </c>
      <c r="G623" s="26" t="str">
        <f>IF(DML_drivmedel[[#This Row],[Drivmedel]]&lt;&gt;"",Rapporteringsår,"")</f>
        <v/>
      </c>
      <c r="H623" s="149">
        <v>1621</v>
      </c>
      <c r="I623" s="1"/>
      <c r="J623" s="82"/>
      <c r="K623" s="1"/>
      <c r="L623" s="83"/>
      <c r="M623" s="100"/>
    </row>
    <row r="624" spans="2:13" x14ac:dyDescent="0.35">
      <c r="B6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4" s="9" t="str">
        <f>IF(DML_drivmedel[[#This Row],[Drivmedel]]&lt;&gt;"",CONCATENATE(DML_drivmedel[[#This Row],[ID]],". ",DML_drivmedel[[#This Row],[Drivmedel]]),"")</f>
        <v/>
      </c>
      <c r="D624" s="9" t="str">
        <f>IF(DML_drivmedel[[#This Row],[Drivmedel]]&lt;&gt;"",Organisationsnummer,"")</f>
        <v/>
      </c>
      <c r="E624" s="81" t="str">
        <f>IF(DML_drivmedel[[#This Row],[Drivmedel]]&lt;&gt;"",Rapportör,"")</f>
        <v/>
      </c>
      <c r="F624" s="9" t="str">
        <f>IF(DML_drivmedel[[#This Row],[Drivmedel]]&lt;&gt;"",CONCATENATE(Rapporteringsår,"-",DML_drivmedel[[#This Row],[ID]]),"")</f>
        <v/>
      </c>
      <c r="G624" s="26" t="str">
        <f>IF(DML_drivmedel[[#This Row],[Drivmedel]]&lt;&gt;"",Rapporteringsår,"")</f>
        <v/>
      </c>
      <c r="H624" s="149">
        <v>1622</v>
      </c>
      <c r="I624" s="1"/>
      <c r="J624" s="82"/>
      <c r="K624" s="1"/>
      <c r="L624" s="83"/>
      <c r="M624" s="100"/>
    </row>
    <row r="625" spans="2:13" x14ac:dyDescent="0.35">
      <c r="B6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5" s="9" t="str">
        <f>IF(DML_drivmedel[[#This Row],[Drivmedel]]&lt;&gt;"",CONCATENATE(DML_drivmedel[[#This Row],[ID]],". ",DML_drivmedel[[#This Row],[Drivmedel]]),"")</f>
        <v/>
      </c>
      <c r="D625" s="9" t="str">
        <f>IF(DML_drivmedel[[#This Row],[Drivmedel]]&lt;&gt;"",Organisationsnummer,"")</f>
        <v/>
      </c>
      <c r="E625" s="81" t="str">
        <f>IF(DML_drivmedel[[#This Row],[Drivmedel]]&lt;&gt;"",Rapportör,"")</f>
        <v/>
      </c>
      <c r="F625" s="9" t="str">
        <f>IF(DML_drivmedel[[#This Row],[Drivmedel]]&lt;&gt;"",CONCATENATE(Rapporteringsår,"-",DML_drivmedel[[#This Row],[ID]]),"")</f>
        <v/>
      </c>
      <c r="G625" s="26" t="str">
        <f>IF(DML_drivmedel[[#This Row],[Drivmedel]]&lt;&gt;"",Rapporteringsår,"")</f>
        <v/>
      </c>
      <c r="H625" s="149">
        <v>1623</v>
      </c>
      <c r="I625" s="1"/>
      <c r="J625" s="82"/>
      <c r="K625" s="1"/>
      <c r="L625" s="83"/>
      <c r="M625" s="100"/>
    </row>
    <row r="626" spans="2:13" x14ac:dyDescent="0.35">
      <c r="B6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6" s="9" t="str">
        <f>IF(DML_drivmedel[[#This Row],[Drivmedel]]&lt;&gt;"",CONCATENATE(DML_drivmedel[[#This Row],[ID]],". ",DML_drivmedel[[#This Row],[Drivmedel]]),"")</f>
        <v/>
      </c>
      <c r="D626" s="9" t="str">
        <f>IF(DML_drivmedel[[#This Row],[Drivmedel]]&lt;&gt;"",Organisationsnummer,"")</f>
        <v/>
      </c>
      <c r="E626" s="81" t="str">
        <f>IF(DML_drivmedel[[#This Row],[Drivmedel]]&lt;&gt;"",Rapportör,"")</f>
        <v/>
      </c>
      <c r="F626" s="9" t="str">
        <f>IF(DML_drivmedel[[#This Row],[Drivmedel]]&lt;&gt;"",CONCATENATE(Rapporteringsår,"-",DML_drivmedel[[#This Row],[ID]]),"")</f>
        <v/>
      </c>
      <c r="G626" s="26" t="str">
        <f>IF(DML_drivmedel[[#This Row],[Drivmedel]]&lt;&gt;"",Rapporteringsår,"")</f>
        <v/>
      </c>
      <c r="H626" s="149">
        <v>1624</v>
      </c>
      <c r="I626" s="1"/>
      <c r="J626" s="82"/>
      <c r="K626" s="1"/>
      <c r="L626" s="83"/>
      <c r="M626" s="100"/>
    </row>
    <row r="627" spans="2:13" x14ac:dyDescent="0.35">
      <c r="B6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7" s="9" t="str">
        <f>IF(DML_drivmedel[[#This Row],[Drivmedel]]&lt;&gt;"",CONCATENATE(DML_drivmedel[[#This Row],[ID]],". ",DML_drivmedel[[#This Row],[Drivmedel]]),"")</f>
        <v/>
      </c>
      <c r="D627" s="9" t="str">
        <f>IF(DML_drivmedel[[#This Row],[Drivmedel]]&lt;&gt;"",Organisationsnummer,"")</f>
        <v/>
      </c>
      <c r="E627" s="81" t="str">
        <f>IF(DML_drivmedel[[#This Row],[Drivmedel]]&lt;&gt;"",Rapportör,"")</f>
        <v/>
      </c>
      <c r="F627" s="9" t="str">
        <f>IF(DML_drivmedel[[#This Row],[Drivmedel]]&lt;&gt;"",CONCATENATE(Rapporteringsår,"-",DML_drivmedel[[#This Row],[ID]]),"")</f>
        <v/>
      </c>
      <c r="G627" s="26" t="str">
        <f>IF(DML_drivmedel[[#This Row],[Drivmedel]]&lt;&gt;"",Rapporteringsår,"")</f>
        <v/>
      </c>
      <c r="H627" s="149">
        <v>1625</v>
      </c>
      <c r="I627" s="1"/>
      <c r="J627" s="82"/>
      <c r="K627" s="1"/>
      <c r="L627" s="83"/>
      <c r="M627" s="100"/>
    </row>
    <row r="628" spans="2:13" x14ac:dyDescent="0.35">
      <c r="B6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8" s="9" t="str">
        <f>IF(DML_drivmedel[[#This Row],[Drivmedel]]&lt;&gt;"",CONCATENATE(DML_drivmedel[[#This Row],[ID]],". ",DML_drivmedel[[#This Row],[Drivmedel]]),"")</f>
        <v/>
      </c>
      <c r="D628" s="9" t="str">
        <f>IF(DML_drivmedel[[#This Row],[Drivmedel]]&lt;&gt;"",Organisationsnummer,"")</f>
        <v/>
      </c>
      <c r="E628" s="81" t="str">
        <f>IF(DML_drivmedel[[#This Row],[Drivmedel]]&lt;&gt;"",Rapportör,"")</f>
        <v/>
      </c>
      <c r="F628" s="9" t="str">
        <f>IF(DML_drivmedel[[#This Row],[Drivmedel]]&lt;&gt;"",CONCATENATE(Rapporteringsår,"-",DML_drivmedel[[#This Row],[ID]]),"")</f>
        <v/>
      </c>
      <c r="G628" s="26" t="str">
        <f>IF(DML_drivmedel[[#This Row],[Drivmedel]]&lt;&gt;"",Rapporteringsår,"")</f>
        <v/>
      </c>
      <c r="H628" s="149">
        <v>1626</v>
      </c>
      <c r="I628" s="1"/>
      <c r="J628" s="82"/>
      <c r="K628" s="1"/>
      <c r="L628" s="83"/>
      <c r="M628" s="100"/>
    </row>
    <row r="629" spans="2:13" x14ac:dyDescent="0.35">
      <c r="B6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9" s="9" t="str">
        <f>IF(DML_drivmedel[[#This Row],[Drivmedel]]&lt;&gt;"",CONCATENATE(DML_drivmedel[[#This Row],[ID]],". ",DML_drivmedel[[#This Row],[Drivmedel]]),"")</f>
        <v/>
      </c>
      <c r="D629" s="9" t="str">
        <f>IF(DML_drivmedel[[#This Row],[Drivmedel]]&lt;&gt;"",Organisationsnummer,"")</f>
        <v/>
      </c>
      <c r="E629" s="81" t="str">
        <f>IF(DML_drivmedel[[#This Row],[Drivmedel]]&lt;&gt;"",Rapportör,"")</f>
        <v/>
      </c>
      <c r="F629" s="9" t="str">
        <f>IF(DML_drivmedel[[#This Row],[Drivmedel]]&lt;&gt;"",CONCATENATE(Rapporteringsår,"-",DML_drivmedel[[#This Row],[ID]]),"")</f>
        <v/>
      </c>
      <c r="G629" s="26" t="str">
        <f>IF(DML_drivmedel[[#This Row],[Drivmedel]]&lt;&gt;"",Rapporteringsår,"")</f>
        <v/>
      </c>
      <c r="H629" s="149">
        <v>1627</v>
      </c>
      <c r="I629" s="1"/>
      <c r="J629" s="82"/>
      <c r="K629" s="1"/>
      <c r="L629" s="83"/>
      <c r="M629" s="100"/>
    </row>
    <row r="630" spans="2:13" x14ac:dyDescent="0.35">
      <c r="B6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0" s="9" t="str">
        <f>IF(DML_drivmedel[[#This Row],[Drivmedel]]&lt;&gt;"",CONCATENATE(DML_drivmedel[[#This Row],[ID]],". ",DML_drivmedel[[#This Row],[Drivmedel]]),"")</f>
        <v/>
      </c>
      <c r="D630" s="9" t="str">
        <f>IF(DML_drivmedel[[#This Row],[Drivmedel]]&lt;&gt;"",Organisationsnummer,"")</f>
        <v/>
      </c>
      <c r="E630" s="81" t="str">
        <f>IF(DML_drivmedel[[#This Row],[Drivmedel]]&lt;&gt;"",Rapportör,"")</f>
        <v/>
      </c>
      <c r="F630" s="9" t="str">
        <f>IF(DML_drivmedel[[#This Row],[Drivmedel]]&lt;&gt;"",CONCATENATE(Rapporteringsår,"-",DML_drivmedel[[#This Row],[ID]]),"")</f>
        <v/>
      </c>
      <c r="G630" s="26" t="str">
        <f>IF(DML_drivmedel[[#This Row],[Drivmedel]]&lt;&gt;"",Rapporteringsår,"")</f>
        <v/>
      </c>
      <c r="H630" s="149">
        <v>1628</v>
      </c>
      <c r="I630" s="1"/>
      <c r="J630" s="82"/>
      <c r="K630" s="1"/>
      <c r="L630" s="83"/>
      <c r="M630" s="100"/>
    </row>
    <row r="631" spans="2:13" x14ac:dyDescent="0.35">
      <c r="B6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1" s="9" t="str">
        <f>IF(DML_drivmedel[[#This Row],[Drivmedel]]&lt;&gt;"",CONCATENATE(DML_drivmedel[[#This Row],[ID]],". ",DML_drivmedel[[#This Row],[Drivmedel]]),"")</f>
        <v/>
      </c>
      <c r="D631" s="9" t="str">
        <f>IF(DML_drivmedel[[#This Row],[Drivmedel]]&lt;&gt;"",Organisationsnummer,"")</f>
        <v/>
      </c>
      <c r="E631" s="81" t="str">
        <f>IF(DML_drivmedel[[#This Row],[Drivmedel]]&lt;&gt;"",Rapportör,"")</f>
        <v/>
      </c>
      <c r="F631" s="9" t="str">
        <f>IF(DML_drivmedel[[#This Row],[Drivmedel]]&lt;&gt;"",CONCATENATE(Rapporteringsår,"-",DML_drivmedel[[#This Row],[ID]]),"")</f>
        <v/>
      </c>
      <c r="G631" s="26" t="str">
        <f>IF(DML_drivmedel[[#This Row],[Drivmedel]]&lt;&gt;"",Rapporteringsår,"")</f>
        <v/>
      </c>
      <c r="H631" s="149">
        <v>1629</v>
      </c>
      <c r="I631" s="1"/>
      <c r="J631" s="82"/>
      <c r="K631" s="1"/>
      <c r="L631" s="83"/>
      <c r="M631" s="100"/>
    </row>
    <row r="632" spans="2:13" x14ac:dyDescent="0.35">
      <c r="B6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2" s="9" t="str">
        <f>IF(DML_drivmedel[[#This Row],[Drivmedel]]&lt;&gt;"",CONCATENATE(DML_drivmedel[[#This Row],[ID]],". ",DML_drivmedel[[#This Row],[Drivmedel]]),"")</f>
        <v/>
      </c>
      <c r="D632" s="9" t="str">
        <f>IF(DML_drivmedel[[#This Row],[Drivmedel]]&lt;&gt;"",Organisationsnummer,"")</f>
        <v/>
      </c>
      <c r="E632" s="81" t="str">
        <f>IF(DML_drivmedel[[#This Row],[Drivmedel]]&lt;&gt;"",Rapportör,"")</f>
        <v/>
      </c>
      <c r="F632" s="9" t="str">
        <f>IF(DML_drivmedel[[#This Row],[Drivmedel]]&lt;&gt;"",CONCATENATE(Rapporteringsår,"-",DML_drivmedel[[#This Row],[ID]]),"")</f>
        <v/>
      </c>
      <c r="G632" s="26" t="str">
        <f>IF(DML_drivmedel[[#This Row],[Drivmedel]]&lt;&gt;"",Rapporteringsår,"")</f>
        <v/>
      </c>
      <c r="H632" s="149">
        <v>1630</v>
      </c>
      <c r="I632" s="1"/>
      <c r="J632" s="82"/>
      <c r="K632" s="1"/>
      <c r="L632" s="83"/>
      <c r="M632" s="100"/>
    </row>
    <row r="633" spans="2:13" x14ac:dyDescent="0.35">
      <c r="B6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3" s="9" t="str">
        <f>IF(DML_drivmedel[[#This Row],[Drivmedel]]&lt;&gt;"",CONCATENATE(DML_drivmedel[[#This Row],[ID]],". ",DML_drivmedel[[#This Row],[Drivmedel]]),"")</f>
        <v/>
      </c>
      <c r="D633" s="9" t="str">
        <f>IF(DML_drivmedel[[#This Row],[Drivmedel]]&lt;&gt;"",Organisationsnummer,"")</f>
        <v/>
      </c>
      <c r="E633" s="81" t="str">
        <f>IF(DML_drivmedel[[#This Row],[Drivmedel]]&lt;&gt;"",Rapportör,"")</f>
        <v/>
      </c>
      <c r="F633" s="9" t="str">
        <f>IF(DML_drivmedel[[#This Row],[Drivmedel]]&lt;&gt;"",CONCATENATE(Rapporteringsår,"-",DML_drivmedel[[#This Row],[ID]]),"")</f>
        <v/>
      </c>
      <c r="G633" s="26" t="str">
        <f>IF(DML_drivmedel[[#This Row],[Drivmedel]]&lt;&gt;"",Rapporteringsår,"")</f>
        <v/>
      </c>
      <c r="H633" s="149">
        <v>1631</v>
      </c>
      <c r="I633" s="1"/>
      <c r="J633" s="82"/>
      <c r="K633" s="1"/>
      <c r="L633" s="83"/>
      <c r="M633" s="100"/>
    </row>
    <row r="634" spans="2:13" x14ac:dyDescent="0.35">
      <c r="B6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4" s="9" t="str">
        <f>IF(DML_drivmedel[[#This Row],[Drivmedel]]&lt;&gt;"",CONCATENATE(DML_drivmedel[[#This Row],[ID]],". ",DML_drivmedel[[#This Row],[Drivmedel]]),"")</f>
        <v/>
      </c>
      <c r="D634" s="9" t="str">
        <f>IF(DML_drivmedel[[#This Row],[Drivmedel]]&lt;&gt;"",Organisationsnummer,"")</f>
        <v/>
      </c>
      <c r="E634" s="81" t="str">
        <f>IF(DML_drivmedel[[#This Row],[Drivmedel]]&lt;&gt;"",Rapportör,"")</f>
        <v/>
      </c>
      <c r="F634" s="9" t="str">
        <f>IF(DML_drivmedel[[#This Row],[Drivmedel]]&lt;&gt;"",CONCATENATE(Rapporteringsår,"-",DML_drivmedel[[#This Row],[ID]]),"")</f>
        <v/>
      </c>
      <c r="G634" s="26" t="str">
        <f>IF(DML_drivmedel[[#This Row],[Drivmedel]]&lt;&gt;"",Rapporteringsår,"")</f>
        <v/>
      </c>
      <c r="H634" s="149">
        <v>1632</v>
      </c>
      <c r="I634" s="1"/>
      <c r="J634" s="82"/>
      <c r="K634" s="1"/>
      <c r="L634" s="83"/>
      <c r="M634" s="100"/>
    </row>
    <row r="635" spans="2:13" x14ac:dyDescent="0.35">
      <c r="B6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5" s="9" t="str">
        <f>IF(DML_drivmedel[[#This Row],[Drivmedel]]&lt;&gt;"",CONCATENATE(DML_drivmedel[[#This Row],[ID]],". ",DML_drivmedel[[#This Row],[Drivmedel]]),"")</f>
        <v/>
      </c>
      <c r="D635" s="9" t="str">
        <f>IF(DML_drivmedel[[#This Row],[Drivmedel]]&lt;&gt;"",Organisationsnummer,"")</f>
        <v/>
      </c>
      <c r="E635" s="81" t="str">
        <f>IF(DML_drivmedel[[#This Row],[Drivmedel]]&lt;&gt;"",Rapportör,"")</f>
        <v/>
      </c>
      <c r="F635" s="9" t="str">
        <f>IF(DML_drivmedel[[#This Row],[Drivmedel]]&lt;&gt;"",CONCATENATE(Rapporteringsår,"-",DML_drivmedel[[#This Row],[ID]]),"")</f>
        <v/>
      </c>
      <c r="G635" s="26" t="str">
        <f>IF(DML_drivmedel[[#This Row],[Drivmedel]]&lt;&gt;"",Rapporteringsår,"")</f>
        <v/>
      </c>
      <c r="H635" s="149">
        <v>1633</v>
      </c>
      <c r="I635" s="1"/>
      <c r="J635" s="82"/>
      <c r="K635" s="1"/>
      <c r="L635" s="83"/>
      <c r="M635" s="100"/>
    </row>
    <row r="636" spans="2:13" x14ac:dyDescent="0.35">
      <c r="B6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6" s="9" t="str">
        <f>IF(DML_drivmedel[[#This Row],[Drivmedel]]&lt;&gt;"",CONCATENATE(DML_drivmedel[[#This Row],[ID]],". ",DML_drivmedel[[#This Row],[Drivmedel]]),"")</f>
        <v/>
      </c>
      <c r="D636" s="9" t="str">
        <f>IF(DML_drivmedel[[#This Row],[Drivmedel]]&lt;&gt;"",Organisationsnummer,"")</f>
        <v/>
      </c>
      <c r="E636" s="81" t="str">
        <f>IF(DML_drivmedel[[#This Row],[Drivmedel]]&lt;&gt;"",Rapportör,"")</f>
        <v/>
      </c>
      <c r="F636" s="9" t="str">
        <f>IF(DML_drivmedel[[#This Row],[Drivmedel]]&lt;&gt;"",CONCATENATE(Rapporteringsår,"-",DML_drivmedel[[#This Row],[ID]]),"")</f>
        <v/>
      </c>
      <c r="G636" s="26" t="str">
        <f>IF(DML_drivmedel[[#This Row],[Drivmedel]]&lt;&gt;"",Rapporteringsår,"")</f>
        <v/>
      </c>
      <c r="H636" s="149">
        <v>1634</v>
      </c>
      <c r="I636" s="1"/>
      <c r="J636" s="82"/>
      <c r="K636" s="1"/>
      <c r="L636" s="83"/>
      <c r="M636" s="100"/>
    </row>
    <row r="637" spans="2:13" x14ac:dyDescent="0.35">
      <c r="B6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7" s="9" t="str">
        <f>IF(DML_drivmedel[[#This Row],[Drivmedel]]&lt;&gt;"",CONCATENATE(DML_drivmedel[[#This Row],[ID]],". ",DML_drivmedel[[#This Row],[Drivmedel]]),"")</f>
        <v/>
      </c>
      <c r="D637" s="9" t="str">
        <f>IF(DML_drivmedel[[#This Row],[Drivmedel]]&lt;&gt;"",Organisationsnummer,"")</f>
        <v/>
      </c>
      <c r="E637" s="81" t="str">
        <f>IF(DML_drivmedel[[#This Row],[Drivmedel]]&lt;&gt;"",Rapportör,"")</f>
        <v/>
      </c>
      <c r="F637" s="9" t="str">
        <f>IF(DML_drivmedel[[#This Row],[Drivmedel]]&lt;&gt;"",CONCATENATE(Rapporteringsår,"-",DML_drivmedel[[#This Row],[ID]]),"")</f>
        <v/>
      </c>
      <c r="G637" s="26" t="str">
        <f>IF(DML_drivmedel[[#This Row],[Drivmedel]]&lt;&gt;"",Rapporteringsår,"")</f>
        <v/>
      </c>
      <c r="H637" s="149">
        <v>1635</v>
      </c>
      <c r="I637" s="1"/>
      <c r="J637" s="82"/>
      <c r="K637" s="1"/>
      <c r="L637" s="83"/>
      <c r="M637" s="100"/>
    </row>
    <row r="638" spans="2:13" x14ac:dyDescent="0.35">
      <c r="B6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8" s="9" t="str">
        <f>IF(DML_drivmedel[[#This Row],[Drivmedel]]&lt;&gt;"",CONCATENATE(DML_drivmedel[[#This Row],[ID]],". ",DML_drivmedel[[#This Row],[Drivmedel]]),"")</f>
        <v/>
      </c>
      <c r="D638" s="9" t="str">
        <f>IF(DML_drivmedel[[#This Row],[Drivmedel]]&lt;&gt;"",Organisationsnummer,"")</f>
        <v/>
      </c>
      <c r="E638" s="81" t="str">
        <f>IF(DML_drivmedel[[#This Row],[Drivmedel]]&lt;&gt;"",Rapportör,"")</f>
        <v/>
      </c>
      <c r="F638" s="9" t="str">
        <f>IF(DML_drivmedel[[#This Row],[Drivmedel]]&lt;&gt;"",CONCATENATE(Rapporteringsår,"-",DML_drivmedel[[#This Row],[ID]]),"")</f>
        <v/>
      </c>
      <c r="G638" s="26" t="str">
        <f>IF(DML_drivmedel[[#This Row],[Drivmedel]]&lt;&gt;"",Rapporteringsår,"")</f>
        <v/>
      </c>
      <c r="H638" s="149">
        <v>1636</v>
      </c>
      <c r="I638" s="1"/>
      <c r="J638" s="82"/>
      <c r="K638" s="1"/>
      <c r="L638" s="83"/>
      <c r="M638" s="100"/>
    </row>
    <row r="639" spans="2:13" x14ac:dyDescent="0.35">
      <c r="B6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9" s="9" t="str">
        <f>IF(DML_drivmedel[[#This Row],[Drivmedel]]&lt;&gt;"",CONCATENATE(DML_drivmedel[[#This Row],[ID]],". ",DML_drivmedel[[#This Row],[Drivmedel]]),"")</f>
        <v/>
      </c>
      <c r="D639" s="9" t="str">
        <f>IF(DML_drivmedel[[#This Row],[Drivmedel]]&lt;&gt;"",Organisationsnummer,"")</f>
        <v/>
      </c>
      <c r="E639" s="81" t="str">
        <f>IF(DML_drivmedel[[#This Row],[Drivmedel]]&lt;&gt;"",Rapportör,"")</f>
        <v/>
      </c>
      <c r="F639" s="9" t="str">
        <f>IF(DML_drivmedel[[#This Row],[Drivmedel]]&lt;&gt;"",CONCATENATE(Rapporteringsår,"-",DML_drivmedel[[#This Row],[ID]]),"")</f>
        <v/>
      </c>
      <c r="G639" s="26" t="str">
        <f>IF(DML_drivmedel[[#This Row],[Drivmedel]]&lt;&gt;"",Rapporteringsår,"")</f>
        <v/>
      </c>
      <c r="H639" s="149">
        <v>1637</v>
      </c>
      <c r="I639" s="1"/>
      <c r="J639" s="82"/>
      <c r="K639" s="1"/>
      <c r="L639" s="83"/>
      <c r="M639" s="100"/>
    </row>
    <row r="640" spans="2:13" x14ac:dyDescent="0.35">
      <c r="B6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0" s="9" t="str">
        <f>IF(DML_drivmedel[[#This Row],[Drivmedel]]&lt;&gt;"",CONCATENATE(DML_drivmedel[[#This Row],[ID]],". ",DML_drivmedel[[#This Row],[Drivmedel]]),"")</f>
        <v/>
      </c>
      <c r="D640" s="9" t="str">
        <f>IF(DML_drivmedel[[#This Row],[Drivmedel]]&lt;&gt;"",Organisationsnummer,"")</f>
        <v/>
      </c>
      <c r="E640" s="81" t="str">
        <f>IF(DML_drivmedel[[#This Row],[Drivmedel]]&lt;&gt;"",Rapportör,"")</f>
        <v/>
      </c>
      <c r="F640" s="9" t="str">
        <f>IF(DML_drivmedel[[#This Row],[Drivmedel]]&lt;&gt;"",CONCATENATE(Rapporteringsår,"-",DML_drivmedel[[#This Row],[ID]]),"")</f>
        <v/>
      </c>
      <c r="G640" s="26" t="str">
        <f>IF(DML_drivmedel[[#This Row],[Drivmedel]]&lt;&gt;"",Rapporteringsår,"")</f>
        <v/>
      </c>
      <c r="H640" s="149">
        <v>1638</v>
      </c>
      <c r="I640" s="1"/>
      <c r="J640" s="82"/>
      <c r="K640" s="1"/>
      <c r="L640" s="83"/>
      <c r="M640" s="100"/>
    </row>
    <row r="641" spans="2:13" x14ac:dyDescent="0.35">
      <c r="B6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1" s="9" t="str">
        <f>IF(DML_drivmedel[[#This Row],[Drivmedel]]&lt;&gt;"",CONCATENATE(DML_drivmedel[[#This Row],[ID]],". ",DML_drivmedel[[#This Row],[Drivmedel]]),"")</f>
        <v/>
      </c>
      <c r="D641" s="9" t="str">
        <f>IF(DML_drivmedel[[#This Row],[Drivmedel]]&lt;&gt;"",Organisationsnummer,"")</f>
        <v/>
      </c>
      <c r="E641" s="81" t="str">
        <f>IF(DML_drivmedel[[#This Row],[Drivmedel]]&lt;&gt;"",Rapportör,"")</f>
        <v/>
      </c>
      <c r="F641" s="9" t="str">
        <f>IF(DML_drivmedel[[#This Row],[Drivmedel]]&lt;&gt;"",CONCATENATE(Rapporteringsår,"-",DML_drivmedel[[#This Row],[ID]]),"")</f>
        <v/>
      </c>
      <c r="G641" s="26" t="str">
        <f>IF(DML_drivmedel[[#This Row],[Drivmedel]]&lt;&gt;"",Rapporteringsår,"")</f>
        <v/>
      </c>
      <c r="H641" s="149">
        <v>1639</v>
      </c>
      <c r="I641" s="1"/>
      <c r="J641" s="82"/>
      <c r="K641" s="1"/>
      <c r="L641" s="83"/>
      <c r="M641" s="100"/>
    </row>
    <row r="642" spans="2:13" x14ac:dyDescent="0.35">
      <c r="B6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2" s="9" t="str">
        <f>IF(DML_drivmedel[[#This Row],[Drivmedel]]&lt;&gt;"",CONCATENATE(DML_drivmedel[[#This Row],[ID]],". ",DML_drivmedel[[#This Row],[Drivmedel]]),"")</f>
        <v/>
      </c>
      <c r="D642" s="9" t="str">
        <f>IF(DML_drivmedel[[#This Row],[Drivmedel]]&lt;&gt;"",Organisationsnummer,"")</f>
        <v/>
      </c>
      <c r="E642" s="81" t="str">
        <f>IF(DML_drivmedel[[#This Row],[Drivmedel]]&lt;&gt;"",Rapportör,"")</f>
        <v/>
      </c>
      <c r="F642" s="9" t="str">
        <f>IF(DML_drivmedel[[#This Row],[Drivmedel]]&lt;&gt;"",CONCATENATE(Rapporteringsår,"-",DML_drivmedel[[#This Row],[ID]]),"")</f>
        <v/>
      </c>
      <c r="G642" s="26" t="str">
        <f>IF(DML_drivmedel[[#This Row],[Drivmedel]]&lt;&gt;"",Rapporteringsår,"")</f>
        <v/>
      </c>
      <c r="H642" s="149">
        <v>1640</v>
      </c>
      <c r="I642" s="1"/>
      <c r="J642" s="82"/>
      <c r="K642" s="1"/>
      <c r="L642" s="83"/>
      <c r="M642" s="100"/>
    </row>
    <row r="643" spans="2:13" x14ac:dyDescent="0.35">
      <c r="B6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3" s="9" t="str">
        <f>IF(DML_drivmedel[[#This Row],[Drivmedel]]&lt;&gt;"",CONCATENATE(DML_drivmedel[[#This Row],[ID]],". ",DML_drivmedel[[#This Row],[Drivmedel]]),"")</f>
        <v/>
      </c>
      <c r="D643" s="9" t="str">
        <f>IF(DML_drivmedel[[#This Row],[Drivmedel]]&lt;&gt;"",Organisationsnummer,"")</f>
        <v/>
      </c>
      <c r="E643" s="81" t="str">
        <f>IF(DML_drivmedel[[#This Row],[Drivmedel]]&lt;&gt;"",Rapportör,"")</f>
        <v/>
      </c>
      <c r="F643" s="9" t="str">
        <f>IF(DML_drivmedel[[#This Row],[Drivmedel]]&lt;&gt;"",CONCATENATE(Rapporteringsår,"-",DML_drivmedel[[#This Row],[ID]]),"")</f>
        <v/>
      </c>
      <c r="G643" s="26" t="str">
        <f>IF(DML_drivmedel[[#This Row],[Drivmedel]]&lt;&gt;"",Rapporteringsår,"")</f>
        <v/>
      </c>
      <c r="H643" s="149">
        <v>1641</v>
      </c>
      <c r="I643" s="1"/>
      <c r="J643" s="82"/>
      <c r="K643" s="1"/>
      <c r="L643" s="83"/>
      <c r="M643" s="100"/>
    </row>
    <row r="644" spans="2:13" x14ac:dyDescent="0.35">
      <c r="B6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4" s="9" t="str">
        <f>IF(DML_drivmedel[[#This Row],[Drivmedel]]&lt;&gt;"",CONCATENATE(DML_drivmedel[[#This Row],[ID]],". ",DML_drivmedel[[#This Row],[Drivmedel]]),"")</f>
        <v/>
      </c>
      <c r="D644" s="9" t="str">
        <f>IF(DML_drivmedel[[#This Row],[Drivmedel]]&lt;&gt;"",Organisationsnummer,"")</f>
        <v/>
      </c>
      <c r="E644" s="81" t="str">
        <f>IF(DML_drivmedel[[#This Row],[Drivmedel]]&lt;&gt;"",Rapportör,"")</f>
        <v/>
      </c>
      <c r="F644" s="9" t="str">
        <f>IF(DML_drivmedel[[#This Row],[Drivmedel]]&lt;&gt;"",CONCATENATE(Rapporteringsår,"-",DML_drivmedel[[#This Row],[ID]]),"")</f>
        <v/>
      </c>
      <c r="G644" s="26" t="str">
        <f>IF(DML_drivmedel[[#This Row],[Drivmedel]]&lt;&gt;"",Rapporteringsår,"")</f>
        <v/>
      </c>
      <c r="H644" s="149">
        <v>1642</v>
      </c>
      <c r="I644" s="1"/>
      <c r="J644" s="82"/>
      <c r="K644" s="1"/>
      <c r="L644" s="83"/>
      <c r="M644" s="100"/>
    </row>
    <row r="645" spans="2:13" x14ac:dyDescent="0.35">
      <c r="B6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5" s="9" t="str">
        <f>IF(DML_drivmedel[[#This Row],[Drivmedel]]&lt;&gt;"",CONCATENATE(DML_drivmedel[[#This Row],[ID]],". ",DML_drivmedel[[#This Row],[Drivmedel]]),"")</f>
        <v/>
      </c>
      <c r="D645" s="9" t="str">
        <f>IF(DML_drivmedel[[#This Row],[Drivmedel]]&lt;&gt;"",Organisationsnummer,"")</f>
        <v/>
      </c>
      <c r="E645" s="81" t="str">
        <f>IF(DML_drivmedel[[#This Row],[Drivmedel]]&lt;&gt;"",Rapportör,"")</f>
        <v/>
      </c>
      <c r="F645" s="9" t="str">
        <f>IF(DML_drivmedel[[#This Row],[Drivmedel]]&lt;&gt;"",CONCATENATE(Rapporteringsår,"-",DML_drivmedel[[#This Row],[ID]]),"")</f>
        <v/>
      </c>
      <c r="G645" s="26" t="str">
        <f>IF(DML_drivmedel[[#This Row],[Drivmedel]]&lt;&gt;"",Rapporteringsår,"")</f>
        <v/>
      </c>
      <c r="H645" s="149">
        <v>1643</v>
      </c>
      <c r="I645" s="1"/>
      <c r="J645" s="82"/>
      <c r="K645" s="1"/>
      <c r="L645" s="83"/>
      <c r="M645" s="100"/>
    </row>
    <row r="646" spans="2:13" x14ac:dyDescent="0.35">
      <c r="B6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6" s="9" t="str">
        <f>IF(DML_drivmedel[[#This Row],[Drivmedel]]&lt;&gt;"",CONCATENATE(DML_drivmedel[[#This Row],[ID]],". ",DML_drivmedel[[#This Row],[Drivmedel]]),"")</f>
        <v/>
      </c>
      <c r="D646" s="9" t="str">
        <f>IF(DML_drivmedel[[#This Row],[Drivmedel]]&lt;&gt;"",Organisationsnummer,"")</f>
        <v/>
      </c>
      <c r="E646" s="81" t="str">
        <f>IF(DML_drivmedel[[#This Row],[Drivmedel]]&lt;&gt;"",Rapportör,"")</f>
        <v/>
      </c>
      <c r="F646" s="9" t="str">
        <f>IF(DML_drivmedel[[#This Row],[Drivmedel]]&lt;&gt;"",CONCATENATE(Rapporteringsår,"-",DML_drivmedel[[#This Row],[ID]]),"")</f>
        <v/>
      </c>
      <c r="G646" s="26" t="str">
        <f>IF(DML_drivmedel[[#This Row],[Drivmedel]]&lt;&gt;"",Rapporteringsår,"")</f>
        <v/>
      </c>
      <c r="H646" s="149">
        <v>1644</v>
      </c>
      <c r="I646" s="1"/>
      <c r="J646" s="82"/>
      <c r="K646" s="1"/>
      <c r="L646" s="83"/>
      <c r="M646" s="100"/>
    </row>
    <row r="647" spans="2:13" x14ac:dyDescent="0.35">
      <c r="B6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7" s="9" t="str">
        <f>IF(DML_drivmedel[[#This Row],[Drivmedel]]&lt;&gt;"",CONCATENATE(DML_drivmedel[[#This Row],[ID]],". ",DML_drivmedel[[#This Row],[Drivmedel]]),"")</f>
        <v/>
      </c>
      <c r="D647" s="9" t="str">
        <f>IF(DML_drivmedel[[#This Row],[Drivmedel]]&lt;&gt;"",Organisationsnummer,"")</f>
        <v/>
      </c>
      <c r="E647" s="81" t="str">
        <f>IF(DML_drivmedel[[#This Row],[Drivmedel]]&lt;&gt;"",Rapportör,"")</f>
        <v/>
      </c>
      <c r="F647" s="9" t="str">
        <f>IF(DML_drivmedel[[#This Row],[Drivmedel]]&lt;&gt;"",CONCATENATE(Rapporteringsår,"-",DML_drivmedel[[#This Row],[ID]]),"")</f>
        <v/>
      </c>
      <c r="G647" s="26" t="str">
        <f>IF(DML_drivmedel[[#This Row],[Drivmedel]]&lt;&gt;"",Rapporteringsår,"")</f>
        <v/>
      </c>
      <c r="H647" s="149">
        <v>1645</v>
      </c>
      <c r="I647" s="1"/>
      <c r="J647" s="82"/>
      <c r="K647" s="1"/>
      <c r="L647" s="83"/>
      <c r="M647" s="100"/>
    </row>
    <row r="648" spans="2:13" x14ac:dyDescent="0.35">
      <c r="B6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8" s="9" t="str">
        <f>IF(DML_drivmedel[[#This Row],[Drivmedel]]&lt;&gt;"",CONCATENATE(DML_drivmedel[[#This Row],[ID]],". ",DML_drivmedel[[#This Row],[Drivmedel]]),"")</f>
        <v/>
      </c>
      <c r="D648" s="9" t="str">
        <f>IF(DML_drivmedel[[#This Row],[Drivmedel]]&lt;&gt;"",Organisationsnummer,"")</f>
        <v/>
      </c>
      <c r="E648" s="81" t="str">
        <f>IF(DML_drivmedel[[#This Row],[Drivmedel]]&lt;&gt;"",Rapportör,"")</f>
        <v/>
      </c>
      <c r="F648" s="9" t="str">
        <f>IF(DML_drivmedel[[#This Row],[Drivmedel]]&lt;&gt;"",CONCATENATE(Rapporteringsår,"-",DML_drivmedel[[#This Row],[ID]]),"")</f>
        <v/>
      </c>
      <c r="G648" s="26" t="str">
        <f>IF(DML_drivmedel[[#This Row],[Drivmedel]]&lt;&gt;"",Rapporteringsår,"")</f>
        <v/>
      </c>
      <c r="H648" s="149">
        <v>1646</v>
      </c>
      <c r="I648" s="1"/>
      <c r="J648" s="82"/>
      <c r="K648" s="1"/>
      <c r="L648" s="83"/>
      <c r="M648" s="100"/>
    </row>
    <row r="649" spans="2:13" x14ac:dyDescent="0.35">
      <c r="B6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9" s="9" t="str">
        <f>IF(DML_drivmedel[[#This Row],[Drivmedel]]&lt;&gt;"",CONCATENATE(DML_drivmedel[[#This Row],[ID]],". ",DML_drivmedel[[#This Row],[Drivmedel]]),"")</f>
        <v/>
      </c>
      <c r="D649" s="9" t="str">
        <f>IF(DML_drivmedel[[#This Row],[Drivmedel]]&lt;&gt;"",Organisationsnummer,"")</f>
        <v/>
      </c>
      <c r="E649" s="81" t="str">
        <f>IF(DML_drivmedel[[#This Row],[Drivmedel]]&lt;&gt;"",Rapportör,"")</f>
        <v/>
      </c>
      <c r="F649" s="9" t="str">
        <f>IF(DML_drivmedel[[#This Row],[Drivmedel]]&lt;&gt;"",CONCATENATE(Rapporteringsår,"-",DML_drivmedel[[#This Row],[ID]]),"")</f>
        <v/>
      </c>
      <c r="G649" s="26" t="str">
        <f>IF(DML_drivmedel[[#This Row],[Drivmedel]]&lt;&gt;"",Rapporteringsår,"")</f>
        <v/>
      </c>
      <c r="H649" s="149">
        <v>1647</v>
      </c>
      <c r="I649" s="1"/>
      <c r="J649" s="82"/>
      <c r="K649" s="1"/>
      <c r="L649" s="83"/>
      <c r="M649" s="100"/>
    </row>
    <row r="650" spans="2:13" x14ac:dyDescent="0.35">
      <c r="B6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0" s="9" t="str">
        <f>IF(DML_drivmedel[[#This Row],[Drivmedel]]&lt;&gt;"",CONCATENATE(DML_drivmedel[[#This Row],[ID]],". ",DML_drivmedel[[#This Row],[Drivmedel]]),"")</f>
        <v/>
      </c>
      <c r="D650" s="9" t="str">
        <f>IF(DML_drivmedel[[#This Row],[Drivmedel]]&lt;&gt;"",Organisationsnummer,"")</f>
        <v/>
      </c>
      <c r="E650" s="81" t="str">
        <f>IF(DML_drivmedel[[#This Row],[Drivmedel]]&lt;&gt;"",Rapportör,"")</f>
        <v/>
      </c>
      <c r="F650" s="9" t="str">
        <f>IF(DML_drivmedel[[#This Row],[Drivmedel]]&lt;&gt;"",CONCATENATE(Rapporteringsår,"-",DML_drivmedel[[#This Row],[ID]]),"")</f>
        <v/>
      </c>
      <c r="G650" s="26" t="str">
        <f>IF(DML_drivmedel[[#This Row],[Drivmedel]]&lt;&gt;"",Rapporteringsår,"")</f>
        <v/>
      </c>
      <c r="H650" s="149">
        <v>1648</v>
      </c>
      <c r="I650" s="1"/>
      <c r="J650" s="82"/>
      <c r="K650" s="1"/>
      <c r="L650" s="83"/>
      <c r="M650" s="100"/>
    </row>
    <row r="651" spans="2:13" x14ac:dyDescent="0.35">
      <c r="B6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1" s="9" t="str">
        <f>IF(DML_drivmedel[[#This Row],[Drivmedel]]&lt;&gt;"",CONCATENATE(DML_drivmedel[[#This Row],[ID]],". ",DML_drivmedel[[#This Row],[Drivmedel]]),"")</f>
        <v/>
      </c>
      <c r="D651" s="9" t="str">
        <f>IF(DML_drivmedel[[#This Row],[Drivmedel]]&lt;&gt;"",Organisationsnummer,"")</f>
        <v/>
      </c>
      <c r="E651" s="81" t="str">
        <f>IF(DML_drivmedel[[#This Row],[Drivmedel]]&lt;&gt;"",Rapportör,"")</f>
        <v/>
      </c>
      <c r="F651" s="9" t="str">
        <f>IF(DML_drivmedel[[#This Row],[Drivmedel]]&lt;&gt;"",CONCATENATE(Rapporteringsår,"-",DML_drivmedel[[#This Row],[ID]]),"")</f>
        <v/>
      </c>
      <c r="G651" s="26" t="str">
        <f>IF(DML_drivmedel[[#This Row],[Drivmedel]]&lt;&gt;"",Rapporteringsår,"")</f>
        <v/>
      </c>
      <c r="H651" s="149">
        <v>1649</v>
      </c>
      <c r="I651" s="1"/>
      <c r="J651" s="82"/>
      <c r="K651" s="1"/>
      <c r="L651" s="83"/>
      <c r="M651" s="100"/>
    </row>
    <row r="652" spans="2:13" x14ac:dyDescent="0.35">
      <c r="B6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2" s="9" t="str">
        <f>IF(DML_drivmedel[[#This Row],[Drivmedel]]&lt;&gt;"",CONCATENATE(DML_drivmedel[[#This Row],[ID]],". ",DML_drivmedel[[#This Row],[Drivmedel]]),"")</f>
        <v/>
      </c>
      <c r="D652" s="9" t="str">
        <f>IF(DML_drivmedel[[#This Row],[Drivmedel]]&lt;&gt;"",Organisationsnummer,"")</f>
        <v/>
      </c>
      <c r="E652" s="81" t="str">
        <f>IF(DML_drivmedel[[#This Row],[Drivmedel]]&lt;&gt;"",Rapportör,"")</f>
        <v/>
      </c>
      <c r="F652" s="9" t="str">
        <f>IF(DML_drivmedel[[#This Row],[Drivmedel]]&lt;&gt;"",CONCATENATE(Rapporteringsår,"-",DML_drivmedel[[#This Row],[ID]]),"")</f>
        <v/>
      </c>
      <c r="G652" s="26" t="str">
        <f>IF(DML_drivmedel[[#This Row],[Drivmedel]]&lt;&gt;"",Rapporteringsår,"")</f>
        <v/>
      </c>
      <c r="H652" s="149">
        <v>1650</v>
      </c>
      <c r="I652" s="1"/>
      <c r="J652" s="82"/>
      <c r="K652" s="1"/>
      <c r="L652" s="83"/>
      <c r="M652" s="100"/>
    </row>
    <row r="653" spans="2:13" x14ac:dyDescent="0.35">
      <c r="B6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3" s="9" t="str">
        <f>IF(DML_drivmedel[[#This Row],[Drivmedel]]&lt;&gt;"",CONCATENATE(DML_drivmedel[[#This Row],[ID]],". ",DML_drivmedel[[#This Row],[Drivmedel]]),"")</f>
        <v/>
      </c>
      <c r="D653" s="9" t="str">
        <f>IF(DML_drivmedel[[#This Row],[Drivmedel]]&lt;&gt;"",Organisationsnummer,"")</f>
        <v/>
      </c>
      <c r="E653" s="81" t="str">
        <f>IF(DML_drivmedel[[#This Row],[Drivmedel]]&lt;&gt;"",Rapportör,"")</f>
        <v/>
      </c>
      <c r="F653" s="9" t="str">
        <f>IF(DML_drivmedel[[#This Row],[Drivmedel]]&lt;&gt;"",CONCATENATE(Rapporteringsår,"-",DML_drivmedel[[#This Row],[ID]]),"")</f>
        <v/>
      </c>
      <c r="G653" s="26" t="str">
        <f>IF(DML_drivmedel[[#This Row],[Drivmedel]]&lt;&gt;"",Rapporteringsår,"")</f>
        <v/>
      </c>
      <c r="H653" s="149">
        <v>1651</v>
      </c>
      <c r="I653" s="1"/>
      <c r="J653" s="82"/>
      <c r="K653" s="1"/>
      <c r="L653" s="83"/>
      <c r="M653" s="100"/>
    </row>
    <row r="654" spans="2:13" x14ac:dyDescent="0.35">
      <c r="B6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4" s="9" t="str">
        <f>IF(DML_drivmedel[[#This Row],[Drivmedel]]&lt;&gt;"",CONCATENATE(DML_drivmedel[[#This Row],[ID]],". ",DML_drivmedel[[#This Row],[Drivmedel]]),"")</f>
        <v/>
      </c>
      <c r="D654" s="9" t="str">
        <f>IF(DML_drivmedel[[#This Row],[Drivmedel]]&lt;&gt;"",Organisationsnummer,"")</f>
        <v/>
      </c>
      <c r="E654" s="81" t="str">
        <f>IF(DML_drivmedel[[#This Row],[Drivmedel]]&lt;&gt;"",Rapportör,"")</f>
        <v/>
      </c>
      <c r="F654" s="9" t="str">
        <f>IF(DML_drivmedel[[#This Row],[Drivmedel]]&lt;&gt;"",CONCATENATE(Rapporteringsår,"-",DML_drivmedel[[#This Row],[ID]]),"")</f>
        <v/>
      </c>
      <c r="G654" s="26" t="str">
        <f>IF(DML_drivmedel[[#This Row],[Drivmedel]]&lt;&gt;"",Rapporteringsår,"")</f>
        <v/>
      </c>
      <c r="H654" s="149">
        <v>1652</v>
      </c>
      <c r="I654" s="1"/>
      <c r="J654" s="82"/>
      <c r="K654" s="1"/>
      <c r="L654" s="83"/>
      <c r="M654" s="100"/>
    </row>
    <row r="655" spans="2:13" x14ac:dyDescent="0.35">
      <c r="B6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5" s="9" t="str">
        <f>IF(DML_drivmedel[[#This Row],[Drivmedel]]&lt;&gt;"",CONCATENATE(DML_drivmedel[[#This Row],[ID]],". ",DML_drivmedel[[#This Row],[Drivmedel]]),"")</f>
        <v/>
      </c>
      <c r="D655" s="9" t="str">
        <f>IF(DML_drivmedel[[#This Row],[Drivmedel]]&lt;&gt;"",Organisationsnummer,"")</f>
        <v/>
      </c>
      <c r="E655" s="81" t="str">
        <f>IF(DML_drivmedel[[#This Row],[Drivmedel]]&lt;&gt;"",Rapportör,"")</f>
        <v/>
      </c>
      <c r="F655" s="9" t="str">
        <f>IF(DML_drivmedel[[#This Row],[Drivmedel]]&lt;&gt;"",CONCATENATE(Rapporteringsår,"-",DML_drivmedel[[#This Row],[ID]]),"")</f>
        <v/>
      </c>
      <c r="G655" s="26" t="str">
        <f>IF(DML_drivmedel[[#This Row],[Drivmedel]]&lt;&gt;"",Rapporteringsår,"")</f>
        <v/>
      </c>
      <c r="H655" s="149">
        <v>1653</v>
      </c>
      <c r="I655" s="1"/>
      <c r="J655" s="82"/>
      <c r="K655" s="1"/>
      <c r="L655" s="83"/>
      <c r="M655" s="100"/>
    </row>
    <row r="656" spans="2:13" x14ac:dyDescent="0.35">
      <c r="B6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6" s="9" t="str">
        <f>IF(DML_drivmedel[[#This Row],[Drivmedel]]&lt;&gt;"",CONCATENATE(DML_drivmedel[[#This Row],[ID]],". ",DML_drivmedel[[#This Row],[Drivmedel]]),"")</f>
        <v/>
      </c>
      <c r="D656" s="9" t="str">
        <f>IF(DML_drivmedel[[#This Row],[Drivmedel]]&lt;&gt;"",Organisationsnummer,"")</f>
        <v/>
      </c>
      <c r="E656" s="81" t="str">
        <f>IF(DML_drivmedel[[#This Row],[Drivmedel]]&lt;&gt;"",Rapportör,"")</f>
        <v/>
      </c>
      <c r="F656" s="9" t="str">
        <f>IF(DML_drivmedel[[#This Row],[Drivmedel]]&lt;&gt;"",CONCATENATE(Rapporteringsår,"-",DML_drivmedel[[#This Row],[ID]]),"")</f>
        <v/>
      </c>
      <c r="G656" s="26" t="str">
        <f>IF(DML_drivmedel[[#This Row],[Drivmedel]]&lt;&gt;"",Rapporteringsår,"")</f>
        <v/>
      </c>
      <c r="H656" s="149">
        <v>1654</v>
      </c>
      <c r="I656" s="1"/>
      <c r="J656" s="82"/>
      <c r="K656" s="1"/>
      <c r="L656" s="83"/>
      <c r="M656" s="100"/>
    </row>
    <row r="657" spans="2:13" x14ac:dyDescent="0.35">
      <c r="B6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7" s="9" t="str">
        <f>IF(DML_drivmedel[[#This Row],[Drivmedel]]&lt;&gt;"",CONCATENATE(DML_drivmedel[[#This Row],[ID]],". ",DML_drivmedel[[#This Row],[Drivmedel]]),"")</f>
        <v/>
      </c>
      <c r="D657" s="9" t="str">
        <f>IF(DML_drivmedel[[#This Row],[Drivmedel]]&lt;&gt;"",Organisationsnummer,"")</f>
        <v/>
      </c>
      <c r="E657" s="81" t="str">
        <f>IF(DML_drivmedel[[#This Row],[Drivmedel]]&lt;&gt;"",Rapportör,"")</f>
        <v/>
      </c>
      <c r="F657" s="9" t="str">
        <f>IF(DML_drivmedel[[#This Row],[Drivmedel]]&lt;&gt;"",CONCATENATE(Rapporteringsår,"-",DML_drivmedel[[#This Row],[ID]]),"")</f>
        <v/>
      </c>
      <c r="G657" s="26" t="str">
        <f>IF(DML_drivmedel[[#This Row],[Drivmedel]]&lt;&gt;"",Rapporteringsår,"")</f>
        <v/>
      </c>
      <c r="H657" s="149">
        <v>1655</v>
      </c>
      <c r="I657" s="1"/>
      <c r="J657" s="82"/>
      <c r="K657" s="1"/>
      <c r="L657" s="83"/>
      <c r="M657" s="100"/>
    </row>
    <row r="658" spans="2:13" x14ac:dyDescent="0.35">
      <c r="B6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8" s="9" t="str">
        <f>IF(DML_drivmedel[[#This Row],[Drivmedel]]&lt;&gt;"",CONCATENATE(DML_drivmedel[[#This Row],[ID]],". ",DML_drivmedel[[#This Row],[Drivmedel]]),"")</f>
        <v/>
      </c>
      <c r="D658" s="9" t="str">
        <f>IF(DML_drivmedel[[#This Row],[Drivmedel]]&lt;&gt;"",Organisationsnummer,"")</f>
        <v/>
      </c>
      <c r="E658" s="81" t="str">
        <f>IF(DML_drivmedel[[#This Row],[Drivmedel]]&lt;&gt;"",Rapportör,"")</f>
        <v/>
      </c>
      <c r="F658" s="9" t="str">
        <f>IF(DML_drivmedel[[#This Row],[Drivmedel]]&lt;&gt;"",CONCATENATE(Rapporteringsår,"-",DML_drivmedel[[#This Row],[ID]]),"")</f>
        <v/>
      </c>
      <c r="G658" s="26" t="str">
        <f>IF(DML_drivmedel[[#This Row],[Drivmedel]]&lt;&gt;"",Rapporteringsår,"")</f>
        <v/>
      </c>
      <c r="H658" s="149">
        <v>1656</v>
      </c>
      <c r="I658" s="1"/>
      <c r="J658" s="82"/>
      <c r="K658" s="1"/>
      <c r="L658" s="83"/>
      <c r="M658" s="100"/>
    </row>
    <row r="659" spans="2:13" x14ac:dyDescent="0.35">
      <c r="B6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9" s="9" t="str">
        <f>IF(DML_drivmedel[[#This Row],[Drivmedel]]&lt;&gt;"",CONCATENATE(DML_drivmedel[[#This Row],[ID]],". ",DML_drivmedel[[#This Row],[Drivmedel]]),"")</f>
        <v/>
      </c>
      <c r="D659" s="9" t="str">
        <f>IF(DML_drivmedel[[#This Row],[Drivmedel]]&lt;&gt;"",Organisationsnummer,"")</f>
        <v/>
      </c>
      <c r="E659" s="81" t="str">
        <f>IF(DML_drivmedel[[#This Row],[Drivmedel]]&lt;&gt;"",Rapportör,"")</f>
        <v/>
      </c>
      <c r="F659" s="9" t="str">
        <f>IF(DML_drivmedel[[#This Row],[Drivmedel]]&lt;&gt;"",CONCATENATE(Rapporteringsår,"-",DML_drivmedel[[#This Row],[ID]]),"")</f>
        <v/>
      </c>
      <c r="G659" s="26" t="str">
        <f>IF(DML_drivmedel[[#This Row],[Drivmedel]]&lt;&gt;"",Rapporteringsår,"")</f>
        <v/>
      </c>
      <c r="H659" s="149">
        <v>1657</v>
      </c>
      <c r="I659" s="1"/>
      <c r="J659" s="82"/>
      <c r="K659" s="1"/>
      <c r="L659" s="83"/>
      <c r="M659" s="100"/>
    </row>
    <row r="660" spans="2:13" x14ac:dyDescent="0.35">
      <c r="B6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0" s="9" t="str">
        <f>IF(DML_drivmedel[[#This Row],[Drivmedel]]&lt;&gt;"",CONCATENATE(DML_drivmedel[[#This Row],[ID]],". ",DML_drivmedel[[#This Row],[Drivmedel]]),"")</f>
        <v/>
      </c>
      <c r="D660" s="9" t="str">
        <f>IF(DML_drivmedel[[#This Row],[Drivmedel]]&lt;&gt;"",Organisationsnummer,"")</f>
        <v/>
      </c>
      <c r="E660" s="81" t="str">
        <f>IF(DML_drivmedel[[#This Row],[Drivmedel]]&lt;&gt;"",Rapportör,"")</f>
        <v/>
      </c>
      <c r="F660" s="9" t="str">
        <f>IF(DML_drivmedel[[#This Row],[Drivmedel]]&lt;&gt;"",CONCATENATE(Rapporteringsår,"-",DML_drivmedel[[#This Row],[ID]]),"")</f>
        <v/>
      </c>
      <c r="G660" s="26" t="str">
        <f>IF(DML_drivmedel[[#This Row],[Drivmedel]]&lt;&gt;"",Rapporteringsår,"")</f>
        <v/>
      </c>
      <c r="H660" s="149">
        <v>1658</v>
      </c>
      <c r="I660" s="1"/>
      <c r="J660" s="82"/>
      <c r="K660" s="1"/>
      <c r="L660" s="83"/>
      <c r="M660" s="100"/>
    </row>
    <row r="661" spans="2:13" x14ac:dyDescent="0.35">
      <c r="B6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1" s="9" t="str">
        <f>IF(DML_drivmedel[[#This Row],[Drivmedel]]&lt;&gt;"",CONCATENATE(DML_drivmedel[[#This Row],[ID]],". ",DML_drivmedel[[#This Row],[Drivmedel]]),"")</f>
        <v/>
      </c>
      <c r="D661" s="9" t="str">
        <f>IF(DML_drivmedel[[#This Row],[Drivmedel]]&lt;&gt;"",Organisationsnummer,"")</f>
        <v/>
      </c>
      <c r="E661" s="81" t="str">
        <f>IF(DML_drivmedel[[#This Row],[Drivmedel]]&lt;&gt;"",Rapportör,"")</f>
        <v/>
      </c>
      <c r="F661" s="9" t="str">
        <f>IF(DML_drivmedel[[#This Row],[Drivmedel]]&lt;&gt;"",CONCATENATE(Rapporteringsår,"-",DML_drivmedel[[#This Row],[ID]]),"")</f>
        <v/>
      </c>
      <c r="G661" s="26" t="str">
        <f>IF(DML_drivmedel[[#This Row],[Drivmedel]]&lt;&gt;"",Rapporteringsår,"")</f>
        <v/>
      </c>
      <c r="H661" s="149">
        <v>1659</v>
      </c>
      <c r="I661" s="1"/>
      <c r="J661" s="82"/>
      <c r="K661" s="1"/>
      <c r="L661" s="83"/>
      <c r="M661" s="100"/>
    </row>
    <row r="662" spans="2:13" x14ac:dyDescent="0.35">
      <c r="B6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2" s="9" t="str">
        <f>IF(DML_drivmedel[[#This Row],[Drivmedel]]&lt;&gt;"",CONCATENATE(DML_drivmedel[[#This Row],[ID]],". ",DML_drivmedel[[#This Row],[Drivmedel]]),"")</f>
        <v/>
      </c>
      <c r="D662" s="9" t="str">
        <f>IF(DML_drivmedel[[#This Row],[Drivmedel]]&lt;&gt;"",Organisationsnummer,"")</f>
        <v/>
      </c>
      <c r="E662" s="81" t="str">
        <f>IF(DML_drivmedel[[#This Row],[Drivmedel]]&lt;&gt;"",Rapportör,"")</f>
        <v/>
      </c>
      <c r="F662" s="9" t="str">
        <f>IF(DML_drivmedel[[#This Row],[Drivmedel]]&lt;&gt;"",CONCATENATE(Rapporteringsår,"-",DML_drivmedel[[#This Row],[ID]]),"")</f>
        <v/>
      </c>
      <c r="G662" s="26" t="str">
        <f>IF(DML_drivmedel[[#This Row],[Drivmedel]]&lt;&gt;"",Rapporteringsår,"")</f>
        <v/>
      </c>
      <c r="H662" s="149">
        <v>1660</v>
      </c>
      <c r="I662" s="1"/>
      <c r="J662" s="82"/>
      <c r="K662" s="1"/>
      <c r="L662" s="83"/>
      <c r="M662" s="100"/>
    </row>
    <row r="663" spans="2:13" x14ac:dyDescent="0.35">
      <c r="B6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3" s="9" t="str">
        <f>IF(DML_drivmedel[[#This Row],[Drivmedel]]&lt;&gt;"",CONCATENATE(DML_drivmedel[[#This Row],[ID]],". ",DML_drivmedel[[#This Row],[Drivmedel]]),"")</f>
        <v/>
      </c>
      <c r="D663" s="9" t="str">
        <f>IF(DML_drivmedel[[#This Row],[Drivmedel]]&lt;&gt;"",Organisationsnummer,"")</f>
        <v/>
      </c>
      <c r="E663" s="81" t="str">
        <f>IF(DML_drivmedel[[#This Row],[Drivmedel]]&lt;&gt;"",Rapportör,"")</f>
        <v/>
      </c>
      <c r="F663" s="9" t="str">
        <f>IF(DML_drivmedel[[#This Row],[Drivmedel]]&lt;&gt;"",CONCATENATE(Rapporteringsår,"-",DML_drivmedel[[#This Row],[ID]]),"")</f>
        <v/>
      </c>
      <c r="G663" s="26" t="str">
        <f>IF(DML_drivmedel[[#This Row],[Drivmedel]]&lt;&gt;"",Rapporteringsår,"")</f>
        <v/>
      </c>
      <c r="H663" s="149">
        <v>1661</v>
      </c>
      <c r="I663" s="1"/>
      <c r="J663" s="82"/>
      <c r="K663" s="1"/>
      <c r="L663" s="83"/>
      <c r="M663" s="100"/>
    </row>
    <row r="664" spans="2:13" x14ac:dyDescent="0.35">
      <c r="B6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4" s="9" t="str">
        <f>IF(DML_drivmedel[[#This Row],[Drivmedel]]&lt;&gt;"",CONCATENATE(DML_drivmedel[[#This Row],[ID]],". ",DML_drivmedel[[#This Row],[Drivmedel]]),"")</f>
        <v/>
      </c>
      <c r="D664" s="9" t="str">
        <f>IF(DML_drivmedel[[#This Row],[Drivmedel]]&lt;&gt;"",Organisationsnummer,"")</f>
        <v/>
      </c>
      <c r="E664" s="81" t="str">
        <f>IF(DML_drivmedel[[#This Row],[Drivmedel]]&lt;&gt;"",Rapportör,"")</f>
        <v/>
      </c>
      <c r="F664" s="9" t="str">
        <f>IF(DML_drivmedel[[#This Row],[Drivmedel]]&lt;&gt;"",CONCATENATE(Rapporteringsår,"-",DML_drivmedel[[#This Row],[ID]]),"")</f>
        <v/>
      </c>
      <c r="G664" s="26" t="str">
        <f>IF(DML_drivmedel[[#This Row],[Drivmedel]]&lt;&gt;"",Rapporteringsår,"")</f>
        <v/>
      </c>
      <c r="H664" s="149">
        <v>1662</v>
      </c>
      <c r="I664" s="1"/>
      <c r="J664" s="82"/>
      <c r="K664" s="1"/>
      <c r="L664" s="83"/>
      <c r="M664" s="100"/>
    </row>
    <row r="665" spans="2:13" x14ac:dyDescent="0.35">
      <c r="B6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5" s="9" t="str">
        <f>IF(DML_drivmedel[[#This Row],[Drivmedel]]&lt;&gt;"",CONCATENATE(DML_drivmedel[[#This Row],[ID]],". ",DML_drivmedel[[#This Row],[Drivmedel]]),"")</f>
        <v/>
      </c>
      <c r="D665" s="9" t="str">
        <f>IF(DML_drivmedel[[#This Row],[Drivmedel]]&lt;&gt;"",Organisationsnummer,"")</f>
        <v/>
      </c>
      <c r="E665" s="81" t="str">
        <f>IF(DML_drivmedel[[#This Row],[Drivmedel]]&lt;&gt;"",Rapportör,"")</f>
        <v/>
      </c>
      <c r="F665" s="9" t="str">
        <f>IF(DML_drivmedel[[#This Row],[Drivmedel]]&lt;&gt;"",CONCATENATE(Rapporteringsår,"-",DML_drivmedel[[#This Row],[ID]]),"")</f>
        <v/>
      </c>
      <c r="G665" s="26" t="str">
        <f>IF(DML_drivmedel[[#This Row],[Drivmedel]]&lt;&gt;"",Rapporteringsår,"")</f>
        <v/>
      </c>
      <c r="H665" s="149">
        <v>1663</v>
      </c>
      <c r="I665" s="1"/>
      <c r="J665" s="82"/>
      <c r="K665" s="1"/>
      <c r="L665" s="83"/>
      <c r="M665" s="100"/>
    </row>
    <row r="666" spans="2:13" x14ac:dyDescent="0.35">
      <c r="B6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6" s="9" t="str">
        <f>IF(DML_drivmedel[[#This Row],[Drivmedel]]&lt;&gt;"",CONCATENATE(DML_drivmedel[[#This Row],[ID]],". ",DML_drivmedel[[#This Row],[Drivmedel]]),"")</f>
        <v/>
      </c>
      <c r="D666" s="9" t="str">
        <f>IF(DML_drivmedel[[#This Row],[Drivmedel]]&lt;&gt;"",Organisationsnummer,"")</f>
        <v/>
      </c>
      <c r="E666" s="81" t="str">
        <f>IF(DML_drivmedel[[#This Row],[Drivmedel]]&lt;&gt;"",Rapportör,"")</f>
        <v/>
      </c>
      <c r="F666" s="9" t="str">
        <f>IF(DML_drivmedel[[#This Row],[Drivmedel]]&lt;&gt;"",CONCATENATE(Rapporteringsår,"-",DML_drivmedel[[#This Row],[ID]]),"")</f>
        <v/>
      </c>
      <c r="G666" s="26" t="str">
        <f>IF(DML_drivmedel[[#This Row],[Drivmedel]]&lt;&gt;"",Rapporteringsår,"")</f>
        <v/>
      </c>
      <c r="H666" s="149">
        <v>1664</v>
      </c>
      <c r="I666" s="1"/>
      <c r="J666" s="82"/>
      <c r="K666" s="1"/>
      <c r="L666" s="83"/>
      <c r="M666" s="100"/>
    </row>
    <row r="667" spans="2:13" x14ac:dyDescent="0.35">
      <c r="B6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7" s="9" t="str">
        <f>IF(DML_drivmedel[[#This Row],[Drivmedel]]&lt;&gt;"",CONCATENATE(DML_drivmedel[[#This Row],[ID]],". ",DML_drivmedel[[#This Row],[Drivmedel]]),"")</f>
        <v/>
      </c>
      <c r="D667" s="9" t="str">
        <f>IF(DML_drivmedel[[#This Row],[Drivmedel]]&lt;&gt;"",Organisationsnummer,"")</f>
        <v/>
      </c>
      <c r="E667" s="81" t="str">
        <f>IF(DML_drivmedel[[#This Row],[Drivmedel]]&lt;&gt;"",Rapportör,"")</f>
        <v/>
      </c>
      <c r="F667" s="9" t="str">
        <f>IF(DML_drivmedel[[#This Row],[Drivmedel]]&lt;&gt;"",CONCATENATE(Rapporteringsår,"-",DML_drivmedel[[#This Row],[ID]]),"")</f>
        <v/>
      </c>
      <c r="G667" s="26" t="str">
        <f>IF(DML_drivmedel[[#This Row],[Drivmedel]]&lt;&gt;"",Rapporteringsår,"")</f>
        <v/>
      </c>
      <c r="H667" s="149">
        <v>1665</v>
      </c>
      <c r="I667" s="1"/>
      <c r="J667" s="82"/>
      <c r="K667" s="1"/>
      <c r="L667" s="83"/>
      <c r="M667" s="100"/>
    </row>
    <row r="668" spans="2:13" x14ac:dyDescent="0.35">
      <c r="B6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8" s="9" t="str">
        <f>IF(DML_drivmedel[[#This Row],[Drivmedel]]&lt;&gt;"",CONCATENATE(DML_drivmedel[[#This Row],[ID]],". ",DML_drivmedel[[#This Row],[Drivmedel]]),"")</f>
        <v/>
      </c>
      <c r="D668" s="9" t="str">
        <f>IF(DML_drivmedel[[#This Row],[Drivmedel]]&lt;&gt;"",Organisationsnummer,"")</f>
        <v/>
      </c>
      <c r="E668" s="81" t="str">
        <f>IF(DML_drivmedel[[#This Row],[Drivmedel]]&lt;&gt;"",Rapportör,"")</f>
        <v/>
      </c>
      <c r="F668" s="9" t="str">
        <f>IF(DML_drivmedel[[#This Row],[Drivmedel]]&lt;&gt;"",CONCATENATE(Rapporteringsår,"-",DML_drivmedel[[#This Row],[ID]]),"")</f>
        <v/>
      </c>
      <c r="G668" s="26" t="str">
        <f>IF(DML_drivmedel[[#This Row],[Drivmedel]]&lt;&gt;"",Rapporteringsår,"")</f>
        <v/>
      </c>
      <c r="H668" s="149">
        <v>1666</v>
      </c>
      <c r="I668" s="1"/>
      <c r="J668" s="82"/>
      <c r="K668" s="1"/>
      <c r="L668" s="83"/>
      <c r="M668" s="100"/>
    </row>
    <row r="669" spans="2:13" x14ac:dyDescent="0.35">
      <c r="B6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9" s="9" t="str">
        <f>IF(DML_drivmedel[[#This Row],[Drivmedel]]&lt;&gt;"",CONCATENATE(DML_drivmedel[[#This Row],[ID]],". ",DML_drivmedel[[#This Row],[Drivmedel]]),"")</f>
        <v/>
      </c>
      <c r="D669" s="9" t="str">
        <f>IF(DML_drivmedel[[#This Row],[Drivmedel]]&lt;&gt;"",Organisationsnummer,"")</f>
        <v/>
      </c>
      <c r="E669" s="81" t="str">
        <f>IF(DML_drivmedel[[#This Row],[Drivmedel]]&lt;&gt;"",Rapportör,"")</f>
        <v/>
      </c>
      <c r="F669" s="9" t="str">
        <f>IF(DML_drivmedel[[#This Row],[Drivmedel]]&lt;&gt;"",CONCATENATE(Rapporteringsår,"-",DML_drivmedel[[#This Row],[ID]]),"")</f>
        <v/>
      </c>
      <c r="G669" s="26" t="str">
        <f>IF(DML_drivmedel[[#This Row],[Drivmedel]]&lt;&gt;"",Rapporteringsår,"")</f>
        <v/>
      </c>
      <c r="H669" s="149">
        <v>1667</v>
      </c>
      <c r="I669" s="1"/>
      <c r="J669" s="82"/>
      <c r="K669" s="1"/>
      <c r="L669" s="83"/>
      <c r="M669" s="100"/>
    </row>
    <row r="670" spans="2:13" x14ac:dyDescent="0.35">
      <c r="B6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0" s="9" t="str">
        <f>IF(DML_drivmedel[[#This Row],[Drivmedel]]&lt;&gt;"",CONCATENATE(DML_drivmedel[[#This Row],[ID]],". ",DML_drivmedel[[#This Row],[Drivmedel]]),"")</f>
        <v/>
      </c>
      <c r="D670" s="9" t="str">
        <f>IF(DML_drivmedel[[#This Row],[Drivmedel]]&lt;&gt;"",Organisationsnummer,"")</f>
        <v/>
      </c>
      <c r="E670" s="81" t="str">
        <f>IF(DML_drivmedel[[#This Row],[Drivmedel]]&lt;&gt;"",Rapportör,"")</f>
        <v/>
      </c>
      <c r="F670" s="9" t="str">
        <f>IF(DML_drivmedel[[#This Row],[Drivmedel]]&lt;&gt;"",CONCATENATE(Rapporteringsår,"-",DML_drivmedel[[#This Row],[ID]]),"")</f>
        <v/>
      </c>
      <c r="G670" s="26" t="str">
        <f>IF(DML_drivmedel[[#This Row],[Drivmedel]]&lt;&gt;"",Rapporteringsår,"")</f>
        <v/>
      </c>
      <c r="H670" s="149">
        <v>1668</v>
      </c>
      <c r="I670" s="1"/>
      <c r="J670" s="82"/>
      <c r="K670" s="1"/>
      <c r="L670" s="83"/>
      <c r="M670" s="100"/>
    </row>
    <row r="671" spans="2:13" x14ac:dyDescent="0.35">
      <c r="B6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1" s="9" t="str">
        <f>IF(DML_drivmedel[[#This Row],[Drivmedel]]&lt;&gt;"",CONCATENATE(DML_drivmedel[[#This Row],[ID]],". ",DML_drivmedel[[#This Row],[Drivmedel]]),"")</f>
        <v/>
      </c>
      <c r="D671" s="9" t="str">
        <f>IF(DML_drivmedel[[#This Row],[Drivmedel]]&lt;&gt;"",Organisationsnummer,"")</f>
        <v/>
      </c>
      <c r="E671" s="81" t="str">
        <f>IF(DML_drivmedel[[#This Row],[Drivmedel]]&lt;&gt;"",Rapportör,"")</f>
        <v/>
      </c>
      <c r="F671" s="9" t="str">
        <f>IF(DML_drivmedel[[#This Row],[Drivmedel]]&lt;&gt;"",CONCATENATE(Rapporteringsår,"-",DML_drivmedel[[#This Row],[ID]]),"")</f>
        <v/>
      </c>
      <c r="G671" s="26" t="str">
        <f>IF(DML_drivmedel[[#This Row],[Drivmedel]]&lt;&gt;"",Rapporteringsår,"")</f>
        <v/>
      </c>
      <c r="H671" s="149">
        <v>1669</v>
      </c>
      <c r="I671" s="1"/>
      <c r="J671" s="82"/>
      <c r="K671" s="1"/>
      <c r="L671" s="83"/>
      <c r="M671" s="100"/>
    </row>
    <row r="672" spans="2:13" x14ac:dyDescent="0.35">
      <c r="B6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2" s="9" t="str">
        <f>IF(DML_drivmedel[[#This Row],[Drivmedel]]&lt;&gt;"",CONCATENATE(DML_drivmedel[[#This Row],[ID]],". ",DML_drivmedel[[#This Row],[Drivmedel]]),"")</f>
        <v/>
      </c>
      <c r="D672" s="9" t="str">
        <f>IF(DML_drivmedel[[#This Row],[Drivmedel]]&lt;&gt;"",Organisationsnummer,"")</f>
        <v/>
      </c>
      <c r="E672" s="81" t="str">
        <f>IF(DML_drivmedel[[#This Row],[Drivmedel]]&lt;&gt;"",Rapportör,"")</f>
        <v/>
      </c>
      <c r="F672" s="9" t="str">
        <f>IF(DML_drivmedel[[#This Row],[Drivmedel]]&lt;&gt;"",CONCATENATE(Rapporteringsår,"-",DML_drivmedel[[#This Row],[ID]]),"")</f>
        <v/>
      </c>
      <c r="G672" s="26" t="str">
        <f>IF(DML_drivmedel[[#This Row],[Drivmedel]]&lt;&gt;"",Rapporteringsår,"")</f>
        <v/>
      </c>
      <c r="H672" s="149">
        <v>1670</v>
      </c>
      <c r="I672" s="1"/>
      <c r="J672" s="82"/>
      <c r="K672" s="1"/>
      <c r="L672" s="83"/>
      <c r="M672" s="100"/>
    </row>
    <row r="673" spans="2:13" x14ac:dyDescent="0.35">
      <c r="B6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3" s="9" t="str">
        <f>IF(DML_drivmedel[[#This Row],[Drivmedel]]&lt;&gt;"",CONCATENATE(DML_drivmedel[[#This Row],[ID]],". ",DML_drivmedel[[#This Row],[Drivmedel]]),"")</f>
        <v/>
      </c>
      <c r="D673" s="9" t="str">
        <f>IF(DML_drivmedel[[#This Row],[Drivmedel]]&lt;&gt;"",Organisationsnummer,"")</f>
        <v/>
      </c>
      <c r="E673" s="81" t="str">
        <f>IF(DML_drivmedel[[#This Row],[Drivmedel]]&lt;&gt;"",Rapportör,"")</f>
        <v/>
      </c>
      <c r="F673" s="9" t="str">
        <f>IF(DML_drivmedel[[#This Row],[Drivmedel]]&lt;&gt;"",CONCATENATE(Rapporteringsår,"-",DML_drivmedel[[#This Row],[ID]]),"")</f>
        <v/>
      </c>
      <c r="G673" s="26" t="str">
        <f>IF(DML_drivmedel[[#This Row],[Drivmedel]]&lt;&gt;"",Rapporteringsår,"")</f>
        <v/>
      </c>
      <c r="H673" s="149">
        <v>1671</v>
      </c>
      <c r="I673" s="1"/>
      <c r="J673" s="82"/>
      <c r="K673" s="1"/>
      <c r="L673" s="83"/>
      <c r="M673" s="100"/>
    </row>
    <row r="674" spans="2:13" x14ac:dyDescent="0.35">
      <c r="B6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4" s="9" t="str">
        <f>IF(DML_drivmedel[[#This Row],[Drivmedel]]&lt;&gt;"",CONCATENATE(DML_drivmedel[[#This Row],[ID]],". ",DML_drivmedel[[#This Row],[Drivmedel]]),"")</f>
        <v/>
      </c>
      <c r="D674" s="9" t="str">
        <f>IF(DML_drivmedel[[#This Row],[Drivmedel]]&lt;&gt;"",Organisationsnummer,"")</f>
        <v/>
      </c>
      <c r="E674" s="81" t="str">
        <f>IF(DML_drivmedel[[#This Row],[Drivmedel]]&lt;&gt;"",Rapportör,"")</f>
        <v/>
      </c>
      <c r="F674" s="9" t="str">
        <f>IF(DML_drivmedel[[#This Row],[Drivmedel]]&lt;&gt;"",CONCATENATE(Rapporteringsår,"-",DML_drivmedel[[#This Row],[ID]]),"")</f>
        <v/>
      </c>
      <c r="G674" s="26" t="str">
        <f>IF(DML_drivmedel[[#This Row],[Drivmedel]]&lt;&gt;"",Rapporteringsår,"")</f>
        <v/>
      </c>
      <c r="H674" s="149">
        <v>1672</v>
      </c>
      <c r="I674" s="1"/>
      <c r="J674" s="82"/>
      <c r="K674" s="1"/>
      <c r="L674" s="83"/>
      <c r="M674" s="100"/>
    </row>
    <row r="675" spans="2:13" x14ac:dyDescent="0.35">
      <c r="B6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5" s="9" t="str">
        <f>IF(DML_drivmedel[[#This Row],[Drivmedel]]&lt;&gt;"",CONCATENATE(DML_drivmedel[[#This Row],[ID]],". ",DML_drivmedel[[#This Row],[Drivmedel]]),"")</f>
        <v/>
      </c>
      <c r="D675" s="9" t="str">
        <f>IF(DML_drivmedel[[#This Row],[Drivmedel]]&lt;&gt;"",Organisationsnummer,"")</f>
        <v/>
      </c>
      <c r="E675" s="81" t="str">
        <f>IF(DML_drivmedel[[#This Row],[Drivmedel]]&lt;&gt;"",Rapportör,"")</f>
        <v/>
      </c>
      <c r="F675" s="9" t="str">
        <f>IF(DML_drivmedel[[#This Row],[Drivmedel]]&lt;&gt;"",CONCATENATE(Rapporteringsår,"-",DML_drivmedel[[#This Row],[ID]]),"")</f>
        <v/>
      </c>
      <c r="G675" s="26" t="str">
        <f>IF(DML_drivmedel[[#This Row],[Drivmedel]]&lt;&gt;"",Rapporteringsår,"")</f>
        <v/>
      </c>
      <c r="H675" s="149">
        <v>1673</v>
      </c>
      <c r="I675" s="1"/>
      <c r="J675" s="82"/>
      <c r="K675" s="1"/>
      <c r="L675" s="83"/>
      <c r="M675" s="100"/>
    </row>
    <row r="676" spans="2:13" x14ac:dyDescent="0.35">
      <c r="B6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6" s="9" t="str">
        <f>IF(DML_drivmedel[[#This Row],[Drivmedel]]&lt;&gt;"",CONCATENATE(DML_drivmedel[[#This Row],[ID]],". ",DML_drivmedel[[#This Row],[Drivmedel]]),"")</f>
        <v/>
      </c>
      <c r="D676" s="9" t="str">
        <f>IF(DML_drivmedel[[#This Row],[Drivmedel]]&lt;&gt;"",Organisationsnummer,"")</f>
        <v/>
      </c>
      <c r="E676" s="81" t="str">
        <f>IF(DML_drivmedel[[#This Row],[Drivmedel]]&lt;&gt;"",Rapportör,"")</f>
        <v/>
      </c>
      <c r="F676" s="9" t="str">
        <f>IF(DML_drivmedel[[#This Row],[Drivmedel]]&lt;&gt;"",CONCATENATE(Rapporteringsår,"-",DML_drivmedel[[#This Row],[ID]]),"")</f>
        <v/>
      </c>
      <c r="G676" s="26" t="str">
        <f>IF(DML_drivmedel[[#This Row],[Drivmedel]]&lt;&gt;"",Rapporteringsår,"")</f>
        <v/>
      </c>
      <c r="H676" s="149">
        <v>1674</v>
      </c>
      <c r="I676" s="1"/>
      <c r="J676" s="82"/>
      <c r="K676" s="1"/>
      <c r="L676" s="83"/>
      <c r="M676" s="100"/>
    </row>
    <row r="677" spans="2:13" x14ac:dyDescent="0.35">
      <c r="B6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7" s="9" t="str">
        <f>IF(DML_drivmedel[[#This Row],[Drivmedel]]&lt;&gt;"",CONCATENATE(DML_drivmedel[[#This Row],[ID]],". ",DML_drivmedel[[#This Row],[Drivmedel]]),"")</f>
        <v/>
      </c>
      <c r="D677" s="9" t="str">
        <f>IF(DML_drivmedel[[#This Row],[Drivmedel]]&lt;&gt;"",Organisationsnummer,"")</f>
        <v/>
      </c>
      <c r="E677" s="81" t="str">
        <f>IF(DML_drivmedel[[#This Row],[Drivmedel]]&lt;&gt;"",Rapportör,"")</f>
        <v/>
      </c>
      <c r="F677" s="9" t="str">
        <f>IF(DML_drivmedel[[#This Row],[Drivmedel]]&lt;&gt;"",CONCATENATE(Rapporteringsår,"-",DML_drivmedel[[#This Row],[ID]]),"")</f>
        <v/>
      </c>
      <c r="G677" s="26" t="str">
        <f>IF(DML_drivmedel[[#This Row],[Drivmedel]]&lt;&gt;"",Rapporteringsår,"")</f>
        <v/>
      </c>
      <c r="H677" s="149">
        <v>1675</v>
      </c>
      <c r="I677" s="1"/>
      <c r="J677" s="82"/>
      <c r="K677" s="1"/>
      <c r="L677" s="83"/>
      <c r="M677" s="100"/>
    </row>
    <row r="678" spans="2:13" x14ac:dyDescent="0.35">
      <c r="B6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8" s="9" t="str">
        <f>IF(DML_drivmedel[[#This Row],[Drivmedel]]&lt;&gt;"",CONCATENATE(DML_drivmedel[[#This Row],[ID]],". ",DML_drivmedel[[#This Row],[Drivmedel]]),"")</f>
        <v/>
      </c>
      <c r="D678" s="9" t="str">
        <f>IF(DML_drivmedel[[#This Row],[Drivmedel]]&lt;&gt;"",Organisationsnummer,"")</f>
        <v/>
      </c>
      <c r="E678" s="81" t="str">
        <f>IF(DML_drivmedel[[#This Row],[Drivmedel]]&lt;&gt;"",Rapportör,"")</f>
        <v/>
      </c>
      <c r="F678" s="9" t="str">
        <f>IF(DML_drivmedel[[#This Row],[Drivmedel]]&lt;&gt;"",CONCATENATE(Rapporteringsår,"-",DML_drivmedel[[#This Row],[ID]]),"")</f>
        <v/>
      </c>
      <c r="G678" s="26" t="str">
        <f>IF(DML_drivmedel[[#This Row],[Drivmedel]]&lt;&gt;"",Rapporteringsår,"")</f>
        <v/>
      </c>
      <c r="H678" s="149">
        <v>1676</v>
      </c>
      <c r="I678" s="1"/>
      <c r="J678" s="82"/>
      <c r="K678" s="1"/>
      <c r="L678" s="83"/>
      <c r="M678" s="100"/>
    </row>
    <row r="679" spans="2:13" x14ac:dyDescent="0.35">
      <c r="B6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9" s="9" t="str">
        <f>IF(DML_drivmedel[[#This Row],[Drivmedel]]&lt;&gt;"",CONCATENATE(DML_drivmedel[[#This Row],[ID]],". ",DML_drivmedel[[#This Row],[Drivmedel]]),"")</f>
        <v/>
      </c>
      <c r="D679" s="9" t="str">
        <f>IF(DML_drivmedel[[#This Row],[Drivmedel]]&lt;&gt;"",Organisationsnummer,"")</f>
        <v/>
      </c>
      <c r="E679" s="81" t="str">
        <f>IF(DML_drivmedel[[#This Row],[Drivmedel]]&lt;&gt;"",Rapportör,"")</f>
        <v/>
      </c>
      <c r="F679" s="9" t="str">
        <f>IF(DML_drivmedel[[#This Row],[Drivmedel]]&lt;&gt;"",CONCATENATE(Rapporteringsår,"-",DML_drivmedel[[#This Row],[ID]]),"")</f>
        <v/>
      </c>
      <c r="G679" s="26" t="str">
        <f>IF(DML_drivmedel[[#This Row],[Drivmedel]]&lt;&gt;"",Rapporteringsår,"")</f>
        <v/>
      </c>
      <c r="H679" s="149">
        <v>1677</v>
      </c>
      <c r="I679" s="1"/>
      <c r="J679" s="82"/>
      <c r="K679" s="1"/>
      <c r="L679" s="83"/>
      <c r="M679" s="100"/>
    </row>
    <row r="680" spans="2:13" x14ac:dyDescent="0.35">
      <c r="B6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0" s="9" t="str">
        <f>IF(DML_drivmedel[[#This Row],[Drivmedel]]&lt;&gt;"",CONCATENATE(DML_drivmedel[[#This Row],[ID]],". ",DML_drivmedel[[#This Row],[Drivmedel]]),"")</f>
        <v/>
      </c>
      <c r="D680" s="9" t="str">
        <f>IF(DML_drivmedel[[#This Row],[Drivmedel]]&lt;&gt;"",Organisationsnummer,"")</f>
        <v/>
      </c>
      <c r="E680" s="81" t="str">
        <f>IF(DML_drivmedel[[#This Row],[Drivmedel]]&lt;&gt;"",Rapportör,"")</f>
        <v/>
      </c>
      <c r="F680" s="9" t="str">
        <f>IF(DML_drivmedel[[#This Row],[Drivmedel]]&lt;&gt;"",CONCATENATE(Rapporteringsår,"-",DML_drivmedel[[#This Row],[ID]]),"")</f>
        <v/>
      </c>
      <c r="G680" s="26" t="str">
        <f>IF(DML_drivmedel[[#This Row],[Drivmedel]]&lt;&gt;"",Rapporteringsår,"")</f>
        <v/>
      </c>
      <c r="H680" s="149">
        <v>1678</v>
      </c>
      <c r="I680" s="1"/>
      <c r="J680" s="82"/>
      <c r="K680" s="1"/>
      <c r="L680" s="83"/>
      <c r="M680" s="100"/>
    </row>
    <row r="681" spans="2:13" x14ac:dyDescent="0.35">
      <c r="B6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1" s="9" t="str">
        <f>IF(DML_drivmedel[[#This Row],[Drivmedel]]&lt;&gt;"",CONCATENATE(DML_drivmedel[[#This Row],[ID]],". ",DML_drivmedel[[#This Row],[Drivmedel]]),"")</f>
        <v/>
      </c>
      <c r="D681" s="9" t="str">
        <f>IF(DML_drivmedel[[#This Row],[Drivmedel]]&lt;&gt;"",Organisationsnummer,"")</f>
        <v/>
      </c>
      <c r="E681" s="81" t="str">
        <f>IF(DML_drivmedel[[#This Row],[Drivmedel]]&lt;&gt;"",Rapportör,"")</f>
        <v/>
      </c>
      <c r="F681" s="9" t="str">
        <f>IF(DML_drivmedel[[#This Row],[Drivmedel]]&lt;&gt;"",CONCATENATE(Rapporteringsår,"-",DML_drivmedel[[#This Row],[ID]]),"")</f>
        <v/>
      </c>
      <c r="G681" s="26" t="str">
        <f>IF(DML_drivmedel[[#This Row],[Drivmedel]]&lt;&gt;"",Rapporteringsår,"")</f>
        <v/>
      </c>
      <c r="H681" s="149">
        <v>1679</v>
      </c>
      <c r="I681" s="1"/>
      <c r="J681" s="82"/>
      <c r="K681" s="1"/>
      <c r="L681" s="83"/>
      <c r="M681" s="100"/>
    </row>
    <row r="682" spans="2:13" x14ac:dyDescent="0.35">
      <c r="B6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2" s="9" t="str">
        <f>IF(DML_drivmedel[[#This Row],[Drivmedel]]&lt;&gt;"",CONCATENATE(DML_drivmedel[[#This Row],[ID]],". ",DML_drivmedel[[#This Row],[Drivmedel]]),"")</f>
        <v/>
      </c>
      <c r="D682" s="9" t="str">
        <f>IF(DML_drivmedel[[#This Row],[Drivmedel]]&lt;&gt;"",Organisationsnummer,"")</f>
        <v/>
      </c>
      <c r="E682" s="81" t="str">
        <f>IF(DML_drivmedel[[#This Row],[Drivmedel]]&lt;&gt;"",Rapportör,"")</f>
        <v/>
      </c>
      <c r="F682" s="9" t="str">
        <f>IF(DML_drivmedel[[#This Row],[Drivmedel]]&lt;&gt;"",CONCATENATE(Rapporteringsår,"-",DML_drivmedel[[#This Row],[ID]]),"")</f>
        <v/>
      </c>
      <c r="G682" s="26" t="str">
        <f>IF(DML_drivmedel[[#This Row],[Drivmedel]]&lt;&gt;"",Rapporteringsår,"")</f>
        <v/>
      </c>
      <c r="H682" s="149">
        <v>1680</v>
      </c>
      <c r="I682" s="1"/>
      <c r="J682" s="82"/>
      <c r="K682" s="1"/>
      <c r="L682" s="83"/>
      <c r="M682" s="100"/>
    </row>
    <row r="683" spans="2:13" x14ac:dyDescent="0.35">
      <c r="B6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3" s="9" t="str">
        <f>IF(DML_drivmedel[[#This Row],[Drivmedel]]&lt;&gt;"",CONCATENATE(DML_drivmedel[[#This Row],[ID]],". ",DML_drivmedel[[#This Row],[Drivmedel]]),"")</f>
        <v/>
      </c>
      <c r="D683" s="9" t="str">
        <f>IF(DML_drivmedel[[#This Row],[Drivmedel]]&lt;&gt;"",Organisationsnummer,"")</f>
        <v/>
      </c>
      <c r="E683" s="81" t="str">
        <f>IF(DML_drivmedel[[#This Row],[Drivmedel]]&lt;&gt;"",Rapportör,"")</f>
        <v/>
      </c>
      <c r="F683" s="9" t="str">
        <f>IF(DML_drivmedel[[#This Row],[Drivmedel]]&lt;&gt;"",CONCATENATE(Rapporteringsår,"-",DML_drivmedel[[#This Row],[ID]]),"")</f>
        <v/>
      </c>
      <c r="G683" s="26" t="str">
        <f>IF(DML_drivmedel[[#This Row],[Drivmedel]]&lt;&gt;"",Rapporteringsår,"")</f>
        <v/>
      </c>
      <c r="H683" s="149">
        <v>1681</v>
      </c>
      <c r="I683" s="1"/>
      <c r="J683" s="82"/>
      <c r="K683" s="1"/>
      <c r="L683" s="83"/>
      <c r="M683" s="100"/>
    </row>
    <row r="684" spans="2:13" x14ac:dyDescent="0.35">
      <c r="B6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4" s="9" t="str">
        <f>IF(DML_drivmedel[[#This Row],[Drivmedel]]&lt;&gt;"",CONCATENATE(DML_drivmedel[[#This Row],[ID]],". ",DML_drivmedel[[#This Row],[Drivmedel]]),"")</f>
        <v/>
      </c>
      <c r="D684" s="9" t="str">
        <f>IF(DML_drivmedel[[#This Row],[Drivmedel]]&lt;&gt;"",Organisationsnummer,"")</f>
        <v/>
      </c>
      <c r="E684" s="81" t="str">
        <f>IF(DML_drivmedel[[#This Row],[Drivmedel]]&lt;&gt;"",Rapportör,"")</f>
        <v/>
      </c>
      <c r="F684" s="9" t="str">
        <f>IF(DML_drivmedel[[#This Row],[Drivmedel]]&lt;&gt;"",CONCATENATE(Rapporteringsår,"-",DML_drivmedel[[#This Row],[ID]]),"")</f>
        <v/>
      </c>
      <c r="G684" s="26" t="str">
        <f>IF(DML_drivmedel[[#This Row],[Drivmedel]]&lt;&gt;"",Rapporteringsår,"")</f>
        <v/>
      </c>
      <c r="H684" s="149">
        <v>1682</v>
      </c>
      <c r="I684" s="1"/>
      <c r="J684" s="82"/>
      <c r="K684" s="1"/>
      <c r="L684" s="83"/>
      <c r="M684" s="100"/>
    </row>
    <row r="685" spans="2:13" x14ac:dyDescent="0.35">
      <c r="B6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5" s="9" t="str">
        <f>IF(DML_drivmedel[[#This Row],[Drivmedel]]&lt;&gt;"",CONCATENATE(DML_drivmedel[[#This Row],[ID]],". ",DML_drivmedel[[#This Row],[Drivmedel]]),"")</f>
        <v/>
      </c>
      <c r="D685" s="9" t="str">
        <f>IF(DML_drivmedel[[#This Row],[Drivmedel]]&lt;&gt;"",Organisationsnummer,"")</f>
        <v/>
      </c>
      <c r="E685" s="81" t="str">
        <f>IF(DML_drivmedel[[#This Row],[Drivmedel]]&lt;&gt;"",Rapportör,"")</f>
        <v/>
      </c>
      <c r="F685" s="9" t="str">
        <f>IF(DML_drivmedel[[#This Row],[Drivmedel]]&lt;&gt;"",CONCATENATE(Rapporteringsår,"-",DML_drivmedel[[#This Row],[ID]]),"")</f>
        <v/>
      </c>
      <c r="G685" s="26" t="str">
        <f>IF(DML_drivmedel[[#This Row],[Drivmedel]]&lt;&gt;"",Rapporteringsår,"")</f>
        <v/>
      </c>
      <c r="H685" s="149">
        <v>1683</v>
      </c>
      <c r="I685" s="1"/>
      <c r="J685" s="82"/>
      <c r="K685" s="1"/>
      <c r="L685" s="83"/>
      <c r="M685" s="100"/>
    </row>
    <row r="686" spans="2:13" x14ac:dyDescent="0.35">
      <c r="B6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6" s="9" t="str">
        <f>IF(DML_drivmedel[[#This Row],[Drivmedel]]&lt;&gt;"",CONCATENATE(DML_drivmedel[[#This Row],[ID]],". ",DML_drivmedel[[#This Row],[Drivmedel]]),"")</f>
        <v/>
      </c>
      <c r="D686" s="9" t="str">
        <f>IF(DML_drivmedel[[#This Row],[Drivmedel]]&lt;&gt;"",Organisationsnummer,"")</f>
        <v/>
      </c>
      <c r="E686" s="81" t="str">
        <f>IF(DML_drivmedel[[#This Row],[Drivmedel]]&lt;&gt;"",Rapportör,"")</f>
        <v/>
      </c>
      <c r="F686" s="9" t="str">
        <f>IF(DML_drivmedel[[#This Row],[Drivmedel]]&lt;&gt;"",CONCATENATE(Rapporteringsår,"-",DML_drivmedel[[#This Row],[ID]]),"")</f>
        <v/>
      </c>
      <c r="G686" s="26" t="str">
        <f>IF(DML_drivmedel[[#This Row],[Drivmedel]]&lt;&gt;"",Rapporteringsår,"")</f>
        <v/>
      </c>
      <c r="H686" s="149">
        <v>1684</v>
      </c>
      <c r="I686" s="1"/>
      <c r="J686" s="82"/>
      <c r="K686" s="1"/>
      <c r="L686" s="83"/>
      <c r="M686" s="100"/>
    </row>
    <row r="687" spans="2:13" x14ac:dyDescent="0.35">
      <c r="B6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7" s="9" t="str">
        <f>IF(DML_drivmedel[[#This Row],[Drivmedel]]&lt;&gt;"",CONCATENATE(DML_drivmedel[[#This Row],[ID]],". ",DML_drivmedel[[#This Row],[Drivmedel]]),"")</f>
        <v/>
      </c>
      <c r="D687" s="9" t="str">
        <f>IF(DML_drivmedel[[#This Row],[Drivmedel]]&lt;&gt;"",Organisationsnummer,"")</f>
        <v/>
      </c>
      <c r="E687" s="81" t="str">
        <f>IF(DML_drivmedel[[#This Row],[Drivmedel]]&lt;&gt;"",Rapportör,"")</f>
        <v/>
      </c>
      <c r="F687" s="9" t="str">
        <f>IF(DML_drivmedel[[#This Row],[Drivmedel]]&lt;&gt;"",CONCATENATE(Rapporteringsår,"-",DML_drivmedel[[#This Row],[ID]]),"")</f>
        <v/>
      </c>
      <c r="G687" s="26" t="str">
        <f>IF(DML_drivmedel[[#This Row],[Drivmedel]]&lt;&gt;"",Rapporteringsår,"")</f>
        <v/>
      </c>
      <c r="H687" s="149">
        <v>1685</v>
      </c>
      <c r="I687" s="1"/>
      <c r="J687" s="82"/>
      <c r="K687" s="1"/>
      <c r="L687" s="83"/>
      <c r="M687" s="100"/>
    </row>
    <row r="688" spans="2:13" x14ac:dyDescent="0.35">
      <c r="B6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8" s="9" t="str">
        <f>IF(DML_drivmedel[[#This Row],[Drivmedel]]&lt;&gt;"",CONCATENATE(DML_drivmedel[[#This Row],[ID]],". ",DML_drivmedel[[#This Row],[Drivmedel]]),"")</f>
        <v/>
      </c>
      <c r="D688" s="9" t="str">
        <f>IF(DML_drivmedel[[#This Row],[Drivmedel]]&lt;&gt;"",Organisationsnummer,"")</f>
        <v/>
      </c>
      <c r="E688" s="81" t="str">
        <f>IF(DML_drivmedel[[#This Row],[Drivmedel]]&lt;&gt;"",Rapportör,"")</f>
        <v/>
      </c>
      <c r="F688" s="9" t="str">
        <f>IF(DML_drivmedel[[#This Row],[Drivmedel]]&lt;&gt;"",CONCATENATE(Rapporteringsår,"-",DML_drivmedel[[#This Row],[ID]]),"")</f>
        <v/>
      </c>
      <c r="G688" s="26" t="str">
        <f>IF(DML_drivmedel[[#This Row],[Drivmedel]]&lt;&gt;"",Rapporteringsår,"")</f>
        <v/>
      </c>
      <c r="H688" s="149">
        <v>1686</v>
      </c>
      <c r="I688" s="1"/>
      <c r="J688" s="82"/>
      <c r="K688" s="1"/>
      <c r="L688" s="83"/>
      <c r="M688" s="100"/>
    </row>
    <row r="689" spans="2:13" x14ac:dyDescent="0.35">
      <c r="B6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9" s="9" t="str">
        <f>IF(DML_drivmedel[[#This Row],[Drivmedel]]&lt;&gt;"",CONCATENATE(DML_drivmedel[[#This Row],[ID]],". ",DML_drivmedel[[#This Row],[Drivmedel]]),"")</f>
        <v/>
      </c>
      <c r="D689" s="9" t="str">
        <f>IF(DML_drivmedel[[#This Row],[Drivmedel]]&lt;&gt;"",Organisationsnummer,"")</f>
        <v/>
      </c>
      <c r="E689" s="81" t="str">
        <f>IF(DML_drivmedel[[#This Row],[Drivmedel]]&lt;&gt;"",Rapportör,"")</f>
        <v/>
      </c>
      <c r="F689" s="9" t="str">
        <f>IF(DML_drivmedel[[#This Row],[Drivmedel]]&lt;&gt;"",CONCATENATE(Rapporteringsår,"-",DML_drivmedel[[#This Row],[ID]]),"")</f>
        <v/>
      </c>
      <c r="G689" s="26" t="str">
        <f>IF(DML_drivmedel[[#This Row],[Drivmedel]]&lt;&gt;"",Rapporteringsår,"")</f>
        <v/>
      </c>
      <c r="H689" s="149">
        <v>1687</v>
      </c>
      <c r="I689" s="1"/>
      <c r="J689" s="82"/>
      <c r="K689" s="1"/>
      <c r="L689" s="83"/>
      <c r="M689" s="100"/>
    </row>
    <row r="690" spans="2:13" x14ac:dyDescent="0.35">
      <c r="B6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0" s="9" t="str">
        <f>IF(DML_drivmedel[[#This Row],[Drivmedel]]&lt;&gt;"",CONCATENATE(DML_drivmedel[[#This Row],[ID]],". ",DML_drivmedel[[#This Row],[Drivmedel]]),"")</f>
        <v/>
      </c>
      <c r="D690" s="9" t="str">
        <f>IF(DML_drivmedel[[#This Row],[Drivmedel]]&lt;&gt;"",Organisationsnummer,"")</f>
        <v/>
      </c>
      <c r="E690" s="81" t="str">
        <f>IF(DML_drivmedel[[#This Row],[Drivmedel]]&lt;&gt;"",Rapportör,"")</f>
        <v/>
      </c>
      <c r="F690" s="9" t="str">
        <f>IF(DML_drivmedel[[#This Row],[Drivmedel]]&lt;&gt;"",CONCATENATE(Rapporteringsår,"-",DML_drivmedel[[#This Row],[ID]]),"")</f>
        <v/>
      </c>
      <c r="G690" s="26" t="str">
        <f>IF(DML_drivmedel[[#This Row],[Drivmedel]]&lt;&gt;"",Rapporteringsår,"")</f>
        <v/>
      </c>
      <c r="H690" s="149">
        <v>1688</v>
      </c>
      <c r="I690" s="1"/>
      <c r="J690" s="82"/>
      <c r="K690" s="1"/>
      <c r="L690" s="83"/>
      <c r="M690" s="100"/>
    </row>
    <row r="691" spans="2:13" x14ac:dyDescent="0.35">
      <c r="B6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1" s="9" t="str">
        <f>IF(DML_drivmedel[[#This Row],[Drivmedel]]&lt;&gt;"",CONCATENATE(DML_drivmedel[[#This Row],[ID]],". ",DML_drivmedel[[#This Row],[Drivmedel]]),"")</f>
        <v/>
      </c>
      <c r="D691" s="9" t="str">
        <f>IF(DML_drivmedel[[#This Row],[Drivmedel]]&lt;&gt;"",Organisationsnummer,"")</f>
        <v/>
      </c>
      <c r="E691" s="81" t="str">
        <f>IF(DML_drivmedel[[#This Row],[Drivmedel]]&lt;&gt;"",Rapportör,"")</f>
        <v/>
      </c>
      <c r="F691" s="9" t="str">
        <f>IF(DML_drivmedel[[#This Row],[Drivmedel]]&lt;&gt;"",CONCATENATE(Rapporteringsår,"-",DML_drivmedel[[#This Row],[ID]]),"")</f>
        <v/>
      </c>
      <c r="G691" s="26" t="str">
        <f>IF(DML_drivmedel[[#This Row],[Drivmedel]]&lt;&gt;"",Rapporteringsår,"")</f>
        <v/>
      </c>
      <c r="H691" s="149">
        <v>1689</v>
      </c>
      <c r="I691" s="1"/>
      <c r="J691" s="82"/>
      <c r="K691" s="1"/>
      <c r="L691" s="83"/>
      <c r="M691" s="100"/>
    </row>
    <row r="692" spans="2:13" x14ac:dyDescent="0.35">
      <c r="B6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2" s="9" t="str">
        <f>IF(DML_drivmedel[[#This Row],[Drivmedel]]&lt;&gt;"",CONCATENATE(DML_drivmedel[[#This Row],[ID]],". ",DML_drivmedel[[#This Row],[Drivmedel]]),"")</f>
        <v/>
      </c>
      <c r="D692" s="9" t="str">
        <f>IF(DML_drivmedel[[#This Row],[Drivmedel]]&lt;&gt;"",Organisationsnummer,"")</f>
        <v/>
      </c>
      <c r="E692" s="81" t="str">
        <f>IF(DML_drivmedel[[#This Row],[Drivmedel]]&lt;&gt;"",Rapportör,"")</f>
        <v/>
      </c>
      <c r="F692" s="9" t="str">
        <f>IF(DML_drivmedel[[#This Row],[Drivmedel]]&lt;&gt;"",CONCATENATE(Rapporteringsår,"-",DML_drivmedel[[#This Row],[ID]]),"")</f>
        <v/>
      </c>
      <c r="G692" s="26" t="str">
        <f>IF(DML_drivmedel[[#This Row],[Drivmedel]]&lt;&gt;"",Rapporteringsår,"")</f>
        <v/>
      </c>
      <c r="H692" s="149">
        <v>1690</v>
      </c>
      <c r="I692" s="1"/>
      <c r="J692" s="82"/>
      <c r="K692" s="1"/>
      <c r="L692" s="83"/>
      <c r="M692" s="100"/>
    </row>
    <row r="693" spans="2:13" x14ac:dyDescent="0.35">
      <c r="B6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3" s="9" t="str">
        <f>IF(DML_drivmedel[[#This Row],[Drivmedel]]&lt;&gt;"",CONCATENATE(DML_drivmedel[[#This Row],[ID]],". ",DML_drivmedel[[#This Row],[Drivmedel]]),"")</f>
        <v/>
      </c>
      <c r="D693" s="9" t="str">
        <f>IF(DML_drivmedel[[#This Row],[Drivmedel]]&lt;&gt;"",Organisationsnummer,"")</f>
        <v/>
      </c>
      <c r="E693" s="81" t="str">
        <f>IF(DML_drivmedel[[#This Row],[Drivmedel]]&lt;&gt;"",Rapportör,"")</f>
        <v/>
      </c>
      <c r="F693" s="9" t="str">
        <f>IF(DML_drivmedel[[#This Row],[Drivmedel]]&lt;&gt;"",CONCATENATE(Rapporteringsår,"-",DML_drivmedel[[#This Row],[ID]]),"")</f>
        <v/>
      </c>
      <c r="G693" s="26" t="str">
        <f>IF(DML_drivmedel[[#This Row],[Drivmedel]]&lt;&gt;"",Rapporteringsår,"")</f>
        <v/>
      </c>
      <c r="H693" s="149">
        <v>1691</v>
      </c>
      <c r="I693" s="1"/>
      <c r="J693" s="82"/>
      <c r="K693" s="1"/>
      <c r="L693" s="83"/>
      <c r="M693" s="100"/>
    </row>
    <row r="694" spans="2:13" x14ac:dyDescent="0.35">
      <c r="B6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4" s="9" t="str">
        <f>IF(DML_drivmedel[[#This Row],[Drivmedel]]&lt;&gt;"",CONCATENATE(DML_drivmedel[[#This Row],[ID]],". ",DML_drivmedel[[#This Row],[Drivmedel]]),"")</f>
        <v/>
      </c>
      <c r="D694" s="9" t="str">
        <f>IF(DML_drivmedel[[#This Row],[Drivmedel]]&lt;&gt;"",Organisationsnummer,"")</f>
        <v/>
      </c>
      <c r="E694" s="81" t="str">
        <f>IF(DML_drivmedel[[#This Row],[Drivmedel]]&lt;&gt;"",Rapportör,"")</f>
        <v/>
      </c>
      <c r="F694" s="9" t="str">
        <f>IF(DML_drivmedel[[#This Row],[Drivmedel]]&lt;&gt;"",CONCATENATE(Rapporteringsår,"-",DML_drivmedel[[#This Row],[ID]]),"")</f>
        <v/>
      </c>
      <c r="G694" s="26" t="str">
        <f>IF(DML_drivmedel[[#This Row],[Drivmedel]]&lt;&gt;"",Rapporteringsår,"")</f>
        <v/>
      </c>
      <c r="H694" s="149">
        <v>1692</v>
      </c>
      <c r="I694" s="1"/>
      <c r="J694" s="82"/>
      <c r="K694" s="1"/>
      <c r="L694" s="83"/>
      <c r="M694" s="100"/>
    </row>
    <row r="695" spans="2:13" x14ac:dyDescent="0.35">
      <c r="B6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5" s="9" t="str">
        <f>IF(DML_drivmedel[[#This Row],[Drivmedel]]&lt;&gt;"",CONCATENATE(DML_drivmedel[[#This Row],[ID]],". ",DML_drivmedel[[#This Row],[Drivmedel]]),"")</f>
        <v/>
      </c>
      <c r="D695" s="9" t="str">
        <f>IF(DML_drivmedel[[#This Row],[Drivmedel]]&lt;&gt;"",Organisationsnummer,"")</f>
        <v/>
      </c>
      <c r="E695" s="81" t="str">
        <f>IF(DML_drivmedel[[#This Row],[Drivmedel]]&lt;&gt;"",Rapportör,"")</f>
        <v/>
      </c>
      <c r="F695" s="9" t="str">
        <f>IF(DML_drivmedel[[#This Row],[Drivmedel]]&lt;&gt;"",CONCATENATE(Rapporteringsår,"-",DML_drivmedel[[#This Row],[ID]]),"")</f>
        <v/>
      </c>
      <c r="G695" s="26" t="str">
        <f>IF(DML_drivmedel[[#This Row],[Drivmedel]]&lt;&gt;"",Rapporteringsår,"")</f>
        <v/>
      </c>
      <c r="H695" s="149">
        <v>1693</v>
      </c>
      <c r="I695" s="1"/>
      <c r="J695" s="82"/>
      <c r="K695" s="1"/>
      <c r="L695" s="83"/>
      <c r="M695" s="100"/>
    </row>
    <row r="696" spans="2:13" x14ac:dyDescent="0.35">
      <c r="B6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6" s="9" t="str">
        <f>IF(DML_drivmedel[[#This Row],[Drivmedel]]&lt;&gt;"",CONCATENATE(DML_drivmedel[[#This Row],[ID]],". ",DML_drivmedel[[#This Row],[Drivmedel]]),"")</f>
        <v/>
      </c>
      <c r="D696" s="9" t="str">
        <f>IF(DML_drivmedel[[#This Row],[Drivmedel]]&lt;&gt;"",Organisationsnummer,"")</f>
        <v/>
      </c>
      <c r="E696" s="81" t="str">
        <f>IF(DML_drivmedel[[#This Row],[Drivmedel]]&lt;&gt;"",Rapportör,"")</f>
        <v/>
      </c>
      <c r="F696" s="9" t="str">
        <f>IF(DML_drivmedel[[#This Row],[Drivmedel]]&lt;&gt;"",CONCATENATE(Rapporteringsår,"-",DML_drivmedel[[#This Row],[ID]]),"")</f>
        <v/>
      </c>
      <c r="G696" s="26" t="str">
        <f>IF(DML_drivmedel[[#This Row],[Drivmedel]]&lt;&gt;"",Rapporteringsår,"")</f>
        <v/>
      </c>
      <c r="H696" s="149">
        <v>1694</v>
      </c>
      <c r="I696" s="1"/>
      <c r="J696" s="82"/>
      <c r="K696" s="1"/>
      <c r="L696" s="83"/>
      <c r="M696" s="100"/>
    </row>
    <row r="697" spans="2:13" x14ac:dyDescent="0.35">
      <c r="B6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7" s="9" t="str">
        <f>IF(DML_drivmedel[[#This Row],[Drivmedel]]&lt;&gt;"",CONCATENATE(DML_drivmedel[[#This Row],[ID]],". ",DML_drivmedel[[#This Row],[Drivmedel]]),"")</f>
        <v/>
      </c>
      <c r="D697" s="9" t="str">
        <f>IF(DML_drivmedel[[#This Row],[Drivmedel]]&lt;&gt;"",Organisationsnummer,"")</f>
        <v/>
      </c>
      <c r="E697" s="81" t="str">
        <f>IF(DML_drivmedel[[#This Row],[Drivmedel]]&lt;&gt;"",Rapportör,"")</f>
        <v/>
      </c>
      <c r="F697" s="9" t="str">
        <f>IF(DML_drivmedel[[#This Row],[Drivmedel]]&lt;&gt;"",CONCATENATE(Rapporteringsår,"-",DML_drivmedel[[#This Row],[ID]]),"")</f>
        <v/>
      </c>
      <c r="G697" s="26" t="str">
        <f>IF(DML_drivmedel[[#This Row],[Drivmedel]]&lt;&gt;"",Rapporteringsår,"")</f>
        <v/>
      </c>
      <c r="H697" s="149">
        <v>1695</v>
      </c>
      <c r="I697" s="1"/>
      <c r="J697" s="82"/>
      <c r="K697" s="1"/>
      <c r="L697" s="83"/>
      <c r="M697" s="100"/>
    </row>
    <row r="698" spans="2:13" x14ac:dyDescent="0.35">
      <c r="B6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8" s="9" t="str">
        <f>IF(DML_drivmedel[[#This Row],[Drivmedel]]&lt;&gt;"",CONCATENATE(DML_drivmedel[[#This Row],[ID]],". ",DML_drivmedel[[#This Row],[Drivmedel]]),"")</f>
        <v/>
      </c>
      <c r="D698" s="9" t="str">
        <f>IF(DML_drivmedel[[#This Row],[Drivmedel]]&lt;&gt;"",Organisationsnummer,"")</f>
        <v/>
      </c>
      <c r="E698" s="81" t="str">
        <f>IF(DML_drivmedel[[#This Row],[Drivmedel]]&lt;&gt;"",Rapportör,"")</f>
        <v/>
      </c>
      <c r="F698" s="9" t="str">
        <f>IF(DML_drivmedel[[#This Row],[Drivmedel]]&lt;&gt;"",CONCATENATE(Rapporteringsår,"-",DML_drivmedel[[#This Row],[ID]]),"")</f>
        <v/>
      </c>
      <c r="G698" s="26" t="str">
        <f>IF(DML_drivmedel[[#This Row],[Drivmedel]]&lt;&gt;"",Rapporteringsår,"")</f>
        <v/>
      </c>
      <c r="H698" s="149">
        <v>1696</v>
      </c>
      <c r="I698" s="1"/>
      <c r="J698" s="82"/>
      <c r="K698" s="1"/>
      <c r="L698" s="83"/>
      <c r="M698" s="100"/>
    </row>
    <row r="699" spans="2:13" x14ac:dyDescent="0.35">
      <c r="B6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9" s="9" t="str">
        <f>IF(DML_drivmedel[[#This Row],[Drivmedel]]&lt;&gt;"",CONCATENATE(DML_drivmedel[[#This Row],[ID]],". ",DML_drivmedel[[#This Row],[Drivmedel]]),"")</f>
        <v/>
      </c>
      <c r="D699" s="9" t="str">
        <f>IF(DML_drivmedel[[#This Row],[Drivmedel]]&lt;&gt;"",Organisationsnummer,"")</f>
        <v/>
      </c>
      <c r="E699" s="81" t="str">
        <f>IF(DML_drivmedel[[#This Row],[Drivmedel]]&lt;&gt;"",Rapportör,"")</f>
        <v/>
      </c>
      <c r="F699" s="9" t="str">
        <f>IF(DML_drivmedel[[#This Row],[Drivmedel]]&lt;&gt;"",CONCATENATE(Rapporteringsår,"-",DML_drivmedel[[#This Row],[ID]]),"")</f>
        <v/>
      </c>
      <c r="G699" s="26" t="str">
        <f>IF(DML_drivmedel[[#This Row],[Drivmedel]]&lt;&gt;"",Rapporteringsår,"")</f>
        <v/>
      </c>
      <c r="H699" s="149">
        <v>1697</v>
      </c>
      <c r="I699" s="1"/>
      <c r="J699" s="82"/>
      <c r="K699" s="1"/>
      <c r="L699" s="83"/>
      <c r="M699" s="100"/>
    </row>
    <row r="700" spans="2:13" x14ac:dyDescent="0.35">
      <c r="B7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0" s="9" t="str">
        <f>IF(DML_drivmedel[[#This Row],[Drivmedel]]&lt;&gt;"",CONCATENATE(DML_drivmedel[[#This Row],[ID]],". ",DML_drivmedel[[#This Row],[Drivmedel]]),"")</f>
        <v/>
      </c>
      <c r="D700" s="9" t="str">
        <f>IF(DML_drivmedel[[#This Row],[Drivmedel]]&lt;&gt;"",Organisationsnummer,"")</f>
        <v/>
      </c>
      <c r="E700" s="81" t="str">
        <f>IF(DML_drivmedel[[#This Row],[Drivmedel]]&lt;&gt;"",Rapportör,"")</f>
        <v/>
      </c>
      <c r="F700" s="9" t="str">
        <f>IF(DML_drivmedel[[#This Row],[Drivmedel]]&lt;&gt;"",CONCATENATE(Rapporteringsår,"-",DML_drivmedel[[#This Row],[ID]]),"")</f>
        <v/>
      </c>
      <c r="G700" s="26" t="str">
        <f>IF(DML_drivmedel[[#This Row],[Drivmedel]]&lt;&gt;"",Rapporteringsår,"")</f>
        <v/>
      </c>
      <c r="H700" s="149">
        <v>1698</v>
      </c>
      <c r="I700" s="1"/>
      <c r="J700" s="82"/>
      <c r="K700" s="1"/>
      <c r="L700" s="83"/>
      <c r="M700" s="100"/>
    </row>
    <row r="701" spans="2:13" x14ac:dyDescent="0.35">
      <c r="B7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1" s="9" t="str">
        <f>IF(DML_drivmedel[[#This Row],[Drivmedel]]&lt;&gt;"",CONCATENATE(DML_drivmedel[[#This Row],[ID]],". ",DML_drivmedel[[#This Row],[Drivmedel]]),"")</f>
        <v/>
      </c>
      <c r="D701" s="9" t="str">
        <f>IF(DML_drivmedel[[#This Row],[Drivmedel]]&lt;&gt;"",Organisationsnummer,"")</f>
        <v/>
      </c>
      <c r="E701" s="81" t="str">
        <f>IF(DML_drivmedel[[#This Row],[Drivmedel]]&lt;&gt;"",Rapportör,"")</f>
        <v/>
      </c>
      <c r="F701" s="9" t="str">
        <f>IF(DML_drivmedel[[#This Row],[Drivmedel]]&lt;&gt;"",CONCATENATE(Rapporteringsår,"-",DML_drivmedel[[#This Row],[ID]]),"")</f>
        <v/>
      </c>
      <c r="G701" s="26" t="str">
        <f>IF(DML_drivmedel[[#This Row],[Drivmedel]]&lt;&gt;"",Rapporteringsår,"")</f>
        <v/>
      </c>
      <c r="H701" s="149">
        <v>1699</v>
      </c>
      <c r="I701" s="1"/>
      <c r="J701" s="82"/>
      <c r="K701" s="1"/>
      <c r="L701" s="83"/>
      <c r="M701" s="100"/>
    </row>
    <row r="702" spans="2:13" x14ac:dyDescent="0.35">
      <c r="B7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2" s="9" t="str">
        <f>IF(DML_drivmedel[[#This Row],[Drivmedel]]&lt;&gt;"",CONCATENATE(DML_drivmedel[[#This Row],[ID]],". ",DML_drivmedel[[#This Row],[Drivmedel]]),"")</f>
        <v/>
      </c>
      <c r="D702" s="9" t="str">
        <f>IF(DML_drivmedel[[#This Row],[Drivmedel]]&lt;&gt;"",Organisationsnummer,"")</f>
        <v/>
      </c>
      <c r="E702" s="81" t="str">
        <f>IF(DML_drivmedel[[#This Row],[Drivmedel]]&lt;&gt;"",Rapportör,"")</f>
        <v/>
      </c>
      <c r="F702" s="9" t="str">
        <f>IF(DML_drivmedel[[#This Row],[Drivmedel]]&lt;&gt;"",CONCATENATE(Rapporteringsår,"-",DML_drivmedel[[#This Row],[ID]]),"")</f>
        <v/>
      </c>
      <c r="G702" s="26" t="str">
        <f>IF(DML_drivmedel[[#This Row],[Drivmedel]]&lt;&gt;"",Rapporteringsår,"")</f>
        <v/>
      </c>
      <c r="H702" s="149">
        <v>1700</v>
      </c>
      <c r="I702" s="1"/>
      <c r="J702" s="82"/>
      <c r="K702" s="1"/>
      <c r="L702" s="83"/>
      <c r="M702" s="100"/>
    </row>
    <row r="703" spans="2:13" x14ac:dyDescent="0.35">
      <c r="B7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3" s="9" t="str">
        <f>IF(DML_drivmedel[[#This Row],[Drivmedel]]&lt;&gt;"",CONCATENATE(DML_drivmedel[[#This Row],[ID]],". ",DML_drivmedel[[#This Row],[Drivmedel]]),"")</f>
        <v/>
      </c>
      <c r="D703" s="9" t="str">
        <f>IF(DML_drivmedel[[#This Row],[Drivmedel]]&lt;&gt;"",Organisationsnummer,"")</f>
        <v/>
      </c>
      <c r="E703" s="81" t="str">
        <f>IF(DML_drivmedel[[#This Row],[Drivmedel]]&lt;&gt;"",Rapportör,"")</f>
        <v/>
      </c>
      <c r="F703" s="9" t="str">
        <f>IF(DML_drivmedel[[#This Row],[Drivmedel]]&lt;&gt;"",CONCATENATE(Rapporteringsår,"-",DML_drivmedel[[#This Row],[ID]]),"")</f>
        <v/>
      </c>
      <c r="G703" s="26" t="str">
        <f>IF(DML_drivmedel[[#This Row],[Drivmedel]]&lt;&gt;"",Rapporteringsår,"")</f>
        <v/>
      </c>
      <c r="H703" s="149">
        <v>1701</v>
      </c>
      <c r="I703" s="1"/>
      <c r="J703" s="82"/>
      <c r="K703" s="1"/>
      <c r="L703" s="83"/>
      <c r="M703" s="100"/>
    </row>
    <row r="704" spans="2:13" x14ac:dyDescent="0.35">
      <c r="B7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4" s="9" t="str">
        <f>IF(DML_drivmedel[[#This Row],[Drivmedel]]&lt;&gt;"",CONCATENATE(DML_drivmedel[[#This Row],[ID]],". ",DML_drivmedel[[#This Row],[Drivmedel]]),"")</f>
        <v/>
      </c>
      <c r="D704" s="9" t="str">
        <f>IF(DML_drivmedel[[#This Row],[Drivmedel]]&lt;&gt;"",Organisationsnummer,"")</f>
        <v/>
      </c>
      <c r="E704" s="81" t="str">
        <f>IF(DML_drivmedel[[#This Row],[Drivmedel]]&lt;&gt;"",Rapportör,"")</f>
        <v/>
      </c>
      <c r="F704" s="9" t="str">
        <f>IF(DML_drivmedel[[#This Row],[Drivmedel]]&lt;&gt;"",CONCATENATE(Rapporteringsår,"-",DML_drivmedel[[#This Row],[ID]]),"")</f>
        <v/>
      </c>
      <c r="G704" s="26" t="str">
        <f>IF(DML_drivmedel[[#This Row],[Drivmedel]]&lt;&gt;"",Rapporteringsår,"")</f>
        <v/>
      </c>
      <c r="H704" s="149">
        <v>1702</v>
      </c>
      <c r="I704" s="1"/>
      <c r="J704" s="82"/>
      <c r="K704" s="1"/>
      <c r="L704" s="83"/>
      <c r="M704" s="100"/>
    </row>
    <row r="705" spans="2:13" x14ac:dyDescent="0.35">
      <c r="B7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5" s="9" t="str">
        <f>IF(DML_drivmedel[[#This Row],[Drivmedel]]&lt;&gt;"",CONCATENATE(DML_drivmedel[[#This Row],[ID]],". ",DML_drivmedel[[#This Row],[Drivmedel]]),"")</f>
        <v/>
      </c>
      <c r="D705" s="9" t="str">
        <f>IF(DML_drivmedel[[#This Row],[Drivmedel]]&lt;&gt;"",Organisationsnummer,"")</f>
        <v/>
      </c>
      <c r="E705" s="81" t="str">
        <f>IF(DML_drivmedel[[#This Row],[Drivmedel]]&lt;&gt;"",Rapportör,"")</f>
        <v/>
      </c>
      <c r="F705" s="9" t="str">
        <f>IF(DML_drivmedel[[#This Row],[Drivmedel]]&lt;&gt;"",CONCATENATE(Rapporteringsår,"-",DML_drivmedel[[#This Row],[ID]]),"")</f>
        <v/>
      </c>
      <c r="G705" s="26" t="str">
        <f>IF(DML_drivmedel[[#This Row],[Drivmedel]]&lt;&gt;"",Rapporteringsår,"")</f>
        <v/>
      </c>
      <c r="H705" s="149">
        <v>1703</v>
      </c>
      <c r="I705" s="1"/>
      <c r="J705" s="82"/>
      <c r="K705" s="1"/>
      <c r="L705" s="83"/>
      <c r="M705" s="100"/>
    </row>
    <row r="706" spans="2:13" x14ac:dyDescent="0.35">
      <c r="B7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6" s="9" t="str">
        <f>IF(DML_drivmedel[[#This Row],[Drivmedel]]&lt;&gt;"",CONCATENATE(DML_drivmedel[[#This Row],[ID]],". ",DML_drivmedel[[#This Row],[Drivmedel]]),"")</f>
        <v/>
      </c>
      <c r="D706" s="9" t="str">
        <f>IF(DML_drivmedel[[#This Row],[Drivmedel]]&lt;&gt;"",Organisationsnummer,"")</f>
        <v/>
      </c>
      <c r="E706" s="81" t="str">
        <f>IF(DML_drivmedel[[#This Row],[Drivmedel]]&lt;&gt;"",Rapportör,"")</f>
        <v/>
      </c>
      <c r="F706" s="9" t="str">
        <f>IF(DML_drivmedel[[#This Row],[Drivmedel]]&lt;&gt;"",CONCATENATE(Rapporteringsår,"-",DML_drivmedel[[#This Row],[ID]]),"")</f>
        <v/>
      </c>
      <c r="G706" s="26" t="str">
        <f>IF(DML_drivmedel[[#This Row],[Drivmedel]]&lt;&gt;"",Rapporteringsår,"")</f>
        <v/>
      </c>
      <c r="H706" s="149">
        <v>1704</v>
      </c>
      <c r="I706" s="1"/>
      <c r="J706" s="82"/>
      <c r="K706" s="1"/>
      <c r="L706" s="83"/>
      <c r="M706" s="100"/>
    </row>
    <row r="707" spans="2:13" x14ac:dyDescent="0.35">
      <c r="B7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7" s="9" t="str">
        <f>IF(DML_drivmedel[[#This Row],[Drivmedel]]&lt;&gt;"",CONCATENATE(DML_drivmedel[[#This Row],[ID]],". ",DML_drivmedel[[#This Row],[Drivmedel]]),"")</f>
        <v/>
      </c>
      <c r="D707" s="9" t="str">
        <f>IF(DML_drivmedel[[#This Row],[Drivmedel]]&lt;&gt;"",Organisationsnummer,"")</f>
        <v/>
      </c>
      <c r="E707" s="81" t="str">
        <f>IF(DML_drivmedel[[#This Row],[Drivmedel]]&lt;&gt;"",Rapportör,"")</f>
        <v/>
      </c>
      <c r="F707" s="9" t="str">
        <f>IF(DML_drivmedel[[#This Row],[Drivmedel]]&lt;&gt;"",CONCATENATE(Rapporteringsår,"-",DML_drivmedel[[#This Row],[ID]]),"")</f>
        <v/>
      </c>
      <c r="G707" s="26" t="str">
        <f>IF(DML_drivmedel[[#This Row],[Drivmedel]]&lt;&gt;"",Rapporteringsår,"")</f>
        <v/>
      </c>
      <c r="H707" s="149">
        <v>1705</v>
      </c>
      <c r="I707" s="1"/>
      <c r="J707" s="82"/>
      <c r="K707" s="1"/>
      <c r="L707" s="83"/>
      <c r="M707" s="100"/>
    </row>
    <row r="708" spans="2:13" x14ac:dyDescent="0.35">
      <c r="B7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8" s="9" t="str">
        <f>IF(DML_drivmedel[[#This Row],[Drivmedel]]&lt;&gt;"",CONCATENATE(DML_drivmedel[[#This Row],[ID]],". ",DML_drivmedel[[#This Row],[Drivmedel]]),"")</f>
        <v/>
      </c>
      <c r="D708" s="9" t="str">
        <f>IF(DML_drivmedel[[#This Row],[Drivmedel]]&lt;&gt;"",Organisationsnummer,"")</f>
        <v/>
      </c>
      <c r="E708" s="81" t="str">
        <f>IF(DML_drivmedel[[#This Row],[Drivmedel]]&lt;&gt;"",Rapportör,"")</f>
        <v/>
      </c>
      <c r="F708" s="9" t="str">
        <f>IF(DML_drivmedel[[#This Row],[Drivmedel]]&lt;&gt;"",CONCATENATE(Rapporteringsår,"-",DML_drivmedel[[#This Row],[ID]]),"")</f>
        <v/>
      </c>
      <c r="G708" s="26" t="str">
        <f>IF(DML_drivmedel[[#This Row],[Drivmedel]]&lt;&gt;"",Rapporteringsår,"")</f>
        <v/>
      </c>
      <c r="H708" s="149">
        <v>1706</v>
      </c>
      <c r="I708" s="1"/>
      <c r="J708" s="82"/>
      <c r="K708" s="1"/>
      <c r="L708" s="83"/>
      <c r="M708" s="100"/>
    </row>
    <row r="709" spans="2:13" x14ac:dyDescent="0.35">
      <c r="B7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9" s="9" t="str">
        <f>IF(DML_drivmedel[[#This Row],[Drivmedel]]&lt;&gt;"",CONCATENATE(DML_drivmedel[[#This Row],[ID]],". ",DML_drivmedel[[#This Row],[Drivmedel]]),"")</f>
        <v/>
      </c>
      <c r="D709" s="9" t="str">
        <f>IF(DML_drivmedel[[#This Row],[Drivmedel]]&lt;&gt;"",Organisationsnummer,"")</f>
        <v/>
      </c>
      <c r="E709" s="81" t="str">
        <f>IF(DML_drivmedel[[#This Row],[Drivmedel]]&lt;&gt;"",Rapportör,"")</f>
        <v/>
      </c>
      <c r="F709" s="9" t="str">
        <f>IF(DML_drivmedel[[#This Row],[Drivmedel]]&lt;&gt;"",CONCATENATE(Rapporteringsår,"-",DML_drivmedel[[#This Row],[ID]]),"")</f>
        <v/>
      </c>
      <c r="G709" s="26" t="str">
        <f>IF(DML_drivmedel[[#This Row],[Drivmedel]]&lt;&gt;"",Rapporteringsår,"")</f>
        <v/>
      </c>
      <c r="H709" s="149">
        <v>1707</v>
      </c>
      <c r="I709" s="1"/>
      <c r="J709" s="82"/>
      <c r="K709" s="1"/>
      <c r="L709" s="83"/>
      <c r="M709" s="100"/>
    </row>
    <row r="710" spans="2:13" x14ac:dyDescent="0.35">
      <c r="B7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0" s="9" t="str">
        <f>IF(DML_drivmedel[[#This Row],[Drivmedel]]&lt;&gt;"",CONCATENATE(DML_drivmedel[[#This Row],[ID]],". ",DML_drivmedel[[#This Row],[Drivmedel]]),"")</f>
        <v/>
      </c>
      <c r="D710" s="9" t="str">
        <f>IF(DML_drivmedel[[#This Row],[Drivmedel]]&lt;&gt;"",Organisationsnummer,"")</f>
        <v/>
      </c>
      <c r="E710" s="81" t="str">
        <f>IF(DML_drivmedel[[#This Row],[Drivmedel]]&lt;&gt;"",Rapportör,"")</f>
        <v/>
      </c>
      <c r="F710" s="9" t="str">
        <f>IF(DML_drivmedel[[#This Row],[Drivmedel]]&lt;&gt;"",CONCATENATE(Rapporteringsår,"-",DML_drivmedel[[#This Row],[ID]]),"")</f>
        <v/>
      </c>
      <c r="G710" s="26" t="str">
        <f>IF(DML_drivmedel[[#This Row],[Drivmedel]]&lt;&gt;"",Rapporteringsår,"")</f>
        <v/>
      </c>
      <c r="H710" s="149">
        <v>1708</v>
      </c>
      <c r="I710" s="1"/>
      <c r="J710" s="82"/>
      <c r="K710" s="1"/>
      <c r="L710" s="83"/>
      <c r="M710" s="100"/>
    </row>
    <row r="711" spans="2:13" x14ac:dyDescent="0.35">
      <c r="B7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1" s="9" t="str">
        <f>IF(DML_drivmedel[[#This Row],[Drivmedel]]&lt;&gt;"",CONCATENATE(DML_drivmedel[[#This Row],[ID]],". ",DML_drivmedel[[#This Row],[Drivmedel]]),"")</f>
        <v/>
      </c>
      <c r="D711" s="9" t="str">
        <f>IF(DML_drivmedel[[#This Row],[Drivmedel]]&lt;&gt;"",Organisationsnummer,"")</f>
        <v/>
      </c>
      <c r="E711" s="81" t="str">
        <f>IF(DML_drivmedel[[#This Row],[Drivmedel]]&lt;&gt;"",Rapportör,"")</f>
        <v/>
      </c>
      <c r="F711" s="9" t="str">
        <f>IF(DML_drivmedel[[#This Row],[Drivmedel]]&lt;&gt;"",CONCATENATE(Rapporteringsår,"-",DML_drivmedel[[#This Row],[ID]]),"")</f>
        <v/>
      </c>
      <c r="G711" s="26" t="str">
        <f>IF(DML_drivmedel[[#This Row],[Drivmedel]]&lt;&gt;"",Rapporteringsår,"")</f>
        <v/>
      </c>
      <c r="H711" s="149">
        <v>1709</v>
      </c>
      <c r="I711" s="1"/>
      <c r="J711" s="82"/>
      <c r="K711" s="1"/>
      <c r="L711" s="83"/>
      <c r="M711" s="100"/>
    </row>
    <row r="712" spans="2:13" x14ac:dyDescent="0.35">
      <c r="B7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2" s="9" t="str">
        <f>IF(DML_drivmedel[[#This Row],[Drivmedel]]&lt;&gt;"",CONCATENATE(DML_drivmedel[[#This Row],[ID]],". ",DML_drivmedel[[#This Row],[Drivmedel]]),"")</f>
        <v/>
      </c>
      <c r="D712" s="9" t="str">
        <f>IF(DML_drivmedel[[#This Row],[Drivmedel]]&lt;&gt;"",Organisationsnummer,"")</f>
        <v/>
      </c>
      <c r="E712" s="81" t="str">
        <f>IF(DML_drivmedel[[#This Row],[Drivmedel]]&lt;&gt;"",Rapportör,"")</f>
        <v/>
      </c>
      <c r="F712" s="9" t="str">
        <f>IF(DML_drivmedel[[#This Row],[Drivmedel]]&lt;&gt;"",CONCATENATE(Rapporteringsår,"-",DML_drivmedel[[#This Row],[ID]]),"")</f>
        <v/>
      </c>
      <c r="G712" s="26" t="str">
        <f>IF(DML_drivmedel[[#This Row],[Drivmedel]]&lt;&gt;"",Rapporteringsår,"")</f>
        <v/>
      </c>
      <c r="H712" s="149">
        <v>1710</v>
      </c>
      <c r="I712" s="1"/>
      <c r="J712" s="82"/>
      <c r="K712" s="1"/>
      <c r="L712" s="83"/>
      <c r="M712" s="100"/>
    </row>
    <row r="713" spans="2:13" x14ac:dyDescent="0.35">
      <c r="B7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3" s="9" t="str">
        <f>IF(DML_drivmedel[[#This Row],[Drivmedel]]&lt;&gt;"",CONCATENATE(DML_drivmedel[[#This Row],[ID]],". ",DML_drivmedel[[#This Row],[Drivmedel]]),"")</f>
        <v/>
      </c>
      <c r="D713" s="9" t="str">
        <f>IF(DML_drivmedel[[#This Row],[Drivmedel]]&lt;&gt;"",Organisationsnummer,"")</f>
        <v/>
      </c>
      <c r="E713" s="81" t="str">
        <f>IF(DML_drivmedel[[#This Row],[Drivmedel]]&lt;&gt;"",Rapportör,"")</f>
        <v/>
      </c>
      <c r="F713" s="9" t="str">
        <f>IF(DML_drivmedel[[#This Row],[Drivmedel]]&lt;&gt;"",CONCATENATE(Rapporteringsår,"-",DML_drivmedel[[#This Row],[ID]]),"")</f>
        <v/>
      </c>
      <c r="G713" s="26" t="str">
        <f>IF(DML_drivmedel[[#This Row],[Drivmedel]]&lt;&gt;"",Rapporteringsår,"")</f>
        <v/>
      </c>
      <c r="H713" s="149">
        <v>1711</v>
      </c>
      <c r="I713" s="1"/>
      <c r="J713" s="82"/>
      <c r="K713" s="1"/>
      <c r="L713" s="83"/>
      <c r="M713" s="100"/>
    </row>
    <row r="714" spans="2:13" x14ac:dyDescent="0.35">
      <c r="B7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4" s="9" t="str">
        <f>IF(DML_drivmedel[[#This Row],[Drivmedel]]&lt;&gt;"",CONCATENATE(DML_drivmedel[[#This Row],[ID]],". ",DML_drivmedel[[#This Row],[Drivmedel]]),"")</f>
        <v/>
      </c>
      <c r="D714" s="9" t="str">
        <f>IF(DML_drivmedel[[#This Row],[Drivmedel]]&lt;&gt;"",Organisationsnummer,"")</f>
        <v/>
      </c>
      <c r="E714" s="81" t="str">
        <f>IF(DML_drivmedel[[#This Row],[Drivmedel]]&lt;&gt;"",Rapportör,"")</f>
        <v/>
      </c>
      <c r="F714" s="9" t="str">
        <f>IF(DML_drivmedel[[#This Row],[Drivmedel]]&lt;&gt;"",CONCATENATE(Rapporteringsår,"-",DML_drivmedel[[#This Row],[ID]]),"")</f>
        <v/>
      </c>
      <c r="G714" s="26" t="str">
        <f>IF(DML_drivmedel[[#This Row],[Drivmedel]]&lt;&gt;"",Rapporteringsår,"")</f>
        <v/>
      </c>
      <c r="H714" s="149">
        <v>1712</v>
      </c>
      <c r="I714" s="1"/>
      <c r="J714" s="82"/>
      <c r="K714" s="1"/>
      <c r="L714" s="83"/>
      <c r="M714" s="100"/>
    </row>
    <row r="715" spans="2:13" x14ac:dyDescent="0.35">
      <c r="B7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5" s="9" t="str">
        <f>IF(DML_drivmedel[[#This Row],[Drivmedel]]&lt;&gt;"",CONCATENATE(DML_drivmedel[[#This Row],[ID]],". ",DML_drivmedel[[#This Row],[Drivmedel]]),"")</f>
        <v/>
      </c>
      <c r="D715" s="9" t="str">
        <f>IF(DML_drivmedel[[#This Row],[Drivmedel]]&lt;&gt;"",Organisationsnummer,"")</f>
        <v/>
      </c>
      <c r="E715" s="81" t="str">
        <f>IF(DML_drivmedel[[#This Row],[Drivmedel]]&lt;&gt;"",Rapportör,"")</f>
        <v/>
      </c>
      <c r="F715" s="9" t="str">
        <f>IF(DML_drivmedel[[#This Row],[Drivmedel]]&lt;&gt;"",CONCATENATE(Rapporteringsår,"-",DML_drivmedel[[#This Row],[ID]]),"")</f>
        <v/>
      </c>
      <c r="G715" s="26" t="str">
        <f>IF(DML_drivmedel[[#This Row],[Drivmedel]]&lt;&gt;"",Rapporteringsår,"")</f>
        <v/>
      </c>
      <c r="H715" s="149">
        <v>1713</v>
      </c>
      <c r="I715" s="1"/>
      <c r="J715" s="82"/>
      <c r="K715" s="1"/>
      <c r="L715" s="83"/>
      <c r="M715" s="100"/>
    </row>
    <row r="716" spans="2:13" x14ac:dyDescent="0.35">
      <c r="B7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6" s="9" t="str">
        <f>IF(DML_drivmedel[[#This Row],[Drivmedel]]&lt;&gt;"",CONCATENATE(DML_drivmedel[[#This Row],[ID]],". ",DML_drivmedel[[#This Row],[Drivmedel]]),"")</f>
        <v/>
      </c>
      <c r="D716" s="9" t="str">
        <f>IF(DML_drivmedel[[#This Row],[Drivmedel]]&lt;&gt;"",Organisationsnummer,"")</f>
        <v/>
      </c>
      <c r="E716" s="81" t="str">
        <f>IF(DML_drivmedel[[#This Row],[Drivmedel]]&lt;&gt;"",Rapportör,"")</f>
        <v/>
      </c>
      <c r="F716" s="9" t="str">
        <f>IF(DML_drivmedel[[#This Row],[Drivmedel]]&lt;&gt;"",CONCATENATE(Rapporteringsår,"-",DML_drivmedel[[#This Row],[ID]]),"")</f>
        <v/>
      </c>
      <c r="G716" s="26" t="str">
        <f>IF(DML_drivmedel[[#This Row],[Drivmedel]]&lt;&gt;"",Rapporteringsår,"")</f>
        <v/>
      </c>
      <c r="H716" s="149">
        <v>1714</v>
      </c>
      <c r="I716" s="1"/>
      <c r="J716" s="82"/>
      <c r="K716" s="1"/>
      <c r="L716" s="83"/>
      <c r="M716" s="100"/>
    </row>
    <row r="717" spans="2:13" x14ac:dyDescent="0.35">
      <c r="B7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7" s="9" t="str">
        <f>IF(DML_drivmedel[[#This Row],[Drivmedel]]&lt;&gt;"",CONCATENATE(DML_drivmedel[[#This Row],[ID]],". ",DML_drivmedel[[#This Row],[Drivmedel]]),"")</f>
        <v/>
      </c>
      <c r="D717" s="9" t="str">
        <f>IF(DML_drivmedel[[#This Row],[Drivmedel]]&lt;&gt;"",Organisationsnummer,"")</f>
        <v/>
      </c>
      <c r="E717" s="81" t="str">
        <f>IF(DML_drivmedel[[#This Row],[Drivmedel]]&lt;&gt;"",Rapportör,"")</f>
        <v/>
      </c>
      <c r="F717" s="9" t="str">
        <f>IF(DML_drivmedel[[#This Row],[Drivmedel]]&lt;&gt;"",CONCATENATE(Rapporteringsår,"-",DML_drivmedel[[#This Row],[ID]]),"")</f>
        <v/>
      </c>
      <c r="G717" s="26" t="str">
        <f>IF(DML_drivmedel[[#This Row],[Drivmedel]]&lt;&gt;"",Rapporteringsår,"")</f>
        <v/>
      </c>
      <c r="H717" s="149">
        <v>1715</v>
      </c>
      <c r="I717" s="1"/>
      <c r="J717" s="82"/>
      <c r="K717" s="1"/>
      <c r="L717" s="83"/>
      <c r="M717" s="100"/>
    </row>
    <row r="718" spans="2:13" x14ac:dyDescent="0.35">
      <c r="B7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8" s="9" t="str">
        <f>IF(DML_drivmedel[[#This Row],[Drivmedel]]&lt;&gt;"",CONCATENATE(DML_drivmedel[[#This Row],[ID]],". ",DML_drivmedel[[#This Row],[Drivmedel]]),"")</f>
        <v/>
      </c>
      <c r="D718" s="9" t="str">
        <f>IF(DML_drivmedel[[#This Row],[Drivmedel]]&lt;&gt;"",Organisationsnummer,"")</f>
        <v/>
      </c>
      <c r="E718" s="81" t="str">
        <f>IF(DML_drivmedel[[#This Row],[Drivmedel]]&lt;&gt;"",Rapportör,"")</f>
        <v/>
      </c>
      <c r="F718" s="9" t="str">
        <f>IF(DML_drivmedel[[#This Row],[Drivmedel]]&lt;&gt;"",CONCATENATE(Rapporteringsår,"-",DML_drivmedel[[#This Row],[ID]]),"")</f>
        <v/>
      </c>
      <c r="G718" s="26" t="str">
        <f>IF(DML_drivmedel[[#This Row],[Drivmedel]]&lt;&gt;"",Rapporteringsår,"")</f>
        <v/>
      </c>
      <c r="H718" s="149">
        <v>1716</v>
      </c>
      <c r="I718" s="1"/>
      <c r="J718" s="82"/>
      <c r="K718" s="1"/>
      <c r="L718" s="83"/>
      <c r="M718" s="100"/>
    </row>
    <row r="719" spans="2:13" x14ac:dyDescent="0.35">
      <c r="B7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9" s="9" t="str">
        <f>IF(DML_drivmedel[[#This Row],[Drivmedel]]&lt;&gt;"",CONCATENATE(DML_drivmedel[[#This Row],[ID]],". ",DML_drivmedel[[#This Row],[Drivmedel]]),"")</f>
        <v/>
      </c>
      <c r="D719" s="9" t="str">
        <f>IF(DML_drivmedel[[#This Row],[Drivmedel]]&lt;&gt;"",Organisationsnummer,"")</f>
        <v/>
      </c>
      <c r="E719" s="81" t="str">
        <f>IF(DML_drivmedel[[#This Row],[Drivmedel]]&lt;&gt;"",Rapportör,"")</f>
        <v/>
      </c>
      <c r="F719" s="9" t="str">
        <f>IF(DML_drivmedel[[#This Row],[Drivmedel]]&lt;&gt;"",CONCATENATE(Rapporteringsår,"-",DML_drivmedel[[#This Row],[ID]]),"")</f>
        <v/>
      </c>
      <c r="G719" s="26" t="str">
        <f>IF(DML_drivmedel[[#This Row],[Drivmedel]]&lt;&gt;"",Rapporteringsår,"")</f>
        <v/>
      </c>
      <c r="H719" s="149">
        <v>1717</v>
      </c>
      <c r="I719" s="1"/>
      <c r="J719" s="82"/>
      <c r="K719" s="1"/>
      <c r="L719" s="83"/>
      <c r="M719" s="100"/>
    </row>
    <row r="720" spans="2:13" x14ac:dyDescent="0.35">
      <c r="B7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0" s="9" t="str">
        <f>IF(DML_drivmedel[[#This Row],[Drivmedel]]&lt;&gt;"",CONCATENATE(DML_drivmedel[[#This Row],[ID]],". ",DML_drivmedel[[#This Row],[Drivmedel]]),"")</f>
        <v/>
      </c>
      <c r="D720" s="9" t="str">
        <f>IF(DML_drivmedel[[#This Row],[Drivmedel]]&lt;&gt;"",Organisationsnummer,"")</f>
        <v/>
      </c>
      <c r="E720" s="81" t="str">
        <f>IF(DML_drivmedel[[#This Row],[Drivmedel]]&lt;&gt;"",Rapportör,"")</f>
        <v/>
      </c>
      <c r="F720" s="9" t="str">
        <f>IF(DML_drivmedel[[#This Row],[Drivmedel]]&lt;&gt;"",CONCATENATE(Rapporteringsår,"-",DML_drivmedel[[#This Row],[ID]]),"")</f>
        <v/>
      </c>
      <c r="G720" s="26" t="str">
        <f>IF(DML_drivmedel[[#This Row],[Drivmedel]]&lt;&gt;"",Rapporteringsår,"")</f>
        <v/>
      </c>
      <c r="H720" s="149">
        <v>1718</v>
      </c>
      <c r="I720" s="1"/>
      <c r="J720" s="82"/>
      <c r="K720" s="1"/>
      <c r="L720" s="83"/>
      <c r="M720" s="100"/>
    </row>
    <row r="721" spans="2:13" x14ac:dyDescent="0.35">
      <c r="B7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1" s="9" t="str">
        <f>IF(DML_drivmedel[[#This Row],[Drivmedel]]&lt;&gt;"",CONCATENATE(DML_drivmedel[[#This Row],[ID]],". ",DML_drivmedel[[#This Row],[Drivmedel]]),"")</f>
        <v/>
      </c>
      <c r="D721" s="9" t="str">
        <f>IF(DML_drivmedel[[#This Row],[Drivmedel]]&lt;&gt;"",Organisationsnummer,"")</f>
        <v/>
      </c>
      <c r="E721" s="81" t="str">
        <f>IF(DML_drivmedel[[#This Row],[Drivmedel]]&lt;&gt;"",Rapportör,"")</f>
        <v/>
      </c>
      <c r="F721" s="9" t="str">
        <f>IF(DML_drivmedel[[#This Row],[Drivmedel]]&lt;&gt;"",CONCATENATE(Rapporteringsår,"-",DML_drivmedel[[#This Row],[ID]]),"")</f>
        <v/>
      </c>
      <c r="G721" s="26" t="str">
        <f>IF(DML_drivmedel[[#This Row],[Drivmedel]]&lt;&gt;"",Rapporteringsår,"")</f>
        <v/>
      </c>
      <c r="H721" s="149">
        <v>1719</v>
      </c>
      <c r="I721" s="1"/>
      <c r="J721" s="82"/>
      <c r="K721" s="1"/>
      <c r="L721" s="83"/>
      <c r="M721" s="100"/>
    </row>
    <row r="722" spans="2:13" x14ac:dyDescent="0.35">
      <c r="B7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2" s="9" t="str">
        <f>IF(DML_drivmedel[[#This Row],[Drivmedel]]&lt;&gt;"",CONCATENATE(DML_drivmedel[[#This Row],[ID]],". ",DML_drivmedel[[#This Row],[Drivmedel]]),"")</f>
        <v/>
      </c>
      <c r="D722" s="9" t="str">
        <f>IF(DML_drivmedel[[#This Row],[Drivmedel]]&lt;&gt;"",Organisationsnummer,"")</f>
        <v/>
      </c>
      <c r="E722" s="81" t="str">
        <f>IF(DML_drivmedel[[#This Row],[Drivmedel]]&lt;&gt;"",Rapportör,"")</f>
        <v/>
      </c>
      <c r="F722" s="9" t="str">
        <f>IF(DML_drivmedel[[#This Row],[Drivmedel]]&lt;&gt;"",CONCATENATE(Rapporteringsår,"-",DML_drivmedel[[#This Row],[ID]]),"")</f>
        <v/>
      </c>
      <c r="G722" s="26" t="str">
        <f>IF(DML_drivmedel[[#This Row],[Drivmedel]]&lt;&gt;"",Rapporteringsår,"")</f>
        <v/>
      </c>
      <c r="H722" s="149">
        <v>1720</v>
      </c>
      <c r="I722" s="1"/>
      <c r="J722" s="82"/>
      <c r="K722" s="1"/>
      <c r="L722" s="83"/>
      <c r="M722" s="100"/>
    </row>
    <row r="723" spans="2:13" x14ac:dyDescent="0.35">
      <c r="B7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3" s="9" t="str">
        <f>IF(DML_drivmedel[[#This Row],[Drivmedel]]&lt;&gt;"",CONCATENATE(DML_drivmedel[[#This Row],[ID]],". ",DML_drivmedel[[#This Row],[Drivmedel]]),"")</f>
        <v/>
      </c>
      <c r="D723" s="9" t="str">
        <f>IF(DML_drivmedel[[#This Row],[Drivmedel]]&lt;&gt;"",Organisationsnummer,"")</f>
        <v/>
      </c>
      <c r="E723" s="81" t="str">
        <f>IF(DML_drivmedel[[#This Row],[Drivmedel]]&lt;&gt;"",Rapportör,"")</f>
        <v/>
      </c>
      <c r="F723" s="9" t="str">
        <f>IF(DML_drivmedel[[#This Row],[Drivmedel]]&lt;&gt;"",CONCATENATE(Rapporteringsår,"-",DML_drivmedel[[#This Row],[ID]]),"")</f>
        <v/>
      </c>
      <c r="G723" s="26" t="str">
        <f>IF(DML_drivmedel[[#This Row],[Drivmedel]]&lt;&gt;"",Rapporteringsår,"")</f>
        <v/>
      </c>
      <c r="H723" s="149">
        <v>1721</v>
      </c>
      <c r="I723" s="1"/>
      <c r="J723" s="82"/>
      <c r="K723" s="1"/>
      <c r="L723" s="83"/>
      <c r="M723" s="100"/>
    </row>
    <row r="724" spans="2:13" x14ac:dyDescent="0.35">
      <c r="B7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4" s="9" t="str">
        <f>IF(DML_drivmedel[[#This Row],[Drivmedel]]&lt;&gt;"",CONCATENATE(DML_drivmedel[[#This Row],[ID]],". ",DML_drivmedel[[#This Row],[Drivmedel]]),"")</f>
        <v/>
      </c>
      <c r="D724" s="9" t="str">
        <f>IF(DML_drivmedel[[#This Row],[Drivmedel]]&lt;&gt;"",Organisationsnummer,"")</f>
        <v/>
      </c>
      <c r="E724" s="81" t="str">
        <f>IF(DML_drivmedel[[#This Row],[Drivmedel]]&lt;&gt;"",Rapportör,"")</f>
        <v/>
      </c>
      <c r="F724" s="9" t="str">
        <f>IF(DML_drivmedel[[#This Row],[Drivmedel]]&lt;&gt;"",CONCATENATE(Rapporteringsår,"-",DML_drivmedel[[#This Row],[ID]]),"")</f>
        <v/>
      </c>
      <c r="G724" s="26" t="str">
        <f>IF(DML_drivmedel[[#This Row],[Drivmedel]]&lt;&gt;"",Rapporteringsår,"")</f>
        <v/>
      </c>
      <c r="H724" s="149">
        <v>1722</v>
      </c>
      <c r="I724" s="1"/>
      <c r="J724" s="82"/>
      <c r="K724" s="1"/>
      <c r="L724" s="83"/>
      <c r="M724" s="100"/>
    </row>
    <row r="725" spans="2:13" x14ac:dyDescent="0.35">
      <c r="B7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5" s="9" t="str">
        <f>IF(DML_drivmedel[[#This Row],[Drivmedel]]&lt;&gt;"",CONCATENATE(DML_drivmedel[[#This Row],[ID]],". ",DML_drivmedel[[#This Row],[Drivmedel]]),"")</f>
        <v/>
      </c>
      <c r="D725" s="9" t="str">
        <f>IF(DML_drivmedel[[#This Row],[Drivmedel]]&lt;&gt;"",Organisationsnummer,"")</f>
        <v/>
      </c>
      <c r="E725" s="81" t="str">
        <f>IF(DML_drivmedel[[#This Row],[Drivmedel]]&lt;&gt;"",Rapportör,"")</f>
        <v/>
      </c>
      <c r="F725" s="9" t="str">
        <f>IF(DML_drivmedel[[#This Row],[Drivmedel]]&lt;&gt;"",CONCATENATE(Rapporteringsår,"-",DML_drivmedel[[#This Row],[ID]]),"")</f>
        <v/>
      </c>
      <c r="G725" s="26" t="str">
        <f>IF(DML_drivmedel[[#This Row],[Drivmedel]]&lt;&gt;"",Rapporteringsår,"")</f>
        <v/>
      </c>
      <c r="H725" s="149">
        <v>1723</v>
      </c>
      <c r="I725" s="1"/>
      <c r="J725" s="82"/>
      <c r="K725" s="1"/>
      <c r="L725" s="83"/>
      <c r="M725" s="100"/>
    </row>
    <row r="726" spans="2:13" x14ac:dyDescent="0.35">
      <c r="B7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6" s="9" t="str">
        <f>IF(DML_drivmedel[[#This Row],[Drivmedel]]&lt;&gt;"",CONCATENATE(DML_drivmedel[[#This Row],[ID]],". ",DML_drivmedel[[#This Row],[Drivmedel]]),"")</f>
        <v/>
      </c>
      <c r="D726" s="9" t="str">
        <f>IF(DML_drivmedel[[#This Row],[Drivmedel]]&lt;&gt;"",Organisationsnummer,"")</f>
        <v/>
      </c>
      <c r="E726" s="81" t="str">
        <f>IF(DML_drivmedel[[#This Row],[Drivmedel]]&lt;&gt;"",Rapportör,"")</f>
        <v/>
      </c>
      <c r="F726" s="9" t="str">
        <f>IF(DML_drivmedel[[#This Row],[Drivmedel]]&lt;&gt;"",CONCATENATE(Rapporteringsår,"-",DML_drivmedel[[#This Row],[ID]]),"")</f>
        <v/>
      </c>
      <c r="G726" s="26" t="str">
        <f>IF(DML_drivmedel[[#This Row],[Drivmedel]]&lt;&gt;"",Rapporteringsår,"")</f>
        <v/>
      </c>
      <c r="H726" s="149">
        <v>1724</v>
      </c>
      <c r="I726" s="1"/>
      <c r="J726" s="82"/>
      <c r="K726" s="1"/>
      <c r="L726" s="83"/>
      <c r="M726" s="100"/>
    </row>
    <row r="727" spans="2:13" x14ac:dyDescent="0.35">
      <c r="B7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7" s="9" t="str">
        <f>IF(DML_drivmedel[[#This Row],[Drivmedel]]&lt;&gt;"",CONCATENATE(DML_drivmedel[[#This Row],[ID]],". ",DML_drivmedel[[#This Row],[Drivmedel]]),"")</f>
        <v/>
      </c>
      <c r="D727" s="9" t="str">
        <f>IF(DML_drivmedel[[#This Row],[Drivmedel]]&lt;&gt;"",Organisationsnummer,"")</f>
        <v/>
      </c>
      <c r="E727" s="81" t="str">
        <f>IF(DML_drivmedel[[#This Row],[Drivmedel]]&lt;&gt;"",Rapportör,"")</f>
        <v/>
      </c>
      <c r="F727" s="9" t="str">
        <f>IF(DML_drivmedel[[#This Row],[Drivmedel]]&lt;&gt;"",CONCATENATE(Rapporteringsår,"-",DML_drivmedel[[#This Row],[ID]]),"")</f>
        <v/>
      </c>
      <c r="G727" s="26" t="str">
        <f>IF(DML_drivmedel[[#This Row],[Drivmedel]]&lt;&gt;"",Rapporteringsår,"")</f>
        <v/>
      </c>
      <c r="H727" s="149">
        <v>1725</v>
      </c>
      <c r="I727" s="1"/>
      <c r="J727" s="82"/>
      <c r="K727" s="1"/>
      <c r="L727" s="83"/>
      <c r="M727" s="100"/>
    </row>
    <row r="728" spans="2:13" x14ac:dyDescent="0.35">
      <c r="B7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8" s="9" t="str">
        <f>IF(DML_drivmedel[[#This Row],[Drivmedel]]&lt;&gt;"",CONCATENATE(DML_drivmedel[[#This Row],[ID]],". ",DML_drivmedel[[#This Row],[Drivmedel]]),"")</f>
        <v/>
      </c>
      <c r="D728" s="9" t="str">
        <f>IF(DML_drivmedel[[#This Row],[Drivmedel]]&lt;&gt;"",Organisationsnummer,"")</f>
        <v/>
      </c>
      <c r="E728" s="81" t="str">
        <f>IF(DML_drivmedel[[#This Row],[Drivmedel]]&lt;&gt;"",Rapportör,"")</f>
        <v/>
      </c>
      <c r="F728" s="9" t="str">
        <f>IF(DML_drivmedel[[#This Row],[Drivmedel]]&lt;&gt;"",CONCATENATE(Rapporteringsår,"-",DML_drivmedel[[#This Row],[ID]]),"")</f>
        <v/>
      </c>
      <c r="G728" s="26" t="str">
        <f>IF(DML_drivmedel[[#This Row],[Drivmedel]]&lt;&gt;"",Rapporteringsår,"")</f>
        <v/>
      </c>
      <c r="H728" s="149">
        <v>1726</v>
      </c>
      <c r="I728" s="1"/>
      <c r="J728" s="82"/>
      <c r="K728" s="1"/>
      <c r="L728" s="83"/>
      <c r="M728" s="100"/>
    </row>
    <row r="729" spans="2:13" x14ac:dyDescent="0.35">
      <c r="B7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9" s="9" t="str">
        <f>IF(DML_drivmedel[[#This Row],[Drivmedel]]&lt;&gt;"",CONCATENATE(DML_drivmedel[[#This Row],[ID]],". ",DML_drivmedel[[#This Row],[Drivmedel]]),"")</f>
        <v/>
      </c>
      <c r="D729" s="9" t="str">
        <f>IF(DML_drivmedel[[#This Row],[Drivmedel]]&lt;&gt;"",Organisationsnummer,"")</f>
        <v/>
      </c>
      <c r="E729" s="81" t="str">
        <f>IF(DML_drivmedel[[#This Row],[Drivmedel]]&lt;&gt;"",Rapportör,"")</f>
        <v/>
      </c>
      <c r="F729" s="9" t="str">
        <f>IF(DML_drivmedel[[#This Row],[Drivmedel]]&lt;&gt;"",CONCATENATE(Rapporteringsår,"-",DML_drivmedel[[#This Row],[ID]]),"")</f>
        <v/>
      </c>
      <c r="G729" s="26" t="str">
        <f>IF(DML_drivmedel[[#This Row],[Drivmedel]]&lt;&gt;"",Rapporteringsår,"")</f>
        <v/>
      </c>
      <c r="H729" s="149">
        <v>1727</v>
      </c>
      <c r="I729" s="1"/>
      <c r="J729" s="82"/>
      <c r="K729" s="1"/>
      <c r="L729" s="83"/>
      <c r="M729" s="100"/>
    </row>
    <row r="730" spans="2:13" x14ac:dyDescent="0.35">
      <c r="B7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0" s="9" t="str">
        <f>IF(DML_drivmedel[[#This Row],[Drivmedel]]&lt;&gt;"",CONCATENATE(DML_drivmedel[[#This Row],[ID]],". ",DML_drivmedel[[#This Row],[Drivmedel]]),"")</f>
        <v/>
      </c>
      <c r="D730" s="9" t="str">
        <f>IF(DML_drivmedel[[#This Row],[Drivmedel]]&lt;&gt;"",Organisationsnummer,"")</f>
        <v/>
      </c>
      <c r="E730" s="81" t="str">
        <f>IF(DML_drivmedel[[#This Row],[Drivmedel]]&lt;&gt;"",Rapportör,"")</f>
        <v/>
      </c>
      <c r="F730" s="9" t="str">
        <f>IF(DML_drivmedel[[#This Row],[Drivmedel]]&lt;&gt;"",CONCATENATE(Rapporteringsår,"-",DML_drivmedel[[#This Row],[ID]]),"")</f>
        <v/>
      </c>
      <c r="G730" s="26" t="str">
        <f>IF(DML_drivmedel[[#This Row],[Drivmedel]]&lt;&gt;"",Rapporteringsår,"")</f>
        <v/>
      </c>
      <c r="H730" s="149">
        <v>1728</v>
      </c>
      <c r="I730" s="1"/>
      <c r="J730" s="82"/>
      <c r="K730" s="1"/>
      <c r="L730" s="83"/>
      <c r="M730" s="100"/>
    </row>
    <row r="731" spans="2:13" x14ac:dyDescent="0.35">
      <c r="B7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1" s="9" t="str">
        <f>IF(DML_drivmedel[[#This Row],[Drivmedel]]&lt;&gt;"",CONCATENATE(DML_drivmedel[[#This Row],[ID]],". ",DML_drivmedel[[#This Row],[Drivmedel]]),"")</f>
        <v/>
      </c>
      <c r="D731" s="9" t="str">
        <f>IF(DML_drivmedel[[#This Row],[Drivmedel]]&lt;&gt;"",Organisationsnummer,"")</f>
        <v/>
      </c>
      <c r="E731" s="81" t="str">
        <f>IF(DML_drivmedel[[#This Row],[Drivmedel]]&lt;&gt;"",Rapportör,"")</f>
        <v/>
      </c>
      <c r="F731" s="9" t="str">
        <f>IF(DML_drivmedel[[#This Row],[Drivmedel]]&lt;&gt;"",CONCATENATE(Rapporteringsår,"-",DML_drivmedel[[#This Row],[ID]]),"")</f>
        <v/>
      </c>
      <c r="G731" s="26" t="str">
        <f>IF(DML_drivmedel[[#This Row],[Drivmedel]]&lt;&gt;"",Rapporteringsår,"")</f>
        <v/>
      </c>
      <c r="H731" s="149">
        <v>1729</v>
      </c>
      <c r="I731" s="1"/>
      <c r="J731" s="82"/>
      <c r="K731" s="1"/>
      <c r="L731" s="83"/>
      <c r="M731" s="100"/>
    </row>
    <row r="732" spans="2:13" x14ac:dyDescent="0.35">
      <c r="B7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2" s="9" t="str">
        <f>IF(DML_drivmedel[[#This Row],[Drivmedel]]&lt;&gt;"",CONCATENATE(DML_drivmedel[[#This Row],[ID]],". ",DML_drivmedel[[#This Row],[Drivmedel]]),"")</f>
        <v/>
      </c>
      <c r="D732" s="9" t="str">
        <f>IF(DML_drivmedel[[#This Row],[Drivmedel]]&lt;&gt;"",Organisationsnummer,"")</f>
        <v/>
      </c>
      <c r="E732" s="81" t="str">
        <f>IF(DML_drivmedel[[#This Row],[Drivmedel]]&lt;&gt;"",Rapportör,"")</f>
        <v/>
      </c>
      <c r="F732" s="9" t="str">
        <f>IF(DML_drivmedel[[#This Row],[Drivmedel]]&lt;&gt;"",CONCATENATE(Rapporteringsår,"-",DML_drivmedel[[#This Row],[ID]]),"")</f>
        <v/>
      </c>
      <c r="G732" s="26" t="str">
        <f>IF(DML_drivmedel[[#This Row],[Drivmedel]]&lt;&gt;"",Rapporteringsår,"")</f>
        <v/>
      </c>
      <c r="H732" s="149">
        <v>1730</v>
      </c>
      <c r="I732" s="1"/>
      <c r="J732" s="82"/>
      <c r="K732" s="1"/>
      <c r="L732" s="83"/>
      <c r="M732" s="100"/>
    </row>
    <row r="733" spans="2:13" x14ac:dyDescent="0.35">
      <c r="B7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3" s="9" t="str">
        <f>IF(DML_drivmedel[[#This Row],[Drivmedel]]&lt;&gt;"",CONCATENATE(DML_drivmedel[[#This Row],[ID]],". ",DML_drivmedel[[#This Row],[Drivmedel]]),"")</f>
        <v/>
      </c>
      <c r="D733" s="9" t="str">
        <f>IF(DML_drivmedel[[#This Row],[Drivmedel]]&lt;&gt;"",Organisationsnummer,"")</f>
        <v/>
      </c>
      <c r="E733" s="81" t="str">
        <f>IF(DML_drivmedel[[#This Row],[Drivmedel]]&lt;&gt;"",Rapportör,"")</f>
        <v/>
      </c>
      <c r="F733" s="9" t="str">
        <f>IF(DML_drivmedel[[#This Row],[Drivmedel]]&lt;&gt;"",CONCATENATE(Rapporteringsår,"-",DML_drivmedel[[#This Row],[ID]]),"")</f>
        <v/>
      </c>
      <c r="G733" s="26" t="str">
        <f>IF(DML_drivmedel[[#This Row],[Drivmedel]]&lt;&gt;"",Rapporteringsår,"")</f>
        <v/>
      </c>
      <c r="H733" s="149">
        <v>1731</v>
      </c>
      <c r="I733" s="1"/>
      <c r="J733" s="82"/>
      <c r="K733" s="1"/>
      <c r="L733" s="83"/>
      <c r="M733" s="100"/>
    </row>
    <row r="734" spans="2:13" x14ac:dyDescent="0.35">
      <c r="B7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4" s="9" t="str">
        <f>IF(DML_drivmedel[[#This Row],[Drivmedel]]&lt;&gt;"",CONCATENATE(DML_drivmedel[[#This Row],[ID]],". ",DML_drivmedel[[#This Row],[Drivmedel]]),"")</f>
        <v/>
      </c>
      <c r="D734" s="9" t="str">
        <f>IF(DML_drivmedel[[#This Row],[Drivmedel]]&lt;&gt;"",Organisationsnummer,"")</f>
        <v/>
      </c>
      <c r="E734" s="81" t="str">
        <f>IF(DML_drivmedel[[#This Row],[Drivmedel]]&lt;&gt;"",Rapportör,"")</f>
        <v/>
      </c>
      <c r="F734" s="9" t="str">
        <f>IF(DML_drivmedel[[#This Row],[Drivmedel]]&lt;&gt;"",CONCATENATE(Rapporteringsår,"-",DML_drivmedel[[#This Row],[ID]]),"")</f>
        <v/>
      </c>
      <c r="G734" s="26" t="str">
        <f>IF(DML_drivmedel[[#This Row],[Drivmedel]]&lt;&gt;"",Rapporteringsår,"")</f>
        <v/>
      </c>
      <c r="H734" s="149">
        <v>1732</v>
      </c>
      <c r="I734" s="1"/>
      <c r="J734" s="82"/>
      <c r="K734" s="1"/>
      <c r="L734" s="83"/>
      <c r="M734" s="100"/>
    </row>
    <row r="735" spans="2:13" x14ac:dyDescent="0.35">
      <c r="B7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5" s="9" t="str">
        <f>IF(DML_drivmedel[[#This Row],[Drivmedel]]&lt;&gt;"",CONCATENATE(DML_drivmedel[[#This Row],[ID]],". ",DML_drivmedel[[#This Row],[Drivmedel]]),"")</f>
        <v/>
      </c>
      <c r="D735" s="9" t="str">
        <f>IF(DML_drivmedel[[#This Row],[Drivmedel]]&lt;&gt;"",Organisationsnummer,"")</f>
        <v/>
      </c>
      <c r="E735" s="81" t="str">
        <f>IF(DML_drivmedel[[#This Row],[Drivmedel]]&lt;&gt;"",Rapportör,"")</f>
        <v/>
      </c>
      <c r="F735" s="9" t="str">
        <f>IF(DML_drivmedel[[#This Row],[Drivmedel]]&lt;&gt;"",CONCATENATE(Rapporteringsår,"-",DML_drivmedel[[#This Row],[ID]]),"")</f>
        <v/>
      </c>
      <c r="G735" s="26" t="str">
        <f>IF(DML_drivmedel[[#This Row],[Drivmedel]]&lt;&gt;"",Rapporteringsår,"")</f>
        <v/>
      </c>
      <c r="H735" s="149">
        <v>1733</v>
      </c>
      <c r="I735" s="1"/>
      <c r="J735" s="82"/>
      <c r="K735" s="1"/>
      <c r="L735" s="83"/>
      <c r="M735" s="100"/>
    </row>
    <row r="736" spans="2:13" x14ac:dyDescent="0.35">
      <c r="B7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6" s="9" t="str">
        <f>IF(DML_drivmedel[[#This Row],[Drivmedel]]&lt;&gt;"",CONCATENATE(DML_drivmedel[[#This Row],[ID]],". ",DML_drivmedel[[#This Row],[Drivmedel]]),"")</f>
        <v/>
      </c>
      <c r="D736" s="9" t="str">
        <f>IF(DML_drivmedel[[#This Row],[Drivmedel]]&lt;&gt;"",Organisationsnummer,"")</f>
        <v/>
      </c>
      <c r="E736" s="81" t="str">
        <f>IF(DML_drivmedel[[#This Row],[Drivmedel]]&lt;&gt;"",Rapportör,"")</f>
        <v/>
      </c>
      <c r="F736" s="9" t="str">
        <f>IF(DML_drivmedel[[#This Row],[Drivmedel]]&lt;&gt;"",CONCATENATE(Rapporteringsår,"-",DML_drivmedel[[#This Row],[ID]]),"")</f>
        <v/>
      </c>
      <c r="G736" s="26" t="str">
        <f>IF(DML_drivmedel[[#This Row],[Drivmedel]]&lt;&gt;"",Rapporteringsår,"")</f>
        <v/>
      </c>
      <c r="H736" s="149">
        <v>1734</v>
      </c>
      <c r="I736" s="1"/>
      <c r="J736" s="82"/>
      <c r="K736" s="1"/>
      <c r="L736" s="83"/>
      <c r="M736" s="100"/>
    </row>
    <row r="737" spans="2:13" x14ac:dyDescent="0.35">
      <c r="B7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7" s="9" t="str">
        <f>IF(DML_drivmedel[[#This Row],[Drivmedel]]&lt;&gt;"",CONCATENATE(DML_drivmedel[[#This Row],[ID]],". ",DML_drivmedel[[#This Row],[Drivmedel]]),"")</f>
        <v/>
      </c>
      <c r="D737" s="9" t="str">
        <f>IF(DML_drivmedel[[#This Row],[Drivmedel]]&lt;&gt;"",Organisationsnummer,"")</f>
        <v/>
      </c>
      <c r="E737" s="81" t="str">
        <f>IF(DML_drivmedel[[#This Row],[Drivmedel]]&lt;&gt;"",Rapportör,"")</f>
        <v/>
      </c>
      <c r="F737" s="9" t="str">
        <f>IF(DML_drivmedel[[#This Row],[Drivmedel]]&lt;&gt;"",CONCATENATE(Rapporteringsår,"-",DML_drivmedel[[#This Row],[ID]]),"")</f>
        <v/>
      </c>
      <c r="G737" s="26" t="str">
        <f>IF(DML_drivmedel[[#This Row],[Drivmedel]]&lt;&gt;"",Rapporteringsår,"")</f>
        <v/>
      </c>
      <c r="H737" s="149">
        <v>1735</v>
      </c>
      <c r="I737" s="1"/>
      <c r="J737" s="82"/>
      <c r="K737" s="1"/>
      <c r="L737" s="83"/>
      <c r="M737" s="100"/>
    </row>
    <row r="738" spans="2:13" x14ac:dyDescent="0.35">
      <c r="B7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8" s="9" t="str">
        <f>IF(DML_drivmedel[[#This Row],[Drivmedel]]&lt;&gt;"",CONCATENATE(DML_drivmedel[[#This Row],[ID]],". ",DML_drivmedel[[#This Row],[Drivmedel]]),"")</f>
        <v/>
      </c>
      <c r="D738" s="9" t="str">
        <f>IF(DML_drivmedel[[#This Row],[Drivmedel]]&lt;&gt;"",Organisationsnummer,"")</f>
        <v/>
      </c>
      <c r="E738" s="81" t="str">
        <f>IF(DML_drivmedel[[#This Row],[Drivmedel]]&lt;&gt;"",Rapportör,"")</f>
        <v/>
      </c>
      <c r="F738" s="9" t="str">
        <f>IF(DML_drivmedel[[#This Row],[Drivmedel]]&lt;&gt;"",CONCATENATE(Rapporteringsår,"-",DML_drivmedel[[#This Row],[ID]]),"")</f>
        <v/>
      </c>
      <c r="G738" s="26" t="str">
        <f>IF(DML_drivmedel[[#This Row],[Drivmedel]]&lt;&gt;"",Rapporteringsår,"")</f>
        <v/>
      </c>
      <c r="H738" s="149">
        <v>1736</v>
      </c>
      <c r="I738" s="1"/>
      <c r="J738" s="82"/>
      <c r="K738" s="1"/>
      <c r="L738" s="83"/>
      <c r="M738" s="100"/>
    </row>
    <row r="739" spans="2:13" x14ac:dyDescent="0.35">
      <c r="B7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9" s="9" t="str">
        <f>IF(DML_drivmedel[[#This Row],[Drivmedel]]&lt;&gt;"",CONCATENATE(DML_drivmedel[[#This Row],[ID]],". ",DML_drivmedel[[#This Row],[Drivmedel]]),"")</f>
        <v/>
      </c>
      <c r="D739" s="9" t="str">
        <f>IF(DML_drivmedel[[#This Row],[Drivmedel]]&lt;&gt;"",Organisationsnummer,"")</f>
        <v/>
      </c>
      <c r="E739" s="81" t="str">
        <f>IF(DML_drivmedel[[#This Row],[Drivmedel]]&lt;&gt;"",Rapportör,"")</f>
        <v/>
      </c>
      <c r="F739" s="9" t="str">
        <f>IF(DML_drivmedel[[#This Row],[Drivmedel]]&lt;&gt;"",CONCATENATE(Rapporteringsår,"-",DML_drivmedel[[#This Row],[ID]]),"")</f>
        <v/>
      </c>
      <c r="G739" s="26" t="str">
        <f>IF(DML_drivmedel[[#This Row],[Drivmedel]]&lt;&gt;"",Rapporteringsår,"")</f>
        <v/>
      </c>
      <c r="H739" s="149">
        <v>1737</v>
      </c>
      <c r="I739" s="1"/>
      <c r="J739" s="82"/>
      <c r="K739" s="1"/>
      <c r="L739" s="83"/>
      <c r="M739" s="100"/>
    </row>
    <row r="740" spans="2:13" x14ac:dyDescent="0.35">
      <c r="B7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0" s="9" t="str">
        <f>IF(DML_drivmedel[[#This Row],[Drivmedel]]&lt;&gt;"",CONCATENATE(DML_drivmedel[[#This Row],[ID]],". ",DML_drivmedel[[#This Row],[Drivmedel]]),"")</f>
        <v/>
      </c>
      <c r="D740" s="9" t="str">
        <f>IF(DML_drivmedel[[#This Row],[Drivmedel]]&lt;&gt;"",Organisationsnummer,"")</f>
        <v/>
      </c>
      <c r="E740" s="81" t="str">
        <f>IF(DML_drivmedel[[#This Row],[Drivmedel]]&lt;&gt;"",Rapportör,"")</f>
        <v/>
      </c>
      <c r="F740" s="9" t="str">
        <f>IF(DML_drivmedel[[#This Row],[Drivmedel]]&lt;&gt;"",CONCATENATE(Rapporteringsår,"-",DML_drivmedel[[#This Row],[ID]]),"")</f>
        <v/>
      </c>
      <c r="G740" s="26" t="str">
        <f>IF(DML_drivmedel[[#This Row],[Drivmedel]]&lt;&gt;"",Rapporteringsår,"")</f>
        <v/>
      </c>
      <c r="H740" s="149">
        <v>1738</v>
      </c>
      <c r="I740" s="1"/>
      <c r="J740" s="82"/>
      <c r="K740" s="1"/>
      <c r="L740" s="83"/>
      <c r="M740" s="100"/>
    </row>
    <row r="741" spans="2:13" x14ac:dyDescent="0.35">
      <c r="B7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1" s="9" t="str">
        <f>IF(DML_drivmedel[[#This Row],[Drivmedel]]&lt;&gt;"",CONCATENATE(DML_drivmedel[[#This Row],[ID]],". ",DML_drivmedel[[#This Row],[Drivmedel]]),"")</f>
        <v/>
      </c>
      <c r="D741" s="9" t="str">
        <f>IF(DML_drivmedel[[#This Row],[Drivmedel]]&lt;&gt;"",Organisationsnummer,"")</f>
        <v/>
      </c>
      <c r="E741" s="81" t="str">
        <f>IF(DML_drivmedel[[#This Row],[Drivmedel]]&lt;&gt;"",Rapportör,"")</f>
        <v/>
      </c>
      <c r="F741" s="9" t="str">
        <f>IF(DML_drivmedel[[#This Row],[Drivmedel]]&lt;&gt;"",CONCATENATE(Rapporteringsår,"-",DML_drivmedel[[#This Row],[ID]]),"")</f>
        <v/>
      </c>
      <c r="G741" s="26" t="str">
        <f>IF(DML_drivmedel[[#This Row],[Drivmedel]]&lt;&gt;"",Rapporteringsår,"")</f>
        <v/>
      </c>
      <c r="H741" s="149">
        <v>1739</v>
      </c>
      <c r="I741" s="1"/>
      <c r="J741" s="82"/>
      <c r="K741" s="1"/>
      <c r="L741" s="83"/>
      <c r="M741" s="100"/>
    </row>
    <row r="742" spans="2:13" x14ac:dyDescent="0.35">
      <c r="B7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2" s="9" t="str">
        <f>IF(DML_drivmedel[[#This Row],[Drivmedel]]&lt;&gt;"",CONCATENATE(DML_drivmedel[[#This Row],[ID]],". ",DML_drivmedel[[#This Row],[Drivmedel]]),"")</f>
        <v/>
      </c>
      <c r="D742" s="9" t="str">
        <f>IF(DML_drivmedel[[#This Row],[Drivmedel]]&lt;&gt;"",Organisationsnummer,"")</f>
        <v/>
      </c>
      <c r="E742" s="81" t="str">
        <f>IF(DML_drivmedel[[#This Row],[Drivmedel]]&lt;&gt;"",Rapportör,"")</f>
        <v/>
      </c>
      <c r="F742" s="9" t="str">
        <f>IF(DML_drivmedel[[#This Row],[Drivmedel]]&lt;&gt;"",CONCATENATE(Rapporteringsår,"-",DML_drivmedel[[#This Row],[ID]]),"")</f>
        <v/>
      </c>
      <c r="G742" s="26" t="str">
        <f>IF(DML_drivmedel[[#This Row],[Drivmedel]]&lt;&gt;"",Rapporteringsår,"")</f>
        <v/>
      </c>
      <c r="H742" s="149">
        <v>1740</v>
      </c>
      <c r="I742" s="1"/>
      <c r="J742" s="82"/>
      <c r="K742" s="1"/>
      <c r="L742" s="83"/>
      <c r="M742" s="100"/>
    </row>
    <row r="743" spans="2:13" x14ac:dyDescent="0.35">
      <c r="B7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3" s="9" t="str">
        <f>IF(DML_drivmedel[[#This Row],[Drivmedel]]&lt;&gt;"",CONCATENATE(DML_drivmedel[[#This Row],[ID]],". ",DML_drivmedel[[#This Row],[Drivmedel]]),"")</f>
        <v/>
      </c>
      <c r="D743" s="9" t="str">
        <f>IF(DML_drivmedel[[#This Row],[Drivmedel]]&lt;&gt;"",Organisationsnummer,"")</f>
        <v/>
      </c>
      <c r="E743" s="81" t="str">
        <f>IF(DML_drivmedel[[#This Row],[Drivmedel]]&lt;&gt;"",Rapportör,"")</f>
        <v/>
      </c>
      <c r="F743" s="9" t="str">
        <f>IF(DML_drivmedel[[#This Row],[Drivmedel]]&lt;&gt;"",CONCATENATE(Rapporteringsår,"-",DML_drivmedel[[#This Row],[ID]]),"")</f>
        <v/>
      </c>
      <c r="G743" s="26" t="str">
        <f>IF(DML_drivmedel[[#This Row],[Drivmedel]]&lt;&gt;"",Rapporteringsår,"")</f>
        <v/>
      </c>
      <c r="H743" s="149">
        <v>1741</v>
      </c>
      <c r="I743" s="1"/>
      <c r="J743" s="82"/>
      <c r="K743" s="1"/>
      <c r="L743" s="83"/>
      <c r="M743" s="100"/>
    </row>
    <row r="744" spans="2:13" x14ac:dyDescent="0.35">
      <c r="B7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4" s="9" t="str">
        <f>IF(DML_drivmedel[[#This Row],[Drivmedel]]&lt;&gt;"",CONCATENATE(DML_drivmedel[[#This Row],[ID]],". ",DML_drivmedel[[#This Row],[Drivmedel]]),"")</f>
        <v/>
      </c>
      <c r="D744" s="9" t="str">
        <f>IF(DML_drivmedel[[#This Row],[Drivmedel]]&lt;&gt;"",Organisationsnummer,"")</f>
        <v/>
      </c>
      <c r="E744" s="81" t="str">
        <f>IF(DML_drivmedel[[#This Row],[Drivmedel]]&lt;&gt;"",Rapportör,"")</f>
        <v/>
      </c>
      <c r="F744" s="9" t="str">
        <f>IF(DML_drivmedel[[#This Row],[Drivmedel]]&lt;&gt;"",CONCATENATE(Rapporteringsår,"-",DML_drivmedel[[#This Row],[ID]]),"")</f>
        <v/>
      </c>
      <c r="G744" s="26" t="str">
        <f>IF(DML_drivmedel[[#This Row],[Drivmedel]]&lt;&gt;"",Rapporteringsår,"")</f>
        <v/>
      </c>
      <c r="H744" s="149">
        <v>1742</v>
      </c>
      <c r="I744" s="1"/>
      <c r="J744" s="82"/>
      <c r="K744" s="1"/>
      <c r="L744" s="83"/>
      <c r="M744" s="100"/>
    </row>
    <row r="745" spans="2:13" x14ac:dyDescent="0.35">
      <c r="B7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5" s="9" t="str">
        <f>IF(DML_drivmedel[[#This Row],[Drivmedel]]&lt;&gt;"",CONCATENATE(DML_drivmedel[[#This Row],[ID]],". ",DML_drivmedel[[#This Row],[Drivmedel]]),"")</f>
        <v/>
      </c>
      <c r="D745" s="9" t="str">
        <f>IF(DML_drivmedel[[#This Row],[Drivmedel]]&lt;&gt;"",Organisationsnummer,"")</f>
        <v/>
      </c>
      <c r="E745" s="81" t="str">
        <f>IF(DML_drivmedel[[#This Row],[Drivmedel]]&lt;&gt;"",Rapportör,"")</f>
        <v/>
      </c>
      <c r="F745" s="9" t="str">
        <f>IF(DML_drivmedel[[#This Row],[Drivmedel]]&lt;&gt;"",CONCATENATE(Rapporteringsår,"-",DML_drivmedel[[#This Row],[ID]]),"")</f>
        <v/>
      </c>
      <c r="G745" s="26" t="str">
        <f>IF(DML_drivmedel[[#This Row],[Drivmedel]]&lt;&gt;"",Rapporteringsår,"")</f>
        <v/>
      </c>
      <c r="H745" s="149">
        <v>1743</v>
      </c>
      <c r="I745" s="1"/>
      <c r="J745" s="82"/>
      <c r="K745" s="1"/>
      <c r="L745" s="83"/>
      <c r="M745" s="100"/>
    </row>
    <row r="746" spans="2:13" x14ac:dyDescent="0.35">
      <c r="B7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6" s="9" t="str">
        <f>IF(DML_drivmedel[[#This Row],[Drivmedel]]&lt;&gt;"",CONCATENATE(DML_drivmedel[[#This Row],[ID]],". ",DML_drivmedel[[#This Row],[Drivmedel]]),"")</f>
        <v/>
      </c>
      <c r="D746" s="9" t="str">
        <f>IF(DML_drivmedel[[#This Row],[Drivmedel]]&lt;&gt;"",Organisationsnummer,"")</f>
        <v/>
      </c>
      <c r="E746" s="81" t="str">
        <f>IF(DML_drivmedel[[#This Row],[Drivmedel]]&lt;&gt;"",Rapportör,"")</f>
        <v/>
      </c>
      <c r="F746" s="9" t="str">
        <f>IF(DML_drivmedel[[#This Row],[Drivmedel]]&lt;&gt;"",CONCATENATE(Rapporteringsår,"-",DML_drivmedel[[#This Row],[ID]]),"")</f>
        <v/>
      </c>
      <c r="G746" s="26" t="str">
        <f>IF(DML_drivmedel[[#This Row],[Drivmedel]]&lt;&gt;"",Rapporteringsår,"")</f>
        <v/>
      </c>
      <c r="H746" s="149">
        <v>1744</v>
      </c>
      <c r="I746" s="1"/>
      <c r="J746" s="82"/>
      <c r="K746" s="1"/>
      <c r="L746" s="83"/>
      <c r="M746" s="100"/>
    </row>
    <row r="747" spans="2:13" x14ac:dyDescent="0.35">
      <c r="B7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7" s="9" t="str">
        <f>IF(DML_drivmedel[[#This Row],[Drivmedel]]&lt;&gt;"",CONCATENATE(DML_drivmedel[[#This Row],[ID]],". ",DML_drivmedel[[#This Row],[Drivmedel]]),"")</f>
        <v/>
      </c>
      <c r="D747" s="9" t="str">
        <f>IF(DML_drivmedel[[#This Row],[Drivmedel]]&lt;&gt;"",Organisationsnummer,"")</f>
        <v/>
      </c>
      <c r="E747" s="81" t="str">
        <f>IF(DML_drivmedel[[#This Row],[Drivmedel]]&lt;&gt;"",Rapportör,"")</f>
        <v/>
      </c>
      <c r="F747" s="9" t="str">
        <f>IF(DML_drivmedel[[#This Row],[Drivmedel]]&lt;&gt;"",CONCATENATE(Rapporteringsår,"-",DML_drivmedel[[#This Row],[ID]]),"")</f>
        <v/>
      </c>
      <c r="G747" s="26" t="str">
        <f>IF(DML_drivmedel[[#This Row],[Drivmedel]]&lt;&gt;"",Rapporteringsår,"")</f>
        <v/>
      </c>
      <c r="H747" s="149">
        <v>1745</v>
      </c>
      <c r="I747" s="1"/>
      <c r="J747" s="82"/>
      <c r="K747" s="1"/>
      <c r="L747" s="83"/>
      <c r="M747" s="100"/>
    </row>
    <row r="748" spans="2:13" x14ac:dyDescent="0.35">
      <c r="B7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8" s="9" t="str">
        <f>IF(DML_drivmedel[[#This Row],[Drivmedel]]&lt;&gt;"",CONCATENATE(DML_drivmedel[[#This Row],[ID]],". ",DML_drivmedel[[#This Row],[Drivmedel]]),"")</f>
        <v/>
      </c>
      <c r="D748" s="9" t="str">
        <f>IF(DML_drivmedel[[#This Row],[Drivmedel]]&lt;&gt;"",Organisationsnummer,"")</f>
        <v/>
      </c>
      <c r="E748" s="81" t="str">
        <f>IF(DML_drivmedel[[#This Row],[Drivmedel]]&lt;&gt;"",Rapportör,"")</f>
        <v/>
      </c>
      <c r="F748" s="9" t="str">
        <f>IF(DML_drivmedel[[#This Row],[Drivmedel]]&lt;&gt;"",CONCATENATE(Rapporteringsår,"-",DML_drivmedel[[#This Row],[ID]]),"")</f>
        <v/>
      </c>
      <c r="G748" s="26" t="str">
        <f>IF(DML_drivmedel[[#This Row],[Drivmedel]]&lt;&gt;"",Rapporteringsår,"")</f>
        <v/>
      </c>
      <c r="H748" s="149">
        <v>1746</v>
      </c>
      <c r="I748" s="1"/>
      <c r="J748" s="82"/>
      <c r="K748" s="1"/>
      <c r="L748" s="83"/>
      <c r="M748" s="100"/>
    </row>
    <row r="749" spans="2:13" x14ac:dyDescent="0.35">
      <c r="B7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9" s="9" t="str">
        <f>IF(DML_drivmedel[[#This Row],[Drivmedel]]&lt;&gt;"",CONCATENATE(DML_drivmedel[[#This Row],[ID]],". ",DML_drivmedel[[#This Row],[Drivmedel]]),"")</f>
        <v/>
      </c>
      <c r="D749" s="9" t="str">
        <f>IF(DML_drivmedel[[#This Row],[Drivmedel]]&lt;&gt;"",Organisationsnummer,"")</f>
        <v/>
      </c>
      <c r="E749" s="81" t="str">
        <f>IF(DML_drivmedel[[#This Row],[Drivmedel]]&lt;&gt;"",Rapportör,"")</f>
        <v/>
      </c>
      <c r="F749" s="9" t="str">
        <f>IF(DML_drivmedel[[#This Row],[Drivmedel]]&lt;&gt;"",CONCATENATE(Rapporteringsår,"-",DML_drivmedel[[#This Row],[ID]]),"")</f>
        <v/>
      </c>
      <c r="G749" s="26" t="str">
        <f>IF(DML_drivmedel[[#This Row],[Drivmedel]]&lt;&gt;"",Rapporteringsår,"")</f>
        <v/>
      </c>
      <c r="H749" s="149">
        <v>1747</v>
      </c>
      <c r="I749" s="1"/>
      <c r="J749" s="82"/>
      <c r="K749" s="1"/>
      <c r="L749" s="83"/>
      <c r="M749" s="100"/>
    </row>
    <row r="750" spans="2:13" x14ac:dyDescent="0.35">
      <c r="B7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0" s="9" t="str">
        <f>IF(DML_drivmedel[[#This Row],[Drivmedel]]&lt;&gt;"",CONCATENATE(DML_drivmedel[[#This Row],[ID]],". ",DML_drivmedel[[#This Row],[Drivmedel]]),"")</f>
        <v/>
      </c>
      <c r="D750" s="9" t="str">
        <f>IF(DML_drivmedel[[#This Row],[Drivmedel]]&lt;&gt;"",Organisationsnummer,"")</f>
        <v/>
      </c>
      <c r="E750" s="81" t="str">
        <f>IF(DML_drivmedel[[#This Row],[Drivmedel]]&lt;&gt;"",Rapportör,"")</f>
        <v/>
      </c>
      <c r="F750" s="9" t="str">
        <f>IF(DML_drivmedel[[#This Row],[Drivmedel]]&lt;&gt;"",CONCATENATE(Rapporteringsår,"-",DML_drivmedel[[#This Row],[ID]]),"")</f>
        <v/>
      </c>
      <c r="G750" s="26" t="str">
        <f>IF(DML_drivmedel[[#This Row],[Drivmedel]]&lt;&gt;"",Rapporteringsår,"")</f>
        <v/>
      </c>
      <c r="H750" s="149">
        <v>1748</v>
      </c>
      <c r="I750" s="1"/>
      <c r="J750" s="82"/>
      <c r="K750" s="1"/>
      <c r="L750" s="83"/>
      <c r="M750" s="100"/>
    </row>
    <row r="751" spans="2:13" x14ac:dyDescent="0.35">
      <c r="B7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1" s="9" t="str">
        <f>IF(DML_drivmedel[[#This Row],[Drivmedel]]&lt;&gt;"",CONCATENATE(DML_drivmedel[[#This Row],[ID]],". ",DML_drivmedel[[#This Row],[Drivmedel]]),"")</f>
        <v/>
      </c>
      <c r="D751" s="9" t="str">
        <f>IF(DML_drivmedel[[#This Row],[Drivmedel]]&lt;&gt;"",Organisationsnummer,"")</f>
        <v/>
      </c>
      <c r="E751" s="81" t="str">
        <f>IF(DML_drivmedel[[#This Row],[Drivmedel]]&lt;&gt;"",Rapportör,"")</f>
        <v/>
      </c>
      <c r="F751" s="9" t="str">
        <f>IF(DML_drivmedel[[#This Row],[Drivmedel]]&lt;&gt;"",CONCATENATE(Rapporteringsår,"-",DML_drivmedel[[#This Row],[ID]]),"")</f>
        <v/>
      </c>
      <c r="G751" s="26" t="str">
        <f>IF(DML_drivmedel[[#This Row],[Drivmedel]]&lt;&gt;"",Rapporteringsår,"")</f>
        <v/>
      </c>
      <c r="H751" s="149">
        <v>1749</v>
      </c>
      <c r="I751" s="1"/>
      <c r="J751" s="82"/>
      <c r="K751" s="1"/>
      <c r="L751" s="83"/>
      <c r="M751" s="100"/>
    </row>
    <row r="752" spans="2:13" x14ac:dyDescent="0.35">
      <c r="B7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2" s="9" t="str">
        <f>IF(DML_drivmedel[[#This Row],[Drivmedel]]&lt;&gt;"",CONCATENATE(DML_drivmedel[[#This Row],[ID]],". ",DML_drivmedel[[#This Row],[Drivmedel]]),"")</f>
        <v/>
      </c>
      <c r="D752" s="9" t="str">
        <f>IF(DML_drivmedel[[#This Row],[Drivmedel]]&lt;&gt;"",Organisationsnummer,"")</f>
        <v/>
      </c>
      <c r="E752" s="81" t="str">
        <f>IF(DML_drivmedel[[#This Row],[Drivmedel]]&lt;&gt;"",Rapportör,"")</f>
        <v/>
      </c>
      <c r="F752" s="9" t="str">
        <f>IF(DML_drivmedel[[#This Row],[Drivmedel]]&lt;&gt;"",CONCATENATE(Rapporteringsår,"-",DML_drivmedel[[#This Row],[ID]]),"")</f>
        <v/>
      </c>
      <c r="G752" s="26" t="str">
        <f>IF(DML_drivmedel[[#This Row],[Drivmedel]]&lt;&gt;"",Rapporteringsår,"")</f>
        <v/>
      </c>
      <c r="H752" s="149">
        <v>1750</v>
      </c>
      <c r="I752" s="1"/>
      <c r="J752" s="82"/>
      <c r="K752" s="1"/>
      <c r="L752" s="83"/>
      <c r="M752" s="100"/>
    </row>
    <row r="753" spans="2:13" x14ac:dyDescent="0.35">
      <c r="B7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3" s="9" t="str">
        <f>IF(DML_drivmedel[[#This Row],[Drivmedel]]&lt;&gt;"",CONCATENATE(DML_drivmedel[[#This Row],[ID]],". ",DML_drivmedel[[#This Row],[Drivmedel]]),"")</f>
        <v/>
      </c>
      <c r="D753" s="9" t="str">
        <f>IF(DML_drivmedel[[#This Row],[Drivmedel]]&lt;&gt;"",Organisationsnummer,"")</f>
        <v/>
      </c>
      <c r="E753" s="81" t="str">
        <f>IF(DML_drivmedel[[#This Row],[Drivmedel]]&lt;&gt;"",Rapportör,"")</f>
        <v/>
      </c>
      <c r="F753" s="9" t="str">
        <f>IF(DML_drivmedel[[#This Row],[Drivmedel]]&lt;&gt;"",CONCATENATE(Rapporteringsår,"-",DML_drivmedel[[#This Row],[ID]]),"")</f>
        <v/>
      </c>
      <c r="G753" s="26" t="str">
        <f>IF(DML_drivmedel[[#This Row],[Drivmedel]]&lt;&gt;"",Rapporteringsår,"")</f>
        <v/>
      </c>
      <c r="H753" s="149">
        <v>1751</v>
      </c>
      <c r="I753" s="1"/>
      <c r="J753" s="82"/>
      <c r="K753" s="1"/>
      <c r="L753" s="83"/>
      <c r="M753" s="100"/>
    </row>
    <row r="754" spans="2:13" x14ac:dyDescent="0.35">
      <c r="B7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4" s="9" t="str">
        <f>IF(DML_drivmedel[[#This Row],[Drivmedel]]&lt;&gt;"",CONCATENATE(DML_drivmedel[[#This Row],[ID]],". ",DML_drivmedel[[#This Row],[Drivmedel]]),"")</f>
        <v/>
      </c>
      <c r="D754" s="9" t="str">
        <f>IF(DML_drivmedel[[#This Row],[Drivmedel]]&lt;&gt;"",Organisationsnummer,"")</f>
        <v/>
      </c>
      <c r="E754" s="81" t="str">
        <f>IF(DML_drivmedel[[#This Row],[Drivmedel]]&lt;&gt;"",Rapportör,"")</f>
        <v/>
      </c>
      <c r="F754" s="9" t="str">
        <f>IF(DML_drivmedel[[#This Row],[Drivmedel]]&lt;&gt;"",CONCATENATE(Rapporteringsår,"-",DML_drivmedel[[#This Row],[ID]]),"")</f>
        <v/>
      </c>
      <c r="G754" s="26" t="str">
        <f>IF(DML_drivmedel[[#This Row],[Drivmedel]]&lt;&gt;"",Rapporteringsår,"")</f>
        <v/>
      </c>
      <c r="H754" s="149">
        <v>1752</v>
      </c>
      <c r="I754" s="1"/>
      <c r="J754" s="82"/>
      <c r="K754" s="1"/>
      <c r="L754" s="83"/>
      <c r="M754" s="100"/>
    </row>
    <row r="755" spans="2:13" x14ac:dyDescent="0.35">
      <c r="B7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5" s="9" t="str">
        <f>IF(DML_drivmedel[[#This Row],[Drivmedel]]&lt;&gt;"",CONCATENATE(DML_drivmedel[[#This Row],[ID]],". ",DML_drivmedel[[#This Row],[Drivmedel]]),"")</f>
        <v/>
      </c>
      <c r="D755" s="9" t="str">
        <f>IF(DML_drivmedel[[#This Row],[Drivmedel]]&lt;&gt;"",Organisationsnummer,"")</f>
        <v/>
      </c>
      <c r="E755" s="81" t="str">
        <f>IF(DML_drivmedel[[#This Row],[Drivmedel]]&lt;&gt;"",Rapportör,"")</f>
        <v/>
      </c>
      <c r="F755" s="9" t="str">
        <f>IF(DML_drivmedel[[#This Row],[Drivmedel]]&lt;&gt;"",CONCATENATE(Rapporteringsår,"-",DML_drivmedel[[#This Row],[ID]]),"")</f>
        <v/>
      </c>
      <c r="G755" s="26" t="str">
        <f>IF(DML_drivmedel[[#This Row],[Drivmedel]]&lt;&gt;"",Rapporteringsår,"")</f>
        <v/>
      </c>
      <c r="H755" s="149">
        <v>1753</v>
      </c>
      <c r="I755" s="1"/>
      <c r="J755" s="82"/>
      <c r="K755" s="1"/>
      <c r="L755" s="83"/>
      <c r="M755" s="100"/>
    </row>
    <row r="756" spans="2:13" x14ac:dyDescent="0.35">
      <c r="B7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6" s="9" t="str">
        <f>IF(DML_drivmedel[[#This Row],[Drivmedel]]&lt;&gt;"",CONCATENATE(DML_drivmedel[[#This Row],[ID]],". ",DML_drivmedel[[#This Row],[Drivmedel]]),"")</f>
        <v/>
      </c>
      <c r="D756" s="9" t="str">
        <f>IF(DML_drivmedel[[#This Row],[Drivmedel]]&lt;&gt;"",Organisationsnummer,"")</f>
        <v/>
      </c>
      <c r="E756" s="81" t="str">
        <f>IF(DML_drivmedel[[#This Row],[Drivmedel]]&lt;&gt;"",Rapportör,"")</f>
        <v/>
      </c>
      <c r="F756" s="9" t="str">
        <f>IF(DML_drivmedel[[#This Row],[Drivmedel]]&lt;&gt;"",CONCATENATE(Rapporteringsår,"-",DML_drivmedel[[#This Row],[ID]]),"")</f>
        <v/>
      </c>
      <c r="G756" s="26" t="str">
        <f>IF(DML_drivmedel[[#This Row],[Drivmedel]]&lt;&gt;"",Rapporteringsår,"")</f>
        <v/>
      </c>
      <c r="H756" s="149">
        <v>1754</v>
      </c>
      <c r="I756" s="1"/>
      <c r="J756" s="82"/>
      <c r="K756" s="1"/>
      <c r="L756" s="83"/>
      <c r="M756" s="100"/>
    </row>
    <row r="757" spans="2:13" x14ac:dyDescent="0.35">
      <c r="B7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7" s="9" t="str">
        <f>IF(DML_drivmedel[[#This Row],[Drivmedel]]&lt;&gt;"",CONCATENATE(DML_drivmedel[[#This Row],[ID]],". ",DML_drivmedel[[#This Row],[Drivmedel]]),"")</f>
        <v/>
      </c>
      <c r="D757" s="9" t="str">
        <f>IF(DML_drivmedel[[#This Row],[Drivmedel]]&lt;&gt;"",Organisationsnummer,"")</f>
        <v/>
      </c>
      <c r="E757" s="81" t="str">
        <f>IF(DML_drivmedel[[#This Row],[Drivmedel]]&lt;&gt;"",Rapportör,"")</f>
        <v/>
      </c>
      <c r="F757" s="9" t="str">
        <f>IF(DML_drivmedel[[#This Row],[Drivmedel]]&lt;&gt;"",CONCATENATE(Rapporteringsår,"-",DML_drivmedel[[#This Row],[ID]]),"")</f>
        <v/>
      </c>
      <c r="G757" s="26" t="str">
        <f>IF(DML_drivmedel[[#This Row],[Drivmedel]]&lt;&gt;"",Rapporteringsår,"")</f>
        <v/>
      </c>
      <c r="H757" s="149">
        <v>1755</v>
      </c>
      <c r="I757" s="1"/>
      <c r="J757" s="82"/>
      <c r="K757" s="1"/>
      <c r="L757" s="83"/>
      <c r="M757" s="100"/>
    </row>
    <row r="758" spans="2:13" x14ac:dyDescent="0.35">
      <c r="B7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8" s="9" t="str">
        <f>IF(DML_drivmedel[[#This Row],[Drivmedel]]&lt;&gt;"",CONCATENATE(DML_drivmedel[[#This Row],[ID]],". ",DML_drivmedel[[#This Row],[Drivmedel]]),"")</f>
        <v/>
      </c>
      <c r="D758" s="9" t="str">
        <f>IF(DML_drivmedel[[#This Row],[Drivmedel]]&lt;&gt;"",Organisationsnummer,"")</f>
        <v/>
      </c>
      <c r="E758" s="81" t="str">
        <f>IF(DML_drivmedel[[#This Row],[Drivmedel]]&lt;&gt;"",Rapportör,"")</f>
        <v/>
      </c>
      <c r="F758" s="9" t="str">
        <f>IF(DML_drivmedel[[#This Row],[Drivmedel]]&lt;&gt;"",CONCATENATE(Rapporteringsår,"-",DML_drivmedel[[#This Row],[ID]]),"")</f>
        <v/>
      </c>
      <c r="G758" s="26" t="str">
        <f>IF(DML_drivmedel[[#This Row],[Drivmedel]]&lt;&gt;"",Rapporteringsår,"")</f>
        <v/>
      </c>
      <c r="H758" s="149">
        <v>1756</v>
      </c>
      <c r="I758" s="1"/>
      <c r="J758" s="82"/>
      <c r="K758" s="1"/>
      <c r="L758" s="83"/>
      <c r="M758" s="100"/>
    </row>
    <row r="759" spans="2:13" x14ac:dyDescent="0.35">
      <c r="B7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9" s="9" t="str">
        <f>IF(DML_drivmedel[[#This Row],[Drivmedel]]&lt;&gt;"",CONCATENATE(DML_drivmedel[[#This Row],[ID]],". ",DML_drivmedel[[#This Row],[Drivmedel]]),"")</f>
        <v/>
      </c>
      <c r="D759" s="9" t="str">
        <f>IF(DML_drivmedel[[#This Row],[Drivmedel]]&lt;&gt;"",Organisationsnummer,"")</f>
        <v/>
      </c>
      <c r="E759" s="81" t="str">
        <f>IF(DML_drivmedel[[#This Row],[Drivmedel]]&lt;&gt;"",Rapportör,"")</f>
        <v/>
      </c>
      <c r="F759" s="9" t="str">
        <f>IF(DML_drivmedel[[#This Row],[Drivmedel]]&lt;&gt;"",CONCATENATE(Rapporteringsår,"-",DML_drivmedel[[#This Row],[ID]]),"")</f>
        <v/>
      </c>
      <c r="G759" s="26" t="str">
        <f>IF(DML_drivmedel[[#This Row],[Drivmedel]]&lt;&gt;"",Rapporteringsår,"")</f>
        <v/>
      </c>
      <c r="H759" s="149">
        <v>1757</v>
      </c>
      <c r="I759" s="1"/>
      <c r="J759" s="82"/>
      <c r="K759" s="1"/>
      <c r="L759" s="83"/>
      <c r="M759" s="100"/>
    </row>
    <row r="760" spans="2:13" x14ac:dyDescent="0.35">
      <c r="B7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0" s="9" t="str">
        <f>IF(DML_drivmedel[[#This Row],[Drivmedel]]&lt;&gt;"",CONCATENATE(DML_drivmedel[[#This Row],[ID]],". ",DML_drivmedel[[#This Row],[Drivmedel]]),"")</f>
        <v/>
      </c>
      <c r="D760" s="9" t="str">
        <f>IF(DML_drivmedel[[#This Row],[Drivmedel]]&lt;&gt;"",Organisationsnummer,"")</f>
        <v/>
      </c>
      <c r="E760" s="81" t="str">
        <f>IF(DML_drivmedel[[#This Row],[Drivmedel]]&lt;&gt;"",Rapportör,"")</f>
        <v/>
      </c>
      <c r="F760" s="9" t="str">
        <f>IF(DML_drivmedel[[#This Row],[Drivmedel]]&lt;&gt;"",CONCATENATE(Rapporteringsår,"-",DML_drivmedel[[#This Row],[ID]]),"")</f>
        <v/>
      </c>
      <c r="G760" s="26" t="str">
        <f>IF(DML_drivmedel[[#This Row],[Drivmedel]]&lt;&gt;"",Rapporteringsår,"")</f>
        <v/>
      </c>
      <c r="H760" s="149">
        <v>1758</v>
      </c>
      <c r="I760" s="1"/>
      <c r="J760" s="82"/>
      <c r="K760" s="1"/>
      <c r="L760" s="83"/>
      <c r="M760" s="100"/>
    </row>
    <row r="761" spans="2:13" x14ac:dyDescent="0.35">
      <c r="B7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1" s="9" t="str">
        <f>IF(DML_drivmedel[[#This Row],[Drivmedel]]&lt;&gt;"",CONCATENATE(DML_drivmedel[[#This Row],[ID]],". ",DML_drivmedel[[#This Row],[Drivmedel]]),"")</f>
        <v/>
      </c>
      <c r="D761" s="9" t="str">
        <f>IF(DML_drivmedel[[#This Row],[Drivmedel]]&lt;&gt;"",Organisationsnummer,"")</f>
        <v/>
      </c>
      <c r="E761" s="81" t="str">
        <f>IF(DML_drivmedel[[#This Row],[Drivmedel]]&lt;&gt;"",Rapportör,"")</f>
        <v/>
      </c>
      <c r="F761" s="9" t="str">
        <f>IF(DML_drivmedel[[#This Row],[Drivmedel]]&lt;&gt;"",CONCATENATE(Rapporteringsår,"-",DML_drivmedel[[#This Row],[ID]]),"")</f>
        <v/>
      </c>
      <c r="G761" s="26" t="str">
        <f>IF(DML_drivmedel[[#This Row],[Drivmedel]]&lt;&gt;"",Rapporteringsår,"")</f>
        <v/>
      </c>
      <c r="H761" s="149">
        <v>1759</v>
      </c>
      <c r="I761" s="1"/>
      <c r="J761" s="82"/>
      <c r="K761" s="1"/>
      <c r="L761" s="83"/>
      <c r="M761" s="100"/>
    </row>
    <row r="762" spans="2:13" x14ac:dyDescent="0.35">
      <c r="B7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2" s="9" t="str">
        <f>IF(DML_drivmedel[[#This Row],[Drivmedel]]&lt;&gt;"",CONCATENATE(DML_drivmedel[[#This Row],[ID]],". ",DML_drivmedel[[#This Row],[Drivmedel]]),"")</f>
        <v/>
      </c>
      <c r="D762" s="9" t="str">
        <f>IF(DML_drivmedel[[#This Row],[Drivmedel]]&lt;&gt;"",Organisationsnummer,"")</f>
        <v/>
      </c>
      <c r="E762" s="81" t="str">
        <f>IF(DML_drivmedel[[#This Row],[Drivmedel]]&lt;&gt;"",Rapportör,"")</f>
        <v/>
      </c>
      <c r="F762" s="9" t="str">
        <f>IF(DML_drivmedel[[#This Row],[Drivmedel]]&lt;&gt;"",CONCATENATE(Rapporteringsår,"-",DML_drivmedel[[#This Row],[ID]]),"")</f>
        <v/>
      </c>
      <c r="G762" s="26" t="str">
        <f>IF(DML_drivmedel[[#This Row],[Drivmedel]]&lt;&gt;"",Rapporteringsår,"")</f>
        <v/>
      </c>
      <c r="H762" s="149">
        <v>1760</v>
      </c>
      <c r="I762" s="1"/>
      <c r="J762" s="82"/>
      <c r="K762" s="1"/>
      <c r="L762" s="83"/>
      <c r="M762" s="100"/>
    </row>
    <row r="763" spans="2:13" x14ac:dyDescent="0.35">
      <c r="B7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3" s="9" t="str">
        <f>IF(DML_drivmedel[[#This Row],[Drivmedel]]&lt;&gt;"",CONCATENATE(DML_drivmedel[[#This Row],[ID]],". ",DML_drivmedel[[#This Row],[Drivmedel]]),"")</f>
        <v/>
      </c>
      <c r="D763" s="9" t="str">
        <f>IF(DML_drivmedel[[#This Row],[Drivmedel]]&lt;&gt;"",Organisationsnummer,"")</f>
        <v/>
      </c>
      <c r="E763" s="81" t="str">
        <f>IF(DML_drivmedel[[#This Row],[Drivmedel]]&lt;&gt;"",Rapportör,"")</f>
        <v/>
      </c>
      <c r="F763" s="9" t="str">
        <f>IF(DML_drivmedel[[#This Row],[Drivmedel]]&lt;&gt;"",CONCATENATE(Rapporteringsår,"-",DML_drivmedel[[#This Row],[ID]]),"")</f>
        <v/>
      </c>
      <c r="G763" s="26" t="str">
        <f>IF(DML_drivmedel[[#This Row],[Drivmedel]]&lt;&gt;"",Rapporteringsår,"")</f>
        <v/>
      </c>
      <c r="H763" s="149">
        <v>1761</v>
      </c>
      <c r="I763" s="1"/>
      <c r="J763" s="82"/>
      <c r="K763" s="1"/>
      <c r="L763" s="83"/>
      <c r="M763" s="100"/>
    </row>
    <row r="764" spans="2:13" x14ac:dyDescent="0.35">
      <c r="B7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4" s="9" t="str">
        <f>IF(DML_drivmedel[[#This Row],[Drivmedel]]&lt;&gt;"",CONCATENATE(DML_drivmedel[[#This Row],[ID]],". ",DML_drivmedel[[#This Row],[Drivmedel]]),"")</f>
        <v/>
      </c>
      <c r="D764" s="9" t="str">
        <f>IF(DML_drivmedel[[#This Row],[Drivmedel]]&lt;&gt;"",Organisationsnummer,"")</f>
        <v/>
      </c>
      <c r="E764" s="81" t="str">
        <f>IF(DML_drivmedel[[#This Row],[Drivmedel]]&lt;&gt;"",Rapportör,"")</f>
        <v/>
      </c>
      <c r="F764" s="9" t="str">
        <f>IF(DML_drivmedel[[#This Row],[Drivmedel]]&lt;&gt;"",CONCATENATE(Rapporteringsår,"-",DML_drivmedel[[#This Row],[ID]]),"")</f>
        <v/>
      </c>
      <c r="G764" s="26" t="str">
        <f>IF(DML_drivmedel[[#This Row],[Drivmedel]]&lt;&gt;"",Rapporteringsår,"")</f>
        <v/>
      </c>
      <c r="H764" s="149">
        <v>1762</v>
      </c>
      <c r="I764" s="1"/>
      <c r="J764" s="82"/>
      <c r="K764" s="1"/>
      <c r="L764" s="83"/>
      <c r="M764" s="100"/>
    </row>
    <row r="765" spans="2:13" x14ac:dyDescent="0.35">
      <c r="B7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5" s="9" t="str">
        <f>IF(DML_drivmedel[[#This Row],[Drivmedel]]&lt;&gt;"",CONCATENATE(DML_drivmedel[[#This Row],[ID]],". ",DML_drivmedel[[#This Row],[Drivmedel]]),"")</f>
        <v/>
      </c>
      <c r="D765" s="9" t="str">
        <f>IF(DML_drivmedel[[#This Row],[Drivmedel]]&lt;&gt;"",Organisationsnummer,"")</f>
        <v/>
      </c>
      <c r="E765" s="81" t="str">
        <f>IF(DML_drivmedel[[#This Row],[Drivmedel]]&lt;&gt;"",Rapportör,"")</f>
        <v/>
      </c>
      <c r="F765" s="9" t="str">
        <f>IF(DML_drivmedel[[#This Row],[Drivmedel]]&lt;&gt;"",CONCATENATE(Rapporteringsår,"-",DML_drivmedel[[#This Row],[ID]]),"")</f>
        <v/>
      </c>
      <c r="G765" s="26" t="str">
        <f>IF(DML_drivmedel[[#This Row],[Drivmedel]]&lt;&gt;"",Rapporteringsår,"")</f>
        <v/>
      </c>
      <c r="H765" s="149">
        <v>1763</v>
      </c>
      <c r="I765" s="1"/>
      <c r="J765" s="82"/>
      <c r="K765" s="1"/>
      <c r="L765" s="83"/>
      <c r="M765" s="100"/>
    </row>
    <row r="766" spans="2:13" x14ac:dyDescent="0.35">
      <c r="B7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6" s="9" t="str">
        <f>IF(DML_drivmedel[[#This Row],[Drivmedel]]&lt;&gt;"",CONCATENATE(DML_drivmedel[[#This Row],[ID]],". ",DML_drivmedel[[#This Row],[Drivmedel]]),"")</f>
        <v/>
      </c>
      <c r="D766" s="9" t="str">
        <f>IF(DML_drivmedel[[#This Row],[Drivmedel]]&lt;&gt;"",Organisationsnummer,"")</f>
        <v/>
      </c>
      <c r="E766" s="81" t="str">
        <f>IF(DML_drivmedel[[#This Row],[Drivmedel]]&lt;&gt;"",Rapportör,"")</f>
        <v/>
      </c>
      <c r="F766" s="9" t="str">
        <f>IF(DML_drivmedel[[#This Row],[Drivmedel]]&lt;&gt;"",CONCATENATE(Rapporteringsår,"-",DML_drivmedel[[#This Row],[ID]]),"")</f>
        <v/>
      </c>
      <c r="G766" s="26" t="str">
        <f>IF(DML_drivmedel[[#This Row],[Drivmedel]]&lt;&gt;"",Rapporteringsår,"")</f>
        <v/>
      </c>
      <c r="H766" s="149">
        <v>1764</v>
      </c>
      <c r="I766" s="1"/>
      <c r="J766" s="82"/>
      <c r="K766" s="1"/>
      <c r="L766" s="83"/>
      <c r="M766" s="100"/>
    </row>
    <row r="767" spans="2:13" x14ac:dyDescent="0.35">
      <c r="B7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7" s="9" t="str">
        <f>IF(DML_drivmedel[[#This Row],[Drivmedel]]&lt;&gt;"",CONCATENATE(DML_drivmedel[[#This Row],[ID]],". ",DML_drivmedel[[#This Row],[Drivmedel]]),"")</f>
        <v/>
      </c>
      <c r="D767" s="9" t="str">
        <f>IF(DML_drivmedel[[#This Row],[Drivmedel]]&lt;&gt;"",Organisationsnummer,"")</f>
        <v/>
      </c>
      <c r="E767" s="81" t="str">
        <f>IF(DML_drivmedel[[#This Row],[Drivmedel]]&lt;&gt;"",Rapportör,"")</f>
        <v/>
      </c>
      <c r="F767" s="9" t="str">
        <f>IF(DML_drivmedel[[#This Row],[Drivmedel]]&lt;&gt;"",CONCATENATE(Rapporteringsår,"-",DML_drivmedel[[#This Row],[ID]]),"")</f>
        <v/>
      </c>
      <c r="G767" s="26" t="str">
        <f>IF(DML_drivmedel[[#This Row],[Drivmedel]]&lt;&gt;"",Rapporteringsår,"")</f>
        <v/>
      </c>
      <c r="H767" s="149">
        <v>1765</v>
      </c>
      <c r="I767" s="1"/>
      <c r="J767" s="82"/>
      <c r="K767" s="1"/>
      <c r="L767" s="83"/>
      <c r="M767" s="100"/>
    </row>
    <row r="768" spans="2:13" x14ac:dyDescent="0.35">
      <c r="B7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8" s="9" t="str">
        <f>IF(DML_drivmedel[[#This Row],[Drivmedel]]&lt;&gt;"",CONCATENATE(DML_drivmedel[[#This Row],[ID]],". ",DML_drivmedel[[#This Row],[Drivmedel]]),"")</f>
        <v/>
      </c>
      <c r="D768" s="9" t="str">
        <f>IF(DML_drivmedel[[#This Row],[Drivmedel]]&lt;&gt;"",Organisationsnummer,"")</f>
        <v/>
      </c>
      <c r="E768" s="81" t="str">
        <f>IF(DML_drivmedel[[#This Row],[Drivmedel]]&lt;&gt;"",Rapportör,"")</f>
        <v/>
      </c>
      <c r="F768" s="9" t="str">
        <f>IF(DML_drivmedel[[#This Row],[Drivmedel]]&lt;&gt;"",CONCATENATE(Rapporteringsår,"-",DML_drivmedel[[#This Row],[ID]]),"")</f>
        <v/>
      </c>
      <c r="G768" s="26" t="str">
        <f>IF(DML_drivmedel[[#This Row],[Drivmedel]]&lt;&gt;"",Rapporteringsår,"")</f>
        <v/>
      </c>
      <c r="H768" s="149">
        <v>1766</v>
      </c>
      <c r="I768" s="1"/>
      <c r="J768" s="82"/>
      <c r="K768" s="1"/>
      <c r="L768" s="83"/>
      <c r="M768" s="100"/>
    </row>
    <row r="769" spans="2:13" x14ac:dyDescent="0.35">
      <c r="B7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9" s="9" t="str">
        <f>IF(DML_drivmedel[[#This Row],[Drivmedel]]&lt;&gt;"",CONCATENATE(DML_drivmedel[[#This Row],[ID]],". ",DML_drivmedel[[#This Row],[Drivmedel]]),"")</f>
        <v/>
      </c>
      <c r="D769" s="9" t="str">
        <f>IF(DML_drivmedel[[#This Row],[Drivmedel]]&lt;&gt;"",Organisationsnummer,"")</f>
        <v/>
      </c>
      <c r="E769" s="81" t="str">
        <f>IF(DML_drivmedel[[#This Row],[Drivmedel]]&lt;&gt;"",Rapportör,"")</f>
        <v/>
      </c>
      <c r="F769" s="9" t="str">
        <f>IF(DML_drivmedel[[#This Row],[Drivmedel]]&lt;&gt;"",CONCATENATE(Rapporteringsår,"-",DML_drivmedel[[#This Row],[ID]]),"")</f>
        <v/>
      </c>
      <c r="G769" s="26" t="str">
        <f>IF(DML_drivmedel[[#This Row],[Drivmedel]]&lt;&gt;"",Rapporteringsår,"")</f>
        <v/>
      </c>
      <c r="H769" s="149">
        <v>1767</v>
      </c>
      <c r="I769" s="1"/>
      <c r="J769" s="82"/>
      <c r="K769" s="1"/>
      <c r="L769" s="83"/>
      <c r="M769" s="100"/>
    </row>
    <row r="770" spans="2:13" x14ac:dyDescent="0.35">
      <c r="B7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0" s="9" t="str">
        <f>IF(DML_drivmedel[[#This Row],[Drivmedel]]&lt;&gt;"",CONCATENATE(DML_drivmedel[[#This Row],[ID]],". ",DML_drivmedel[[#This Row],[Drivmedel]]),"")</f>
        <v/>
      </c>
      <c r="D770" s="9" t="str">
        <f>IF(DML_drivmedel[[#This Row],[Drivmedel]]&lt;&gt;"",Organisationsnummer,"")</f>
        <v/>
      </c>
      <c r="E770" s="81" t="str">
        <f>IF(DML_drivmedel[[#This Row],[Drivmedel]]&lt;&gt;"",Rapportör,"")</f>
        <v/>
      </c>
      <c r="F770" s="9" t="str">
        <f>IF(DML_drivmedel[[#This Row],[Drivmedel]]&lt;&gt;"",CONCATENATE(Rapporteringsår,"-",DML_drivmedel[[#This Row],[ID]]),"")</f>
        <v/>
      </c>
      <c r="G770" s="26" t="str">
        <f>IF(DML_drivmedel[[#This Row],[Drivmedel]]&lt;&gt;"",Rapporteringsår,"")</f>
        <v/>
      </c>
      <c r="H770" s="149">
        <v>1768</v>
      </c>
      <c r="I770" s="1"/>
      <c r="J770" s="82"/>
      <c r="K770" s="1"/>
      <c r="L770" s="83"/>
      <c r="M770" s="100"/>
    </row>
    <row r="771" spans="2:13" x14ac:dyDescent="0.35">
      <c r="B7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1" s="9" t="str">
        <f>IF(DML_drivmedel[[#This Row],[Drivmedel]]&lt;&gt;"",CONCATENATE(DML_drivmedel[[#This Row],[ID]],". ",DML_drivmedel[[#This Row],[Drivmedel]]),"")</f>
        <v/>
      </c>
      <c r="D771" s="9" t="str">
        <f>IF(DML_drivmedel[[#This Row],[Drivmedel]]&lt;&gt;"",Organisationsnummer,"")</f>
        <v/>
      </c>
      <c r="E771" s="81" t="str">
        <f>IF(DML_drivmedel[[#This Row],[Drivmedel]]&lt;&gt;"",Rapportör,"")</f>
        <v/>
      </c>
      <c r="F771" s="9" t="str">
        <f>IF(DML_drivmedel[[#This Row],[Drivmedel]]&lt;&gt;"",CONCATENATE(Rapporteringsår,"-",DML_drivmedel[[#This Row],[ID]]),"")</f>
        <v/>
      </c>
      <c r="G771" s="26" t="str">
        <f>IF(DML_drivmedel[[#This Row],[Drivmedel]]&lt;&gt;"",Rapporteringsår,"")</f>
        <v/>
      </c>
      <c r="H771" s="149">
        <v>1769</v>
      </c>
      <c r="I771" s="1"/>
      <c r="J771" s="82"/>
      <c r="K771" s="1"/>
      <c r="L771" s="83"/>
      <c r="M771" s="100"/>
    </row>
    <row r="772" spans="2:13" x14ac:dyDescent="0.35">
      <c r="B7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2" s="9" t="str">
        <f>IF(DML_drivmedel[[#This Row],[Drivmedel]]&lt;&gt;"",CONCATENATE(DML_drivmedel[[#This Row],[ID]],". ",DML_drivmedel[[#This Row],[Drivmedel]]),"")</f>
        <v/>
      </c>
      <c r="D772" s="9" t="str">
        <f>IF(DML_drivmedel[[#This Row],[Drivmedel]]&lt;&gt;"",Organisationsnummer,"")</f>
        <v/>
      </c>
      <c r="E772" s="81" t="str">
        <f>IF(DML_drivmedel[[#This Row],[Drivmedel]]&lt;&gt;"",Rapportör,"")</f>
        <v/>
      </c>
      <c r="F772" s="9" t="str">
        <f>IF(DML_drivmedel[[#This Row],[Drivmedel]]&lt;&gt;"",CONCATENATE(Rapporteringsår,"-",DML_drivmedel[[#This Row],[ID]]),"")</f>
        <v/>
      </c>
      <c r="G772" s="26" t="str">
        <f>IF(DML_drivmedel[[#This Row],[Drivmedel]]&lt;&gt;"",Rapporteringsår,"")</f>
        <v/>
      </c>
      <c r="H772" s="149">
        <v>1770</v>
      </c>
      <c r="I772" s="1"/>
      <c r="J772" s="82"/>
      <c r="K772" s="1"/>
      <c r="L772" s="83"/>
      <c r="M772" s="100"/>
    </row>
    <row r="773" spans="2:13" x14ac:dyDescent="0.35">
      <c r="B7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3" s="9" t="str">
        <f>IF(DML_drivmedel[[#This Row],[Drivmedel]]&lt;&gt;"",CONCATENATE(DML_drivmedel[[#This Row],[ID]],". ",DML_drivmedel[[#This Row],[Drivmedel]]),"")</f>
        <v/>
      </c>
      <c r="D773" s="9" t="str">
        <f>IF(DML_drivmedel[[#This Row],[Drivmedel]]&lt;&gt;"",Organisationsnummer,"")</f>
        <v/>
      </c>
      <c r="E773" s="81" t="str">
        <f>IF(DML_drivmedel[[#This Row],[Drivmedel]]&lt;&gt;"",Rapportör,"")</f>
        <v/>
      </c>
      <c r="F773" s="9" t="str">
        <f>IF(DML_drivmedel[[#This Row],[Drivmedel]]&lt;&gt;"",CONCATENATE(Rapporteringsår,"-",DML_drivmedel[[#This Row],[ID]]),"")</f>
        <v/>
      </c>
      <c r="G773" s="26" t="str">
        <f>IF(DML_drivmedel[[#This Row],[Drivmedel]]&lt;&gt;"",Rapporteringsår,"")</f>
        <v/>
      </c>
      <c r="H773" s="149">
        <v>1771</v>
      </c>
      <c r="I773" s="1"/>
      <c r="J773" s="82"/>
      <c r="K773" s="1"/>
      <c r="L773" s="83"/>
      <c r="M773" s="100"/>
    </row>
    <row r="774" spans="2:13" x14ac:dyDescent="0.35">
      <c r="B7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4" s="9" t="str">
        <f>IF(DML_drivmedel[[#This Row],[Drivmedel]]&lt;&gt;"",CONCATENATE(DML_drivmedel[[#This Row],[ID]],". ",DML_drivmedel[[#This Row],[Drivmedel]]),"")</f>
        <v/>
      </c>
      <c r="D774" s="9" t="str">
        <f>IF(DML_drivmedel[[#This Row],[Drivmedel]]&lt;&gt;"",Organisationsnummer,"")</f>
        <v/>
      </c>
      <c r="E774" s="81" t="str">
        <f>IF(DML_drivmedel[[#This Row],[Drivmedel]]&lt;&gt;"",Rapportör,"")</f>
        <v/>
      </c>
      <c r="F774" s="9" t="str">
        <f>IF(DML_drivmedel[[#This Row],[Drivmedel]]&lt;&gt;"",CONCATENATE(Rapporteringsår,"-",DML_drivmedel[[#This Row],[ID]]),"")</f>
        <v/>
      </c>
      <c r="G774" s="26" t="str">
        <f>IF(DML_drivmedel[[#This Row],[Drivmedel]]&lt;&gt;"",Rapporteringsår,"")</f>
        <v/>
      </c>
      <c r="H774" s="149">
        <v>1772</v>
      </c>
      <c r="I774" s="1"/>
      <c r="J774" s="82"/>
      <c r="K774" s="1"/>
      <c r="L774" s="83"/>
      <c r="M774" s="100"/>
    </row>
    <row r="775" spans="2:13" x14ac:dyDescent="0.35">
      <c r="B7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5" s="9" t="str">
        <f>IF(DML_drivmedel[[#This Row],[Drivmedel]]&lt;&gt;"",CONCATENATE(DML_drivmedel[[#This Row],[ID]],". ",DML_drivmedel[[#This Row],[Drivmedel]]),"")</f>
        <v/>
      </c>
      <c r="D775" s="9" t="str">
        <f>IF(DML_drivmedel[[#This Row],[Drivmedel]]&lt;&gt;"",Organisationsnummer,"")</f>
        <v/>
      </c>
      <c r="E775" s="81" t="str">
        <f>IF(DML_drivmedel[[#This Row],[Drivmedel]]&lt;&gt;"",Rapportör,"")</f>
        <v/>
      </c>
      <c r="F775" s="9" t="str">
        <f>IF(DML_drivmedel[[#This Row],[Drivmedel]]&lt;&gt;"",CONCATENATE(Rapporteringsår,"-",DML_drivmedel[[#This Row],[ID]]),"")</f>
        <v/>
      </c>
      <c r="G775" s="26" t="str">
        <f>IF(DML_drivmedel[[#This Row],[Drivmedel]]&lt;&gt;"",Rapporteringsår,"")</f>
        <v/>
      </c>
      <c r="H775" s="149">
        <v>1773</v>
      </c>
      <c r="I775" s="1"/>
      <c r="J775" s="82"/>
      <c r="K775" s="1"/>
      <c r="L775" s="83"/>
      <c r="M775" s="100"/>
    </row>
    <row r="776" spans="2:13" x14ac:dyDescent="0.35">
      <c r="B7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6" s="9" t="str">
        <f>IF(DML_drivmedel[[#This Row],[Drivmedel]]&lt;&gt;"",CONCATENATE(DML_drivmedel[[#This Row],[ID]],". ",DML_drivmedel[[#This Row],[Drivmedel]]),"")</f>
        <v/>
      </c>
      <c r="D776" s="9" t="str">
        <f>IF(DML_drivmedel[[#This Row],[Drivmedel]]&lt;&gt;"",Organisationsnummer,"")</f>
        <v/>
      </c>
      <c r="E776" s="81" t="str">
        <f>IF(DML_drivmedel[[#This Row],[Drivmedel]]&lt;&gt;"",Rapportör,"")</f>
        <v/>
      </c>
      <c r="F776" s="9" t="str">
        <f>IF(DML_drivmedel[[#This Row],[Drivmedel]]&lt;&gt;"",CONCATENATE(Rapporteringsår,"-",DML_drivmedel[[#This Row],[ID]]),"")</f>
        <v/>
      </c>
      <c r="G776" s="26" t="str">
        <f>IF(DML_drivmedel[[#This Row],[Drivmedel]]&lt;&gt;"",Rapporteringsår,"")</f>
        <v/>
      </c>
      <c r="H776" s="149">
        <v>1774</v>
      </c>
      <c r="I776" s="1"/>
      <c r="J776" s="82"/>
      <c r="K776" s="1"/>
      <c r="L776" s="83"/>
      <c r="M776" s="100"/>
    </row>
    <row r="777" spans="2:13" x14ac:dyDescent="0.35">
      <c r="B7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7" s="9" t="str">
        <f>IF(DML_drivmedel[[#This Row],[Drivmedel]]&lt;&gt;"",CONCATENATE(DML_drivmedel[[#This Row],[ID]],". ",DML_drivmedel[[#This Row],[Drivmedel]]),"")</f>
        <v/>
      </c>
      <c r="D777" s="9" t="str">
        <f>IF(DML_drivmedel[[#This Row],[Drivmedel]]&lt;&gt;"",Organisationsnummer,"")</f>
        <v/>
      </c>
      <c r="E777" s="81" t="str">
        <f>IF(DML_drivmedel[[#This Row],[Drivmedel]]&lt;&gt;"",Rapportör,"")</f>
        <v/>
      </c>
      <c r="F777" s="9" t="str">
        <f>IF(DML_drivmedel[[#This Row],[Drivmedel]]&lt;&gt;"",CONCATENATE(Rapporteringsår,"-",DML_drivmedel[[#This Row],[ID]]),"")</f>
        <v/>
      </c>
      <c r="G777" s="26" t="str">
        <f>IF(DML_drivmedel[[#This Row],[Drivmedel]]&lt;&gt;"",Rapporteringsår,"")</f>
        <v/>
      </c>
      <c r="H777" s="149">
        <v>1775</v>
      </c>
      <c r="I777" s="1"/>
      <c r="J777" s="82"/>
      <c r="K777" s="1"/>
      <c r="L777" s="83"/>
      <c r="M777" s="100"/>
    </row>
    <row r="778" spans="2:13" x14ac:dyDescent="0.35">
      <c r="B7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8" s="9" t="str">
        <f>IF(DML_drivmedel[[#This Row],[Drivmedel]]&lt;&gt;"",CONCATENATE(DML_drivmedel[[#This Row],[ID]],". ",DML_drivmedel[[#This Row],[Drivmedel]]),"")</f>
        <v/>
      </c>
      <c r="D778" s="9" t="str">
        <f>IF(DML_drivmedel[[#This Row],[Drivmedel]]&lt;&gt;"",Organisationsnummer,"")</f>
        <v/>
      </c>
      <c r="E778" s="81" t="str">
        <f>IF(DML_drivmedel[[#This Row],[Drivmedel]]&lt;&gt;"",Rapportör,"")</f>
        <v/>
      </c>
      <c r="F778" s="9" t="str">
        <f>IF(DML_drivmedel[[#This Row],[Drivmedel]]&lt;&gt;"",CONCATENATE(Rapporteringsår,"-",DML_drivmedel[[#This Row],[ID]]),"")</f>
        <v/>
      </c>
      <c r="G778" s="26" t="str">
        <f>IF(DML_drivmedel[[#This Row],[Drivmedel]]&lt;&gt;"",Rapporteringsår,"")</f>
        <v/>
      </c>
      <c r="H778" s="149">
        <v>1776</v>
      </c>
      <c r="I778" s="1"/>
      <c r="J778" s="82"/>
      <c r="K778" s="1"/>
      <c r="L778" s="83"/>
      <c r="M778" s="100"/>
    </row>
    <row r="779" spans="2:13" x14ac:dyDescent="0.35">
      <c r="B7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9" s="9" t="str">
        <f>IF(DML_drivmedel[[#This Row],[Drivmedel]]&lt;&gt;"",CONCATENATE(DML_drivmedel[[#This Row],[ID]],". ",DML_drivmedel[[#This Row],[Drivmedel]]),"")</f>
        <v/>
      </c>
      <c r="D779" s="9" t="str">
        <f>IF(DML_drivmedel[[#This Row],[Drivmedel]]&lt;&gt;"",Organisationsnummer,"")</f>
        <v/>
      </c>
      <c r="E779" s="81" t="str">
        <f>IF(DML_drivmedel[[#This Row],[Drivmedel]]&lt;&gt;"",Rapportör,"")</f>
        <v/>
      </c>
      <c r="F779" s="9" t="str">
        <f>IF(DML_drivmedel[[#This Row],[Drivmedel]]&lt;&gt;"",CONCATENATE(Rapporteringsår,"-",DML_drivmedel[[#This Row],[ID]]),"")</f>
        <v/>
      </c>
      <c r="G779" s="26" t="str">
        <f>IF(DML_drivmedel[[#This Row],[Drivmedel]]&lt;&gt;"",Rapporteringsår,"")</f>
        <v/>
      </c>
      <c r="H779" s="149">
        <v>1777</v>
      </c>
      <c r="I779" s="1"/>
      <c r="J779" s="82"/>
      <c r="K779" s="1"/>
      <c r="L779" s="83"/>
      <c r="M779" s="100"/>
    </row>
    <row r="780" spans="2:13" x14ac:dyDescent="0.35">
      <c r="B7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0" s="9" t="str">
        <f>IF(DML_drivmedel[[#This Row],[Drivmedel]]&lt;&gt;"",CONCATENATE(DML_drivmedel[[#This Row],[ID]],". ",DML_drivmedel[[#This Row],[Drivmedel]]),"")</f>
        <v/>
      </c>
      <c r="D780" s="9" t="str">
        <f>IF(DML_drivmedel[[#This Row],[Drivmedel]]&lt;&gt;"",Organisationsnummer,"")</f>
        <v/>
      </c>
      <c r="E780" s="81" t="str">
        <f>IF(DML_drivmedel[[#This Row],[Drivmedel]]&lt;&gt;"",Rapportör,"")</f>
        <v/>
      </c>
      <c r="F780" s="9" t="str">
        <f>IF(DML_drivmedel[[#This Row],[Drivmedel]]&lt;&gt;"",CONCATENATE(Rapporteringsår,"-",DML_drivmedel[[#This Row],[ID]]),"")</f>
        <v/>
      </c>
      <c r="G780" s="26" t="str">
        <f>IF(DML_drivmedel[[#This Row],[Drivmedel]]&lt;&gt;"",Rapporteringsår,"")</f>
        <v/>
      </c>
      <c r="H780" s="149">
        <v>1778</v>
      </c>
      <c r="I780" s="1"/>
      <c r="J780" s="82"/>
      <c r="K780" s="1"/>
      <c r="L780" s="83"/>
      <c r="M780" s="100"/>
    </row>
    <row r="781" spans="2:13" x14ac:dyDescent="0.35">
      <c r="B7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1" s="9" t="str">
        <f>IF(DML_drivmedel[[#This Row],[Drivmedel]]&lt;&gt;"",CONCATENATE(DML_drivmedel[[#This Row],[ID]],". ",DML_drivmedel[[#This Row],[Drivmedel]]),"")</f>
        <v/>
      </c>
      <c r="D781" s="9" t="str">
        <f>IF(DML_drivmedel[[#This Row],[Drivmedel]]&lt;&gt;"",Organisationsnummer,"")</f>
        <v/>
      </c>
      <c r="E781" s="81" t="str">
        <f>IF(DML_drivmedel[[#This Row],[Drivmedel]]&lt;&gt;"",Rapportör,"")</f>
        <v/>
      </c>
      <c r="F781" s="9" t="str">
        <f>IF(DML_drivmedel[[#This Row],[Drivmedel]]&lt;&gt;"",CONCATENATE(Rapporteringsår,"-",DML_drivmedel[[#This Row],[ID]]),"")</f>
        <v/>
      </c>
      <c r="G781" s="26" t="str">
        <f>IF(DML_drivmedel[[#This Row],[Drivmedel]]&lt;&gt;"",Rapporteringsår,"")</f>
        <v/>
      </c>
      <c r="H781" s="149">
        <v>1779</v>
      </c>
      <c r="I781" s="1"/>
      <c r="J781" s="82"/>
      <c r="K781" s="1"/>
      <c r="L781" s="83"/>
      <c r="M781" s="100"/>
    </row>
    <row r="782" spans="2:13" x14ac:dyDescent="0.35">
      <c r="B7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2" s="9" t="str">
        <f>IF(DML_drivmedel[[#This Row],[Drivmedel]]&lt;&gt;"",CONCATENATE(DML_drivmedel[[#This Row],[ID]],". ",DML_drivmedel[[#This Row],[Drivmedel]]),"")</f>
        <v/>
      </c>
      <c r="D782" s="9" t="str">
        <f>IF(DML_drivmedel[[#This Row],[Drivmedel]]&lt;&gt;"",Organisationsnummer,"")</f>
        <v/>
      </c>
      <c r="E782" s="81" t="str">
        <f>IF(DML_drivmedel[[#This Row],[Drivmedel]]&lt;&gt;"",Rapportör,"")</f>
        <v/>
      </c>
      <c r="F782" s="9" t="str">
        <f>IF(DML_drivmedel[[#This Row],[Drivmedel]]&lt;&gt;"",CONCATENATE(Rapporteringsår,"-",DML_drivmedel[[#This Row],[ID]]),"")</f>
        <v/>
      </c>
      <c r="G782" s="26" t="str">
        <f>IF(DML_drivmedel[[#This Row],[Drivmedel]]&lt;&gt;"",Rapporteringsår,"")</f>
        <v/>
      </c>
      <c r="H782" s="149">
        <v>1780</v>
      </c>
      <c r="I782" s="1"/>
      <c r="J782" s="82"/>
      <c r="K782" s="1"/>
      <c r="L782" s="83"/>
      <c r="M782" s="100"/>
    </row>
    <row r="783" spans="2:13" x14ac:dyDescent="0.35">
      <c r="B7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3" s="9" t="str">
        <f>IF(DML_drivmedel[[#This Row],[Drivmedel]]&lt;&gt;"",CONCATENATE(DML_drivmedel[[#This Row],[ID]],". ",DML_drivmedel[[#This Row],[Drivmedel]]),"")</f>
        <v/>
      </c>
      <c r="D783" s="9" t="str">
        <f>IF(DML_drivmedel[[#This Row],[Drivmedel]]&lt;&gt;"",Organisationsnummer,"")</f>
        <v/>
      </c>
      <c r="E783" s="81" t="str">
        <f>IF(DML_drivmedel[[#This Row],[Drivmedel]]&lt;&gt;"",Rapportör,"")</f>
        <v/>
      </c>
      <c r="F783" s="9" t="str">
        <f>IF(DML_drivmedel[[#This Row],[Drivmedel]]&lt;&gt;"",CONCATENATE(Rapporteringsår,"-",DML_drivmedel[[#This Row],[ID]]),"")</f>
        <v/>
      </c>
      <c r="G783" s="26" t="str">
        <f>IF(DML_drivmedel[[#This Row],[Drivmedel]]&lt;&gt;"",Rapporteringsår,"")</f>
        <v/>
      </c>
      <c r="H783" s="149">
        <v>1781</v>
      </c>
      <c r="I783" s="1"/>
      <c r="J783" s="82"/>
      <c r="K783" s="1"/>
      <c r="L783" s="83"/>
      <c r="M783" s="100"/>
    </row>
    <row r="784" spans="2:13" x14ac:dyDescent="0.35">
      <c r="B7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4" s="9" t="str">
        <f>IF(DML_drivmedel[[#This Row],[Drivmedel]]&lt;&gt;"",CONCATENATE(DML_drivmedel[[#This Row],[ID]],". ",DML_drivmedel[[#This Row],[Drivmedel]]),"")</f>
        <v/>
      </c>
      <c r="D784" s="9" t="str">
        <f>IF(DML_drivmedel[[#This Row],[Drivmedel]]&lt;&gt;"",Organisationsnummer,"")</f>
        <v/>
      </c>
      <c r="E784" s="81" t="str">
        <f>IF(DML_drivmedel[[#This Row],[Drivmedel]]&lt;&gt;"",Rapportör,"")</f>
        <v/>
      </c>
      <c r="F784" s="9" t="str">
        <f>IF(DML_drivmedel[[#This Row],[Drivmedel]]&lt;&gt;"",CONCATENATE(Rapporteringsår,"-",DML_drivmedel[[#This Row],[ID]]),"")</f>
        <v/>
      </c>
      <c r="G784" s="26" t="str">
        <f>IF(DML_drivmedel[[#This Row],[Drivmedel]]&lt;&gt;"",Rapporteringsår,"")</f>
        <v/>
      </c>
      <c r="H784" s="149">
        <v>1782</v>
      </c>
      <c r="I784" s="1"/>
      <c r="J784" s="82"/>
      <c r="K784" s="1"/>
      <c r="L784" s="83"/>
      <c r="M784" s="100"/>
    </row>
    <row r="785" spans="2:13" x14ac:dyDescent="0.35">
      <c r="B7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5" s="9" t="str">
        <f>IF(DML_drivmedel[[#This Row],[Drivmedel]]&lt;&gt;"",CONCATENATE(DML_drivmedel[[#This Row],[ID]],". ",DML_drivmedel[[#This Row],[Drivmedel]]),"")</f>
        <v/>
      </c>
      <c r="D785" s="9" t="str">
        <f>IF(DML_drivmedel[[#This Row],[Drivmedel]]&lt;&gt;"",Organisationsnummer,"")</f>
        <v/>
      </c>
      <c r="E785" s="81" t="str">
        <f>IF(DML_drivmedel[[#This Row],[Drivmedel]]&lt;&gt;"",Rapportör,"")</f>
        <v/>
      </c>
      <c r="F785" s="9" t="str">
        <f>IF(DML_drivmedel[[#This Row],[Drivmedel]]&lt;&gt;"",CONCATENATE(Rapporteringsår,"-",DML_drivmedel[[#This Row],[ID]]),"")</f>
        <v/>
      </c>
      <c r="G785" s="26" t="str">
        <f>IF(DML_drivmedel[[#This Row],[Drivmedel]]&lt;&gt;"",Rapporteringsår,"")</f>
        <v/>
      </c>
      <c r="H785" s="149">
        <v>1783</v>
      </c>
      <c r="I785" s="1"/>
      <c r="J785" s="82"/>
      <c r="K785" s="1"/>
      <c r="L785" s="83"/>
      <c r="M785" s="100"/>
    </row>
    <row r="786" spans="2:13" x14ac:dyDescent="0.35">
      <c r="B7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6" s="9" t="str">
        <f>IF(DML_drivmedel[[#This Row],[Drivmedel]]&lt;&gt;"",CONCATENATE(DML_drivmedel[[#This Row],[ID]],". ",DML_drivmedel[[#This Row],[Drivmedel]]),"")</f>
        <v/>
      </c>
      <c r="D786" s="9" t="str">
        <f>IF(DML_drivmedel[[#This Row],[Drivmedel]]&lt;&gt;"",Organisationsnummer,"")</f>
        <v/>
      </c>
      <c r="E786" s="81" t="str">
        <f>IF(DML_drivmedel[[#This Row],[Drivmedel]]&lt;&gt;"",Rapportör,"")</f>
        <v/>
      </c>
      <c r="F786" s="9" t="str">
        <f>IF(DML_drivmedel[[#This Row],[Drivmedel]]&lt;&gt;"",CONCATENATE(Rapporteringsår,"-",DML_drivmedel[[#This Row],[ID]]),"")</f>
        <v/>
      </c>
      <c r="G786" s="26" t="str">
        <f>IF(DML_drivmedel[[#This Row],[Drivmedel]]&lt;&gt;"",Rapporteringsår,"")</f>
        <v/>
      </c>
      <c r="H786" s="149">
        <v>1784</v>
      </c>
      <c r="I786" s="1"/>
      <c r="J786" s="82"/>
      <c r="K786" s="1"/>
      <c r="L786" s="83"/>
      <c r="M786" s="100"/>
    </row>
    <row r="787" spans="2:13" x14ac:dyDescent="0.35">
      <c r="B7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7" s="9" t="str">
        <f>IF(DML_drivmedel[[#This Row],[Drivmedel]]&lt;&gt;"",CONCATENATE(DML_drivmedel[[#This Row],[ID]],". ",DML_drivmedel[[#This Row],[Drivmedel]]),"")</f>
        <v/>
      </c>
      <c r="D787" s="9" t="str">
        <f>IF(DML_drivmedel[[#This Row],[Drivmedel]]&lt;&gt;"",Organisationsnummer,"")</f>
        <v/>
      </c>
      <c r="E787" s="81" t="str">
        <f>IF(DML_drivmedel[[#This Row],[Drivmedel]]&lt;&gt;"",Rapportör,"")</f>
        <v/>
      </c>
      <c r="F787" s="9" t="str">
        <f>IF(DML_drivmedel[[#This Row],[Drivmedel]]&lt;&gt;"",CONCATENATE(Rapporteringsår,"-",DML_drivmedel[[#This Row],[ID]]),"")</f>
        <v/>
      </c>
      <c r="G787" s="26" t="str">
        <f>IF(DML_drivmedel[[#This Row],[Drivmedel]]&lt;&gt;"",Rapporteringsår,"")</f>
        <v/>
      </c>
      <c r="H787" s="149">
        <v>1785</v>
      </c>
      <c r="I787" s="1"/>
      <c r="J787" s="82"/>
      <c r="K787" s="1"/>
      <c r="L787" s="83"/>
      <c r="M787" s="100"/>
    </row>
    <row r="788" spans="2:13" x14ac:dyDescent="0.35">
      <c r="B7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8" s="9" t="str">
        <f>IF(DML_drivmedel[[#This Row],[Drivmedel]]&lt;&gt;"",CONCATENATE(DML_drivmedel[[#This Row],[ID]],". ",DML_drivmedel[[#This Row],[Drivmedel]]),"")</f>
        <v/>
      </c>
      <c r="D788" s="9" t="str">
        <f>IF(DML_drivmedel[[#This Row],[Drivmedel]]&lt;&gt;"",Organisationsnummer,"")</f>
        <v/>
      </c>
      <c r="E788" s="81" t="str">
        <f>IF(DML_drivmedel[[#This Row],[Drivmedel]]&lt;&gt;"",Rapportör,"")</f>
        <v/>
      </c>
      <c r="F788" s="9" t="str">
        <f>IF(DML_drivmedel[[#This Row],[Drivmedel]]&lt;&gt;"",CONCATENATE(Rapporteringsår,"-",DML_drivmedel[[#This Row],[ID]]),"")</f>
        <v/>
      </c>
      <c r="G788" s="26" t="str">
        <f>IF(DML_drivmedel[[#This Row],[Drivmedel]]&lt;&gt;"",Rapporteringsår,"")</f>
        <v/>
      </c>
      <c r="H788" s="149">
        <v>1786</v>
      </c>
      <c r="I788" s="1"/>
      <c r="J788" s="82"/>
      <c r="K788" s="1"/>
      <c r="L788" s="83"/>
      <c r="M788" s="100"/>
    </row>
    <row r="789" spans="2:13" x14ac:dyDescent="0.35">
      <c r="B7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9" s="9" t="str">
        <f>IF(DML_drivmedel[[#This Row],[Drivmedel]]&lt;&gt;"",CONCATENATE(DML_drivmedel[[#This Row],[ID]],". ",DML_drivmedel[[#This Row],[Drivmedel]]),"")</f>
        <v/>
      </c>
      <c r="D789" s="9" t="str">
        <f>IF(DML_drivmedel[[#This Row],[Drivmedel]]&lt;&gt;"",Organisationsnummer,"")</f>
        <v/>
      </c>
      <c r="E789" s="81" t="str">
        <f>IF(DML_drivmedel[[#This Row],[Drivmedel]]&lt;&gt;"",Rapportör,"")</f>
        <v/>
      </c>
      <c r="F789" s="9" t="str">
        <f>IF(DML_drivmedel[[#This Row],[Drivmedel]]&lt;&gt;"",CONCATENATE(Rapporteringsår,"-",DML_drivmedel[[#This Row],[ID]]),"")</f>
        <v/>
      </c>
      <c r="G789" s="26" t="str">
        <f>IF(DML_drivmedel[[#This Row],[Drivmedel]]&lt;&gt;"",Rapporteringsår,"")</f>
        <v/>
      </c>
      <c r="H789" s="149">
        <v>1787</v>
      </c>
      <c r="I789" s="1"/>
      <c r="J789" s="82"/>
      <c r="K789" s="1"/>
      <c r="L789" s="83"/>
      <c r="M789" s="100"/>
    </row>
    <row r="790" spans="2:13" x14ac:dyDescent="0.35">
      <c r="B7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0" s="9" t="str">
        <f>IF(DML_drivmedel[[#This Row],[Drivmedel]]&lt;&gt;"",CONCATENATE(DML_drivmedel[[#This Row],[ID]],". ",DML_drivmedel[[#This Row],[Drivmedel]]),"")</f>
        <v/>
      </c>
      <c r="D790" s="9" t="str">
        <f>IF(DML_drivmedel[[#This Row],[Drivmedel]]&lt;&gt;"",Organisationsnummer,"")</f>
        <v/>
      </c>
      <c r="E790" s="81" t="str">
        <f>IF(DML_drivmedel[[#This Row],[Drivmedel]]&lt;&gt;"",Rapportör,"")</f>
        <v/>
      </c>
      <c r="F790" s="9" t="str">
        <f>IF(DML_drivmedel[[#This Row],[Drivmedel]]&lt;&gt;"",CONCATENATE(Rapporteringsår,"-",DML_drivmedel[[#This Row],[ID]]),"")</f>
        <v/>
      </c>
      <c r="G790" s="26" t="str">
        <f>IF(DML_drivmedel[[#This Row],[Drivmedel]]&lt;&gt;"",Rapporteringsår,"")</f>
        <v/>
      </c>
      <c r="H790" s="149">
        <v>1788</v>
      </c>
      <c r="I790" s="1"/>
      <c r="J790" s="82"/>
      <c r="K790" s="1"/>
      <c r="L790" s="83"/>
      <c r="M790" s="100"/>
    </row>
    <row r="791" spans="2:13" x14ac:dyDescent="0.35">
      <c r="B7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1" s="9" t="str">
        <f>IF(DML_drivmedel[[#This Row],[Drivmedel]]&lt;&gt;"",CONCATENATE(DML_drivmedel[[#This Row],[ID]],". ",DML_drivmedel[[#This Row],[Drivmedel]]),"")</f>
        <v/>
      </c>
      <c r="D791" s="9" t="str">
        <f>IF(DML_drivmedel[[#This Row],[Drivmedel]]&lt;&gt;"",Organisationsnummer,"")</f>
        <v/>
      </c>
      <c r="E791" s="81" t="str">
        <f>IF(DML_drivmedel[[#This Row],[Drivmedel]]&lt;&gt;"",Rapportör,"")</f>
        <v/>
      </c>
      <c r="F791" s="9" t="str">
        <f>IF(DML_drivmedel[[#This Row],[Drivmedel]]&lt;&gt;"",CONCATENATE(Rapporteringsår,"-",DML_drivmedel[[#This Row],[ID]]),"")</f>
        <v/>
      </c>
      <c r="G791" s="26" t="str">
        <f>IF(DML_drivmedel[[#This Row],[Drivmedel]]&lt;&gt;"",Rapporteringsår,"")</f>
        <v/>
      </c>
      <c r="H791" s="149">
        <v>1789</v>
      </c>
      <c r="I791" s="1"/>
      <c r="J791" s="82"/>
      <c r="K791" s="1"/>
      <c r="L791" s="83"/>
      <c r="M791" s="100"/>
    </row>
    <row r="792" spans="2:13" x14ac:dyDescent="0.35">
      <c r="B7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2" s="9" t="str">
        <f>IF(DML_drivmedel[[#This Row],[Drivmedel]]&lt;&gt;"",CONCATENATE(DML_drivmedel[[#This Row],[ID]],". ",DML_drivmedel[[#This Row],[Drivmedel]]),"")</f>
        <v/>
      </c>
      <c r="D792" s="9" t="str">
        <f>IF(DML_drivmedel[[#This Row],[Drivmedel]]&lt;&gt;"",Organisationsnummer,"")</f>
        <v/>
      </c>
      <c r="E792" s="81" t="str">
        <f>IF(DML_drivmedel[[#This Row],[Drivmedel]]&lt;&gt;"",Rapportör,"")</f>
        <v/>
      </c>
      <c r="F792" s="9" t="str">
        <f>IF(DML_drivmedel[[#This Row],[Drivmedel]]&lt;&gt;"",CONCATENATE(Rapporteringsår,"-",DML_drivmedel[[#This Row],[ID]]),"")</f>
        <v/>
      </c>
      <c r="G792" s="26" t="str">
        <f>IF(DML_drivmedel[[#This Row],[Drivmedel]]&lt;&gt;"",Rapporteringsår,"")</f>
        <v/>
      </c>
      <c r="H792" s="149">
        <v>1790</v>
      </c>
      <c r="I792" s="1"/>
      <c r="J792" s="82"/>
      <c r="K792" s="1"/>
      <c r="L792" s="83"/>
      <c r="M792" s="100"/>
    </row>
    <row r="793" spans="2:13" x14ac:dyDescent="0.35">
      <c r="B7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3" s="9" t="str">
        <f>IF(DML_drivmedel[[#This Row],[Drivmedel]]&lt;&gt;"",CONCATENATE(DML_drivmedel[[#This Row],[ID]],". ",DML_drivmedel[[#This Row],[Drivmedel]]),"")</f>
        <v/>
      </c>
      <c r="D793" s="9" t="str">
        <f>IF(DML_drivmedel[[#This Row],[Drivmedel]]&lt;&gt;"",Organisationsnummer,"")</f>
        <v/>
      </c>
      <c r="E793" s="81" t="str">
        <f>IF(DML_drivmedel[[#This Row],[Drivmedel]]&lt;&gt;"",Rapportör,"")</f>
        <v/>
      </c>
      <c r="F793" s="9" t="str">
        <f>IF(DML_drivmedel[[#This Row],[Drivmedel]]&lt;&gt;"",CONCATENATE(Rapporteringsår,"-",DML_drivmedel[[#This Row],[ID]]),"")</f>
        <v/>
      </c>
      <c r="G793" s="26" t="str">
        <f>IF(DML_drivmedel[[#This Row],[Drivmedel]]&lt;&gt;"",Rapporteringsår,"")</f>
        <v/>
      </c>
      <c r="H793" s="149">
        <v>1791</v>
      </c>
      <c r="I793" s="1"/>
      <c r="J793" s="82"/>
      <c r="K793" s="1"/>
      <c r="L793" s="83"/>
      <c r="M793" s="100"/>
    </row>
    <row r="794" spans="2:13" x14ac:dyDescent="0.35">
      <c r="B7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4" s="9" t="str">
        <f>IF(DML_drivmedel[[#This Row],[Drivmedel]]&lt;&gt;"",CONCATENATE(DML_drivmedel[[#This Row],[ID]],". ",DML_drivmedel[[#This Row],[Drivmedel]]),"")</f>
        <v/>
      </c>
      <c r="D794" s="9" t="str">
        <f>IF(DML_drivmedel[[#This Row],[Drivmedel]]&lt;&gt;"",Organisationsnummer,"")</f>
        <v/>
      </c>
      <c r="E794" s="81" t="str">
        <f>IF(DML_drivmedel[[#This Row],[Drivmedel]]&lt;&gt;"",Rapportör,"")</f>
        <v/>
      </c>
      <c r="F794" s="9" t="str">
        <f>IF(DML_drivmedel[[#This Row],[Drivmedel]]&lt;&gt;"",CONCATENATE(Rapporteringsår,"-",DML_drivmedel[[#This Row],[ID]]),"")</f>
        <v/>
      </c>
      <c r="G794" s="26" t="str">
        <f>IF(DML_drivmedel[[#This Row],[Drivmedel]]&lt;&gt;"",Rapporteringsår,"")</f>
        <v/>
      </c>
      <c r="H794" s="149">
        <v>1792</v>
      </c>
      <c r="I794" s="1"/>
      <c r="J794" s="82"/>
      <c r="K794" s="1"/>
      <c r="L794" s="83"/>
      <c r="M794" s="100"/>
    </row>
    <row r="795" spans="2:13" x14ac:dyDescent="0.35">
      <c r="B7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5" s="9" t="str">
        <f>IF(DML_drivmedel[[#This Row],[Drivmedel]]&lt;&gt;"",CONCATENATE(DML_drivmedel[[#This Row],[ID]],". ",DML_drivmedel[[#This Row],[Drivmedel]]),"")</f>
        <v/>
      </c>
      <c r="D795" s="9" t="str">
        <f>IF(DML_drivmedel[[#This Row],[Drivmedel]]&lt;&gt;"",Organisationsnummer,"")</f>
        <v/>
      </c>
      <c r="E795" s="81" t="str">
        <f>IF(DML_drivmedel[[#This Row],[Drivmedel]]&lt;&gt;"",Rapportör,"")</f>
        <v/>
      </c>
      <c r="F795" s="9" t="str">
        <f>IF(DML_drivmedel[[#This Row],[Drivmedel]]&lt;&gt;"",CONCATENATE(Rapporteringsår,"-",DML_drivmedel[[#This Row],[ID]]),"")</f>
        <v/>
      </c>
      <c r="G795" s="26" t="str">
        <f>IF(DML_drivmedel[[#This Row],[Drivmedel]]&lt;&gt;"",Rapporteringsår,"")</f>
        <v/>
      </c>
      <c r="H795" s="149">
        <v>1793</v>
      </c>
      <c r="I795" s="1"/>
      <c r="J795" s="82"/>
      <c r="K795" s="1"/>
      <c r="L795" s="83"/>
      <c r="M795" s="100"/>
    </row>
    <row r="796" spans="2:13" x14ac:dyDescent="0.35">
      <c r="B7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6" s="9" t="str">
        <f>IF(DML_drivmedel[[#This Row],[Drivmedel]]&lt;&gt;"",CONCATENATE(DML_drivmedel[[#This Row],[ID]],". ",DML_drivmedel[[#This Row],[Drivmedel]]),"")</f>
        <v/>
      </c>
      <c r="D796" s="9" t="str">
        <f>IF(DML_drivmedel[[#This Row],[Drivmedel]]&lt;&gt;"",Organisationsnummer,"")</f>
        <v/>
      </c>
      <c r="E796" s="81" t="str">
        <f>IF(DML_drivmedel[[#This Row],[Drivmedel]]&lt;&gt;"",Rapportör,"")</f>
        <v/>
      </c>
      <c r="F796" s="9" t="str">
        <f>IF(DML_drivmedel[[#This Row],[Drivmedel]]&lt;&gt;"",CONCATENATE(Rapporteringsår,"-",DML_drivmedel[[#This Row],[ID]]),"")</f>
        <v/>
      </c>
      <c r="G796" s="26" t="str">
        <f>IF(DML_drivmedel[[#This Row],[Drivmedel]]&lt;&gt;"",Rapporteringsår,"")</f>
        <v/>
      </c>
      <c r="H796" s="149">
        <v>1794</v>
      </c>
      <c r="I796" s="1"/>
      <c r="J796" s="82"/>
      <c r="K796" s="1"/>
      <c r="L796" s="83"/>
      <c r="M796" s="100"/>
    </row>
    <row r="797" spans="2:13" x14ac:dyDescent="0.35">
      <c r="B7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7" s="9" t="str">
        <f>IF(DML_drivmedel[[#This Row],[Drivmedel]]&lt;&gt;"",CONCATENATE(DML_drivmedel[[#This Row],[ID]],". ",DML_drivmedel[[#This Row],[Drivmedel]]),"")</f>
        <v/>
      </c>
      <c r="D797" s="9" t="str">
        <f>IF(DML_drivmedel[[#This Row],[Drivmedel]]&lt;&gt;"",Organisationsnummer,"")</f>
        <v/>
      </c>
      <c r="E797" s="81" t="str">
        <f>IF(DML_drivmedel[[#This Row],[Drivmedel]]&lt;&gt;"",Rapportör,"")</f>
        <v/>
      </c>
      <c r="F797" s="9" t="str">
        <f>IF(DML_drivmedel[[#This Row],[Drivmedel]]&lt;&gt;"",CONCATENATE(Rapporteringsår,"-",DML_drivmedel[[#This Row],[ID]]),"")</f>
        <v/>
      </c>
      <c r="G797" s="26" t="str">
        <f>IF(DML_drivmedel[[#This Row],[Drivmedel]]&lt;&gt;"",Rapporteringsår,"")</f>
        <v/>
      </c>
      <c r="H797" s="149">
        <v>1795</v>
      </c>
      <c r="I797" s="1"/>
      <c r="J797" s="82"/>
      <c r="K797" s="1"/>
      <c r="L797" s="83"/>
      <c r="M797" s="100"/>
    </row>
    <row r="798" spans="2:13" x14ac:dyDescent="0.35">
      <c r="B7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8" s="9" t="str">
        <f>IF(DML_drivmedel[[#This Row],[Drivmedel]]&lt;&gt;"",CONCATENATE(DML_drivmedel[[#This Row],[ID]],". ",DML_drivmedel[[#This Row],[Drivmedel]]),"")</f>
        <v/>
      </c>
      <c r="D798" s="9" t="str">
        <f>IF(DML_drivmedel[[#This Row],[Drivmedel]]&lt;&gt;"",Organisationsnummer,"")</f>
        <v/>
      </c>
      <c r="E798" s="81" t="str">
        <f>IF(DML_drivmedel[[#This Row],[Drivmedel]]&lt;&gt;"",Rapportör,"")</f>
        <v/>
      </c>
      <c r="F798" s="9" t="str">
        <f>IF(DML_drivmedel[[#This Row],[Drivmedel]]&lt;&gt;"",CONCATENATE(Rapporteringsår,"-",DML_drivmedel[[#This Row],[ID]]),"")</f>
        <v/>
      </c>
      <c r="G798" s="26" t="str">
        <f>IF(DML_drivmedel[[#This Row],[Drivmedel]]&lt;&gt;"",Rapporteringsår,"")</f>
        <v/>
      </c>
      <c r="H798" s="149">
        <v>1796</v>
      </c>
      <c r="I798" s="1"/>
      <c r="J798" s="82"/>
      <c r="K798" s="1"/>
      <c r="L798" s="83"/>
      <c r="M798" s="100"/>
    </row>
    <row r="799" spans="2:13" x14ac:dyDescent="0.35">
      <c r="B7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9" s="9" t="str">
        <f>IF(DML_drivmedel[[#This Row],[Drivmedel]]&lt;&gt;"",CONCATENATE(DML_drivmedel[[#This Row],[ID]],". ",DML_drivmedel[[#This Row],[Drivmedel]]),"")</f>
        <v/>
      </c>
      <c r="D799" s="9" t="str">
        <f>IF(DML_drivmedel[[#This Row],[Drivmedel]]&lt;&gt;"",Organisationsnummer,"")</f>
        <v/>
      </c>
      <c r="E799" s="81" t="str">
        <f>IF(DML_drivmedel[[#This Row],[Drivmedel]]&lt;&gt;"",Rapportör,"")</f>
        <v/>
      </c>
      <c r="F799" s="9" t="str">
        <f>IF(DML_drivmedel[[#This Row],[Drivmedel]]&lt;&gt;"",CONCATENATE(Rapporteringsår,"-",DML_drivmedel[[#This Row],[ID]]),"")</f>
        <v/>
      </c>
      <c r="G799" s="26" t="str">
        <f>IF(DML_drivmedel[[#This Row],[Drivmedel]]&lt;&gt;"",Rapporteringsår,"")</f>
        <v/>
      </c>
      <c r="H799" s="149">
        <v>1797</v>
      </c>
      <c r="I799" s="1"/>
      <c r="J799" s="82"/>
      <c r="K799" s="1"/>
      <c r="L799" s="83"/>
      <c r="M799" s="100"/>
    </row>
    <row r="800" spans="2:13" x14ac:dyDescent="0.35">
      <c r="B8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0" s="9" t="str">
        <f>IF(DML_drivmedel[[#This Row],[Drivmedel]]&lt;&gt;"",CONCATENATE(DML_drivmedel[[#This Row],[ID]],". ",DML_drivmedel[[#This Row],[Drivmedel]]),"")</f>
        <v/>
      </c>
      <c r="D800" s="9" t="str">
        <f>IF(DML_drivmedel[[#This Row],[Drivmedel]]&lt;&gt;"",Organisationsnummer,"")</f>
        <v/>
      </c>
      <c r="E800" s="81" t="str">
        <f>IF(DML_drivmedel[[#This Row],[Drivmedel]]&lt;&gt;"",Rapportör,"")</f>
        <v/>
      </c>
      <c r="F800" s="9" t="str">
        <f>IF(DML_drivmedel[[#This Row],[Drivmedel]]&lt;&gt;"",CONCATENATE(Rapporteringsår,"-",DML_drivmedel[[#This Row],[ID]]),"")</f>
        <v/>
      </c>
      <c r="G800" s="26" t="str">
        <f>IF(DML_drivmedel[[#This Row],[Drivmedel]]&lt;&gt;"",Rapporteringsår,"")</f>
        <v/>
      </c>
      <c r="H800" s="149">
        <v>1798</v>
      </c>
      <c r="I800" s="1"/>
      <c r="J800" s="82"/>
      <c r="K800" s="1"/>
      <c r="L800" s="83"/>
      <c r="M800" s="100"/>
    </row>
    <row r="801" spans="2:13" x14ac:dyDescent="0.35">
      <c r="B8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1" s="9" t="str">
        <f>IF(DML_drivmedel[[#This Row],[Drivmedel]]&lt;&gt;"",CONCATENATE(DML_drivmedel[[#This Row],[ID]],". ",DML_drivmedel[[#This Row],[Drivmedel]]),"")</f>
        <v/>
      </c>
      <c r="D801" s="9" t="str">
        <f>IF(DML_drivmedel[[#This Row],[Drivmedel]]&lt;&gt;"",Organisationsnummer,"")</f>
        <v/>
      </c>
      <c r="E801" s="81" t="str">
        <f>IF(DML_drivmedel[[#This Row],[Drivmedel]]&lt;&gt;"",Rapportör,"")</f>
        <v/>
      </c>
      <c r="F801" s="9" t="str">
        <f>IF(DML_drivmedel[[#This Row],[Drivmedel]]&lt;&gt;"",CONCATENATE(Rapporteringsår,"-",DML_drivmedel[[#This Row],[ID]]),"")</f>
        <v/>
      </c>
      <c r="G801" s="26" t="str">
        <f>IF(DML_drivmedel[[#This Row],[Drivmedel]]&lt;&gt;"",Rapporteringsår,"")</f>
        <v/>
      </c>
      <c r="H801" s="149">
        <v>1799</v>
      </c>
      <c r="I801" s="1"/>
      <c r="J801" s="82"/>
      <c r="K801" s="1"/>
      <c r="L801" s="83"/>
      <c r="M801" s="100"/>
    </row>
    <row r="802" spans="2:13" x14ac:dyDescent="0.35">
      <c r="B8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2" s="9" t="str">
        <f>IF(DML_drivmedel[[#This Row],[Drivmedel]]&lt;&gt;"",CONCATENATE(DML_drivmedel[[#This Row],[ID]],". ",DML_drivmedel[[#This Row],[Drivmedel]]),"")</f>
        <v/>
      </c>
      <c r="D802" s="9" t="str">
        <f>IF(DML_drivmedel[[#This Row],[Drivmedel]]&lt;&gt;"",Organisationsnummer,"")</f>
        <v/>
      </c>
      <c r="E802" s="81" t="str">
        <f>IF(DML_drivmedel[[#This Row],[Drivmedel]]&lt;&gt;"",Rapportör,"")</f>
        <v/>
      </c>
      <c r="F802" s="9" t="str">
        <f>IF(DML_drivmedel[[#This Row],[Drivmedel]]&lt;&gt;"",CONCATENATE(Rapporteringsår,"-",DML_drivmedel[[#This Row],[ID]]),"")</f>
        <v/>
      </c>
      <c r="G802" s="26" t="str">
        <f>IF(DML_drivmedel[[#This Row],[Drivmedel]]&lt;&gt;"",Rapporteringsår,"")</f>
        <v/>
      </c>
      <c r="H802" s="149">
        <v>1800</v>
      </c>
      <c r="I802" s="1"/>
      <c r="J802" s="82"/>
      <c r="K802" s="1"/>
      <c r="L802" s="83"/>
      <c r="M802" s="100"/>
    </row>
    <row r="803" spans="2:13" x14ac:dyDescent="0.35">
      <c r="B8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3" s="9" t="str">
        <f>IF(DML_drivmedel[[#This Row],[Drivmedel]]&lt;&gt;"",CONCATENATE(DML_drivmedel[[#This Row],[ID]],". ",DML_drivmedel[[#This Row],[Drivmedel]]),"")</f>
        <v/>
      </c>
      <c r="D803" s="9" t="str">
        <f>IF(DML_drivmedel[[#This Row],[Drivmedel]]&lt;&gt;"",Organisationsnummer,"")</f>
        <v/>
      </c>
      <c r="E803" s="81" t="str">
        <f>IF(DML_drivmedel[[#This Row],[Drivmedel]]&lt;&gt;"",Rapportör,"")</f>
        <v/>
      </c>
      <c r="F803" s="9" t="str">
        <f>IF(DML_drivmedel[[#This Row],[Drivmedel]]&lt;&gt;"",CONCATENATE(Rapporteringsår,"-",DML_drivmedel[[#This Row],[ID]]),"")</f>
        <v/>
      </c>
      <c r="G803" s="26" t="str">
        <f>IF(DML_drivmedel[[#This Row],[Drivmedel]]&lt;&gt;"",Rapporteringsår,"")</f>
        <v/>
      </c>
      <c r="H803" s="149">
        <v>1801</v>
      </c>
      <c r="I803" s="1"/>
      <c r="J803" s="82"/>
      <c r="K803" s="1"/>
      <c r="L803" s="83"/>
      <c r="M803" s="100"/>
    </row>
    <row r="804" spans="2:13" x14ac:dyDescent="0.35">
      <c r="B8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4" s="9" t="str">
        <f>IF(DML_drivmedel[[#This Row],[Drivmedel]]&lt;&gt;"",CONCATENATE(DML_drivmedel[[#This Row],[ID]],". ",DML_drivmedel[[#This Row],[Drivmedel]]),"")</f>
        <v/>
      </c>
      <c r="D804" s="9" t="str">
        <f>IF(DML_drivmedel[[#This Row],[Drivmedel]]&lt;&gt;"",Organisationsnummer,"")</f>
        <v/>
      </c>
      <c r="E804" s="81" t="str">
        <f>IF(DML_drivmedel[[#This Row],[Drivmedel]]&lt;&gt;"",Rapportör,"")</f>
        <v/>
      </c>
      <c r="F804" s="9" t="str">
        <f>IF(DML_drivmedel[[#This Row],[Drivmedel]]&lt;&gt;"",CONCATENATE(Rapporteringsår,"-",DML_drivmedel[[#This Row],[ID]]),"")</f>
        <v/>
      </c>
      <c r="G804" s="26" t="str">
        <f>IF(DML_drivmedel[[#This Row],[Drivmedel]]&lt;&gt;"",Rapporteringsår,"")</f>
        <v/>
      </c>
      <c r="H804" s="149">
        <v>1802</v>
      </c>
      <c r="I804" s="1"/>
      <c r="J804" s="82"/>
      <c r="K804" s="1"/>
      <c r="L804" s="83"/>
      <c r="M804" s="100"/>
    </row>
    <row r="805" spans="2:13" x14ac:dyDescent="0.35">
      <c r="B8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5" s="9" t="str">
        <f>IF(DML_drivmedel[[#This Row],[Drivmedel]]&lt;&gt;"",CONCATENATE(DML_drivmedel[[#This Row],[ID]],". ",DML_drivmedel[[#This Row],[Drivmedel]]),"")</f>
        <v/>
      </c>
      <c r="D805" s="9" t="str">
        <f>IF(DML_drivmedel[[#This Row],[Drivmedel]]&lt;&gt;"",Organisationsnummer,"")</f>
        <v/>
      </c>
      <c r="E805" s="81" t="str">
        <f>IF(DML_drivmedel[[#This Row],[Drivmedel]]&lt;&gt;"",Rapportör,"")</f>
        <v/>
      </c>
      <c r="F805" s="9" t="str">
        <f>IF(DML_drivmedel[[#This Row],[Drivmedel]]&lt;&gt;"",CONCATENATE(Rapporteringsår,"-",DML_drivmedel[[#This Row],[ID]]),"")</f>
        <v/>
      </c>
      <c r="G805" s="26" t="str">
        <f>IF(DML_drivmedel[[#This Row],[Drivmedel]]&lt;&gt;"",Rapporteringsår,"")</f>
        <v/>
      </c>
      <c r="H805" s="149">
        <v>1803</v>
      </c>
      <c r="I805" s="1"/>
      <c r="J805" s="82"/>
      <c r="K805" s="1"/>
      <c r="L805" s="83"/>
      <c r="M805" s="100"/>
    </row>
    <row r="806" spans="2:13" x14ac:dyDescent="0.35">
      <c r="B8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6" s="9" t="str">
        <f>IF(DML_drivmedel[[#This Row],[Drivmedel]]&lt;&gt;"",CONCATENATE(DML_drivmedel[[#This Row],[ID]],". ",DML_drivmedel[[#This Row],[Drivmedel]]),"")</f>
        <v/>
      </c>
      <c r="D806" s="9" t="str">
        <f>IF(DML_drivmedel[[#This Row],[Drivmedel]]&lt;&gt;"",Organisationsnummer,"")</f>
        <v/>
      </c>
      <c r="E806" s="81" t="str">
        <f>IF(DML_drivmedel[[#This Row],[Drivmedel]]&lt;&gt;"",Rapportör,"")</f>
        <v/>
      </c>
      <c r="F806" s="9" t="str">
        <f>IF(DML_drivmedel[[#This Row],[Drivmedel]]&lt;&gt;"",CONCATENATE(Rapporteringsår,"-",DML_drivmedel[[#This Row],[ID]]),"")</f>
        <v/>
      </c>
      <c r="G806" s="26" t="str">
        <f>IF(DML_drivmedel[[#This Row],[Drivmedel]]&lt;&gt;"",Rapporteringsår,"")</f>
        <v/>
      </c>
      <c r="H806" s="149">
        <v>1804</v>
      </c>
      <c r="I806" s="1"/>
      <c r="J806" s="82"/>
      <c r="K806" s="1"/>
      <c r="L806" s="83"/>
      <c r="M806" s="100"/>
    </row>
    <row r="807" spans="2:13" x14ac:dyDescent="0.35">
      <c r="B8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7" s="9" t="str">
        <f>IF(DML_drivmedel[[#This Row],[Drivmedel]]&lt;&gt;"",CONCATENATE(DML_drivmedel[[#This Row],[ID]],". ",DML_drivmedel[[#This Row],[Drivmedel]]),"")</f>
        <v/>
      </c>
      <c r="D807" s="9" t="str">
        <f>IF(DML_drivmedel[[#This Row],[Drivmedel]]&lt;&gt;"",Organisationsnummer,"")</f>
        <v/>
      </c>
      <c r="E807" s="81" t="str">
        <f>IF(DML_drivmedel[[#This Row],[Drivmedel]]&lt;&gt;"",Rapportör,"")</f>
        <v/>
      </c>
      <c r="F807" s="9" t="str">
        <f>IF(DML_drivmedel[[#This Row],[Drivmedel]]&lt;&gt;"",CONCATENATE(Rapporteringsår,"-",DML_drivmedel[[#This Row],[ID]]),"")</f>
        <v/>
      </c>
      <c r="G807" s="26" t="str">
        <f>IF(DML_drivmedel[[#This Row],[Drivmedel]]&lt;&gt;"",Rapporteringsår,"")</f>
        <v/>
      </c>
      <c r="H807" s="149">
        <v>1805</v>
      </c>
      <c r="I807" s="1"/>
      <c r="J807" s="82"/>
      <c r="K807" s="1"/>
      <c r="L807" s="83"/>
      <c r="M807" s="100"/>
    </row>
    <row r="808" spans="2:13" x14ac:dyDescent="0.35">
      <c r="B8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8" s="9" t="str">
        <f>IF(DML_drivmedel[[#This Row],[Drivmedel]]&lt;&gt;"",CONCATENATE(DML_drivmedel[[#This Row],[ID]],". ",DML_drivmedel[[#This Row],[Drivmedel]]),"")</f>
        <v/>
      </c>
      <c r="D808" s="9" t="str">
        <f>IF(DML_drivmedel[[#This Row],[Drivmedel]]&lt;&gt;"",Organisationsnummer,"")</f>
        <v/>
      </c>
      <c r="E808" s="81" t="str">
        <f>IF(DML_drivmedel[[#This Row],[Drivmedel]]&lt;&gt;"",Rapportör,"")</f>
        <v/>
      </c>
      <c r="F808" s="9" t="str">
        <f>IF(DML_drivmedel[[#This Row],[Drivmedel]]&lt;&gt;"",CONCATENATE(Rapporteringsår,"-",DML_drivmedel[[#This Row],[ID]]),"")</f>
        <v/>
      </c>
      <c r="G808" s="26" t="str">
        <f>IF(DML_drivmedel[[#This Row],[Drivmedel]]&lt;&gt;"",Rapporteringsår,"")</f>
        <v/>
      </c>
      <c r="H808" s="149">
        <v>1806</v>
      </c>
      <c r="I808" s="1"/>
      <c r="J808" s="82"/>
      <c r="K808" s="1"/>
      <c r="L808" s="83"/>
      <c r="M808" s="100"/>
    </row>
    <row r="809" spans="2:13" x14ac:dyDescent="0.35">
      <c r="B8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9" s="9" t="str">
        <f>IF(DML_drivmedel[[#This Row],[Drivmedel]]&lt;&gt;"",CONCATENATE(DML_drivmedel[[#This Row],[ID]],". ",DML_drivmedel[[#This Row],[Drivmedel]]),"")</f>
        <v/>
      </c>
      <c r="D809" s="9" t="str">
        <f>IF(DML_drivmedel[[#This Row],[Drivmedel]]&lt;&gt;"",Organisationsnummer,"")</f>
        <v/>
      </c>
      <c r="E809" s="81" t="str">
        <f>IF(DML_drivmedel[[#This Row],[Drivmedel]]&lt;&gt;"",Rapportör,"")</f>
        <v/>
      </c>
      <c r="F809" s="9" t="str">
        <f>IF(DML_drivmedel[[#This Row],[Drivmedel]]&lt;&gt;"",CONCATENATE(Rapporteringsår,"-",DML_drivmedel[[#This Row],[ID]]),"")</f>
        <v/>
      </c>
      <c r="G809" s="26" t="str">
        <f>IF(DML_drivmedel[[#This Row],[Drivmedel]]&lt;&gt;"",Rapporteringsår,"")</f>
        <v/>
      </c>
      <c r="H809" s="149">
        <v>1807</v>
      </c>
      <c r="I809" s="1"/>
      <c r="J809" s="82"/>
      <c r="K809" s="1"/>
      <c r="L809" s="83"/>
      <c r="M809" s="100"/>
    </row>
    <row r="810" spans="2:13" x14ac:dyDescent="0.35">
      <c r="B8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0" s="9" t="str">
        <f>IF(DML_drivmedel[[#This Row],[Drivmedel]]&lt;&gt;"",CONCATENATE(DML_drivmedel[[#This Row],[ID]],". ",DML_drivmedel[[#This Row],[Drivmedel]]),"")</f>
        <v/>
      </c>
      <c r="D810" s="9" t="str">
        <f>IF(DML_drivmedel[[#This Row],[Drivmedel]]&lt;&gt;"",Organisationsnummer,"")</f>
        <v/>
      </c>
      <c r="E810" s="81" t="str">
        <f>IF(DML_drivmedel[[#This Row],[Drivmedel]]&lt;&gt;"",Rapportör,"")</f>
        <v/>
      </c>
      <c r="F810" s="9" t="str">
        <f>IF(DML_drivmedel[[#This Row],[Drivmedel]]&lt;&gt;"",CONCATENATE(Rapporteringsår,"-",DML_drivmedel[[#This Row],[ID]]),"")</f>
        <v/>
      </c>
      <c r="G810" s="26" t="str">
        <f>IF(DML_drivmedel[[#This Row],[Drivmedel]]&lt;&gt;"",Rapporteringsår,"")</f>
        <v/>
      </c>
      <c r="H810" s="149">
        <v>1808</v>
      </c>
      <c r="I810" s="1"/>
      <c r="J810" s="82"/>
      <c r="K810" s="1"/>
      <c r="L810" s="83"/>
      <c r="M810" s="100"/>
    </row>
    <row r="811" spans="2:13" x14ac:dyDescent="0.35">
      <c r="B8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1" s="9" t="str">
        <f>IF(DML_drivmedel[[#This Row],[Drivmedel]]&lt;&gt;"",CONCATENATE(DML_drivmedel[[#This Row],[ID]],". ",DML_drivmedel[[#This Row],[Drivmedel]]),"")</f>
        <v/>
      </c>
      <c r="D811" s="9" t="str">
        <f>IF(DML_drivmedel[[#This Row],[Drivmedel]]&lt;&gt;"",Organisationsnummer,"")</f>
        <v/>
      </c>
      <c r="E811" s="81" t="str">
        <f>IF(DML_drivmedel[[#This Row],[Drivmedel]]&lt;&gt;"",Rapportör,"")</f>
        <v/>
      </c>
      <c r="F811" s="9" t="str">
        <f>IF(DML_drivmedel[[#This Row],[Drivmedel]]&lt;&gt;"",CONCATENATE(Rapporteringsår,"-",DML_drivmedel[[#This Row],[ID]]),"")</f>
        <v/>
      </c>
      <c r="G811" s="26" t="str">
        <f>IF(DML_drivmedel[[#This Row],[Drivmedel]]&lt;&gt;"",Rapporteringsår,"")</f>
        <v/>
      </c>
      <c r="H811" s="149">
        <v>1809</v>
      </c>
      <c r="I811" s="1"/>
      <c r="J811" s="82"/>
      <c r="K811" s="1"/>
      <c r="L811" s="83"/>
      <c r="M811" s="100"/>
    </row>
    <row r="812" spans="2:13" x14ac:dyDescent="0.35">
      <c r="B8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2" s="9" t="str">
        <f>IF(DML_drivmedel[[#This Row],[Drivmedel]]&lt;&gt;"",CONCATENATE(DML_drivmedel[[#This Row],[ID]],". ",DML_drivmedel[[#This Row],[Drivmedel]]),"")</f>
        <v/>
      </c>
      <c r="D812" s="9" t="str">
        <f>IF(DML_drivmedel[[#This Row],[Drivmedel]]&lt;&gt;"",Organisationsnummer,"")</f>
        <v/>
      </c>
      <c r="E812" s="81" t="str">
        <f>IF(DML_drivmedel[[#This Row],[Drivmedel]]&lt;&gt;"",Rapportör,"")</f>
        <v/>
      </c>
      <c r="F812" s="9" t="str">
        <f>IF(DML_drivmedel[[#This Row],[Drivmedel]]&lt;&gt;"",CONCATENATE(Rapporteringsår,"-",DML_drivmedel[[#This Row],[ID]]),"")</f>
        <v/>
      </c>
      <c r="G812" s="26" t="str">
        <f>IF(DML_drivmedel[[#This Row],[Drivmedel]]&lt;&gt;"",Rapporteringsår,"")</f>
        <v/>
      </c>
      <c r="H812" s="149">
        <v>1810</v>
      </c>
      <c r="I812" s="1"/>
      <c r="J812" s="82"/>
      <c r="K812" s="1"/>
      <c r="L812" s="83"/>
      <c r="M812" s="100"/>
    </row>
    <row r="813" spans="2:13" x14ac:dyDescent="0.35">
      <c r="B8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3" s="9" t="str">
        <f>IF(DML_drivmedel[[#This Row],[Drivmedel]]&lt;&gt;"",CONCATENATE(DML_drivmedel[[#This Row],[ID]],". ",DML_drivmedel[[#This Row],[Drivmedel]]),"")</f>
        <v/>
      </c>
      <c r="D813" s="9" t="str">
        <f>IF(DML_drivmedel[[#This Row],[Drivmedel]]&lt;&gt;"",Organisationsnummer,"")</f>
        <v/>
      </c>
      <c r="E813" s="81" t="str">
        <f>IF(DML_drivmedel[[#This Row],[Drivmedel]]&lt;&gt;"",Rapportör,"")</f>
        <v/>
      </c>
      <c r="F813" s="9" t="str">
        <f>IF(DML_drivmedel[[#This Row],[Drivmedel]]&lt;&gt;"",CONCATENATE(Rapporteringsår,"-",DML_drivmedel[[#This Row],[ID]]),"")</f>
        <v/>
      </c>
      <c r="G813" s="26" t="str">
        <f>IF(DML_drivmedel[[#This Row],[Drivmedel]]&lt;&gt;"",Rapporteringsår,"")</f>
        <v/>
      </c>
      <c r="H813" s="149">
        <v>1811</v>
      </c>
      <c r="I813" s="1"/>
      <c r="J813" s="82"/>
      <c r="K813" s="1"/>
      <c r="L813" s="83"/>
      <c r="M813" s="100"/>
    </row>
    <row r="814" spans="2:13" x14ac:dyDescent="0.35">
      <c r="B8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4" s="9" t="str">
        <f>IF(DML_drivmedel[[#This Row],[Drivmedel]]&lt;&gt;"",CONCATENATE(DML_drivmedel[[#This Row],[ID]],". ",DML_drivmedel[[#This Row],[Drivmedel]]),"")</f>
        <v/>
      </c>
      <c r="D814" s="9" t="str">
        <f>IF(DML_drivmedel[[#This Row],[Drivmedel]]&lt;&gt;"",Organisationsnummer,"")</f>
        <v/>
      </c>
      <c r="E814" s="81" t="str">
        <f>IF(DML_drivmedel[[#This Row],[Drivmedel]]&lt;&gt;"",Rapportör,"")</f>
        <v/>
      </c>
      <c r="F814" s="9" t="str">
        <f>IF(DML_drivmedel[[#This Row],[Drivmedel]]&lt;&gt;"",CONCATENATE(Rapporteringsår,"-",DML_drivmedel[[#This Row],[ID]]),"")</f>
        <v/>
      </c>
      <c r="G814" s="26" t="str">
        <f>IF(DML_drivmedel[[#This Row],[Drivmedel]]&lt;&gt;"",Rapporteringsår,"")</f>
        <v/>
      </c>
      <c r="H814" s="149">
        <v>1812</v>
      </c>
      <c r="I814" s="1"/>
      <c r="J814" s="82"/>
      <c r="K814" s="1"/>
      <c r="L814" s="83"/>
      <c r="M814" s="100"/>
    </row>
    <row r="815" spans="2:13" x14ac:dyDescent="0.35">
      <c r="B8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5" s="9" t="str">
        <f>IF(DML_drivmedel[[#This Row],[Drivmedel]]&lt;&gt;"",CONCATENATE(DML_drivmedel[[#This Row],[ID]],". ",DML_drivmedel[[#This Row],[Drivmedel]]),"")</f>
        <v/>
      </c>
      <c r="D815" s="9" t="str">
        <f>IF(DML_drivmedel[[#This Row],[Drivmedel]]&lt;&gt;"",Organisationsnummer,"")</f>
        <v/>
      </c>
      <c r="E815" s="81" t="str">
        <f>IF(DML_drivmedel[[#This Row],[Drivmedel]]&lt;&gt;"",Rapportör,"")</f>
        <v/>
      </c>
      <c r="F815" s="9" t="str">
        <f>IF(DML_drivmedel[[#This Row],[Drivmedel]]&lt;&gt;"",CONCATENATE(Rapporteringsår,"-",DML_drivmedel[[#This Row],[ID]]),"")</f>
        <v/>
      </c>
      <c r="G815" s="26" t="str">
        <f>IF(DML_drivmedel[[#This Row],[Drivmedel]]&lt;&gt;"",Rapporteringsår,"")</f>
        <v/>
      </c>
      <c r="H815" s="149">
        <v>1813</v>
      </c>
      <c r="I815" s="1"/>
      <c r="J815" s="82"/>
      <c r="K815" s="1"/>
      <c r="L815" s="83"/>
      <c r="M815" s="100"/>
    </row>
    <row r="816" spans="2:13" x14ac:dyDescent="0.35">
      <c r="B8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6" s="9" t="str">
        <f>IF(DML_drivmedel[[#This Row],[Drivmedel]]&lt;&gt;"",CONCATENATE(DML_drivmedel[[#This Row],[ID]],". ",DML_drivmedel[[#This Row],[Drivmedel]]),"")</f>
        <v/>
      </c>
      <c r="D816" s="9" t="str">
        <f>IF(DML_drivmedel[[#This Row],[Drivmedel]]&lt;&gt;"",Organisationsnummer,"")</f>
        <v/>
      </c>
      <c r="E816" s="81" t="str">
        <f>IF(DML_drivmedel[[#This Row],[Drivmedel]]&lt;&gt;"",Rapportör,"")</f>
        <v/>
      </c>
      <c r="F816" s="9" t="str">
        <f>IF(DML_drivmedel[[#This Row],[Drivmedel]]&lt;&gt;"",CONCATENATE(Rapporteringsår,"-",DML_drivmedel[[#This Row],[ID]]),"")</f>
        <v/>
      </c>
      <c r="G816" s="26" t="str">
        <f>IF(DML_drivmedel[[#This Row],[Drivmedel]]&lt;&gt;"",Rapporteringsår,"")</f>
        <v/>
      </c>
      <c r="H816" s="149">
        <v>1814</v>
      </c>
      <c r="I816" s="1"/>
      <c r="J816" s="82"/>
      <c r="K816" s="1"/>
      <c r="L816" s="83"/>
      <c r="M816" s="100"/>
    </row>
    <row r="817" spans="2:13" x14ac:dyDescent="0.35">
      <c r="B8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7" s="9" t="str">
        <f>IF(DML_drivmedel[[#This Row],[Drivmedel]]&lt;&gt;"",CONCATENATE(DML_drivmedel[[#This Row],[ID]],". ",DML_drivmedel[[#This Row],[Drivmedel]]),"")</f>
        <v/>
      </c>
      <c r="D817" s="9" t="str">
        <f>IF(DML_drivmedel[[#This Row],[Drivmedel]]&lt;&gt;"",Organisationsnummer,"")</f>
        <v/>
      </c>
      <c r="E817" s="81" t="str">
        <f>IF(DML_drivmedel[[#This Row],[Drivmedel]]&lt;&gt;"",Rapportör,"")</f>
        <v/>
      </c>
      <c r="F817" s="9" t="str">
        <f>IF(DML_drivmedel[[#This Row],[Drivmedel]]&lt;&gt;"",CONCATENATE(Rapporteringsår,"-",DML_drivmedel[[#This Row],[ID]]),"")</f>
        <v/>
      </c>
      <c r="G817" s="26" t="str">
        <f>IF(DML_drivmedel[[#This Row],[Drivmedel]]&lt;&gt;"",Rapporteringsår,"")</f>
        <v/>
      </c>
      <c r="H817" s="149">
        <v>1815</v>
      </c>
      <c r="I817" s="1"/>
      <c r="J817" s="82"/>
      <c r="K817" s="1"/>
      <c r="L817" s="83"/>
      <c r="M817" s="100"/>
    </row>
    <row r="818" spans="2:13" x14ac:dyDescent="0.35">
      <c r="B8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8" s="9" t="str">
        <f>IF(DML_drivmedel[[#This Row],[Drivmedel]]&lt;&gt;"",CONCATENATE(DML_drivmedel[[#This Row],[ID]],". ",DML_drivmedel[[#This Row],[Drivmedel]]),"")</f>
        <v/>
      </c>
      <c r="D818" s="9" t="str">
        <f>IF(DML_drivmedel[[#This Row],[Drivmedel]]&lt;&gt;"",Organisationsnummer,"")</f>
        <v/>
      </c>
      <c r="E818" s="81" t="str">
        <f>IF(DML_drivmedel[[#This Row],[Drivmedel]]&lt;&gt;"",Rapportör,"")</f>
        <v/>
      </c>
      <c r="F818" s="9" t="str">
        <f>IF(DML_drivmedel[[#This Row],[Drivmedel]]&lt;&gt;"",CONCATENATE(Rapporteringsår,"-",DML_drivmedel[[#This Row],[ID]]),"")</f>
        <v/>
      </c>
      <c r="G818" s="26" t="str">
        <f>IF(DML_drivmedel[[#This Row],[Drivmedel]]&lt;&gt;"",Rapporteringsår,"")</f>
        <v/>
      </c>
      <c r="H818" s="149">
        <v>1816</v>
      </c>
      <c r="I818" s="1"/>
      <c r="J818" s="82"/>
      <c r="K818" s="1"/>
      <c r="L818" s="83"/>
      <c r="M818" s="100"/>
    </row>
    <row r="819" spans="2:13" x14ac:dyDescent="0.35">
      <c r="B8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9" s="9" t="str">
        <f>IF(DML_drivmedel[[#This Row],[Drivmedel]]&lt;&gt;"",CONCATENATE(DML_drivmedel[[#This Row],[ID]],". ",DML_drivmedel[[#This Row],[Drivmedel]]),"")</f>
        <v/>
      </c>
      <c r="D819" s="9" t="str">
        <f>IF(DML_drivmedel[[#This Row],[Drivmedel]]&lt;&gt;"",Organisationsnummer,"")</f>
        <v/>
      </c>
      <c r="E819" s="81" t="str">
        <f>IF(DML_drivmedel[[#This Row],[Drivmedel]]&lt;&gt;"",Rapportör,"")</f>
        <v/>
      </c>
      <c r="F819" s="9" t="str">
        <f>IF(DML_drivmedel[[#This Row],[Drivmedel]]&lt;&gt;"",CONCATENATE(Rapporteringsår,"-",DML_drivmedel[[#This Row],[ID]]),"")</f>
        <v/>
      </c>
      <c r="G819" s="26" t="str">
        <f>IF(DML_drivmedel[[#This Row],[Drivmedel]]&lt;&gt;"",Rapporteringsår,"")</f>
        <v/>
      </c>
      <c r="H819" s="149">
        <v>1817</v>
      </c>
      <c r="I819" s="1"/>
      <c r="J819" s="82"/>
      <c r="K819" s="1"/>
      <c r="L819" s="83"/>
      <c r="M819" s="100"/>
    </row>
    <row r="820" spans="2:13" x14ac:dyDescent="0.35">
      <c r="B8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0" s="9" t="str">
        <f>IF(DML_drivmedel[[#This Row],[Drivmedel]]&lt;&gt;"",CONCATENATE(DML_drivmedel[[#This Row],[ID]],". ",DML_drivmedel[[#This Row],[Drivmedel]]),"")</f>
        <v/>
      </c>
      <c r="D820" s="9" t="str">
        <f>IF(DML_drivmedel[[#This Row],[Drivmedel]]&lt;&gt;"",Organisationsnummer,"")</f>
        <v/>
      </c>
      <c r="E820" s="81" t="str">
        <f>IF(DML_drivmedel[[#This Row],[Drivmedel]]&lt;&gt;"",Rapportör,"")</f>
        <v/>
      </c>
      <c r="F820" s="9" t="str">
        <f>IF(DML_drivmedel[[#This Row],[Drivmedel]]&lt;&gt;"",CONCATENATE(Rapporteringsår,"-",DML_drivmedel[[#This Row],[ID]]),"")</f>
        <v/>
      </c>
      <c r="G820" s="26" t="str">
        <f>IF(DML_drivmedel[[#This Row],[Drivmedel]]&lt;&gt;"",Rapporteringsår,"")</f>
        <v/>
      </c>
      <c r="H820" s="149">
        <v>1818</v>
      </c>
      <c r="I820" s="1"/>
      <c r="J820" s="82"/>
      <c r="K820" s="1"/>
      <c r="L820" s="83"/>
      <c r="M820" s="100"/>
    </row>
    <row r="821" spans="2:13" x14ac:dyDescent="0.35">
      <c r="B8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1" s="9" t="str">
        <f>IF(DML_drivmedel[[#This Row],[Drivmedel]]&lt;&gt;"",CONCATENATE(DML_drivmedel[[#This Row],[ID]],". ",DML_drivmedel[[#This Row],[Drivmedel]]),"")</f>
        <v/>
      </c>
      <c r="D821" s="9" t="str">
        <f>IF(DML_drivmedel[[#This Row],[Drivmedel]]&lt;&gt;"",Organisationsnummer,"")</f>
        <v/>
      </c>
      <c r="E821" s="81" t="str">
        <f>IF(DML_drivmedel[[#This Row],[Drivmedel]]&lt;&gt;"",Rapportör,"")</f>
        <v/>
      </c>
      <c r="F821" s="9" t="str">
        <f>IF(DML_drivmedel[[#This Row],[Drivmedel]]&lt;&gt;"",CONCATENATE(Rapporteringsår,"-",DML_drivmedel[[#This Row],[ID]]),"")</f>
        <v/>
      </c>
      <c r="G821" s="26" t="str">
        <f>IF(DML_drivmedel[[#This Row],[Drivmedel]]&lt;&gt;"",Rapporteringsår,"")</f>
        <v/>
      </c>
      <c r="H821" s="149">
        <v>1819</v>
      </c>
      <c r="I821" s="1"/>
      <c r="J821" s="82"/>
      <c r="K821" s="1"/>
      <c r="L821" s="83"/>
      <c r="M821" s="100"/>
    </row>
    <row r="822" spans="2:13" x14ac:dyDescent="0.35">
      <c r="B8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2" s="9" t="str">
        <f>IF(DML_drivmedel[[#This Row],[Drivmedel]]&lt;&gt;"",CONCATENATE(DML_drivmedel[[#This Row],[ID]],". ",DML_drivmedel[[#This Row],[Drivmedel]]),"")</f>
        <v/>
      </c>
      <c r="D822" s="9" t="str">
        <f>IF(DML_drivmedel[[#This Row],[Drivmedel]]&lt;&gt;"",Organisationsnummer,"")</f>
        <v/>
      </c>
      <c r="E822" s="81" t="str">
        <f>IF(DML_drivmedel[[#This Row],[Drivmedel]]&lt;&gt;"",Rapportör,"")</f>
        <v/>
      </c>
      <c r="F822" s="9" t="str">
        <f>IF(DML_drivmedel[[#This Row],[Drivmedel]]&lt;&gt;"",CONCATENATE(Rapporteringsår,"-",DML_drivmedel[[#This Row],[ID]]),"")</f>
        <v/>
      </c>
      <c r="G822" s="26" t="str">
        <f>IF(DML_drivmedel[[#This Row],[Drivmedel]]&lt;&gt;"",Rapporteringsår,"")</f>
        <v/>
      </c>
      <c r="H822" s="149">
        <v>1820</v>
      </c>
      <c r="I822" s="1"/>
      <c r="J822" s="82"/>
      <c r="K822" s="1"/>
      <c r="L822" s="83"/>
      <c r="M822" s="100"/>
    </row>
    <row r="823" spans="2:13" x14ac:dyDescent="0.35">
      <c r="B8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3" s="9" t="str">
        <f>IF(DML_drivmedel[[#This Row],[Drivmedel]]&lt;&gt;"",CONCATENATE(DML_drivmedel[[#This Row],[ID]],". ",DML_drivmedel[[#This Row],[Drivmedel]]),"")</f>
        <v/>
      </c>
      <c r="D823" s="9" t="str">
        <f>IF(DML_drivmedel[[#This Row],[Drivmedel]]&lt;&gt;"",Organisationsnummer,"")</f>
        <v/>
      </c>
      <c r="E823" s="81" t="str">
        <f>IF(DML_drivmedel[[#This Row],[Drivmedel]]&lt;&gt;"",Rapportör,"")</f>
        <v/>
      </c>
      <c r="F823" s="9" t="str">
        <f>IF(DML_drivmedel[[#This Row],[Drivmedel]]&lt;&gt;"",CONCATENATE(Rapporteringsår,"-",DML_drivmedel[[#This Row],[ID]]),"")</f>
        <v/>
      </c>
      <c r="G823" s="26" t="str">
        <f>IF(DML_drivmedel[[#This Row],[Drivmedel]]&lt;&gt;"",Rapporteringsår,"")</f>
        <v/>
      </c>
      <c r="H823" s="149">
        <v>1821</v>
      </c>
      <c r="I823" s="1"/>
      <c r="J823" s="82"/>
      <c r="K823" s="1"/>
      <c r="L823" s="83"/>
      <c r="M823" s="100"/>
    </row>
    <row r="824" spans="2:13" x14ac:dyDescent="0.35">
      <c r="B8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4" s="9" t="str">
        <f>IF(DML_drivmedel[[#This Row],[Drivmedel]]&lt;&gt;"",CONCATENATE(DML_drivmedel[[#This Row],[ID]],". ",DML_drivmedel[[#This Row],[Drivmedel]]),"")</f>
        <v/>
      </c>
      <c r="D824" s="9" t="str">
        <f>IF(DML_drivmedel[[#This Row],[Drivmedel]]&lt;&gt;"",Organisationsnummer,"")</f>
        <v/>
      </c>
      <c r="E824" s="81" t="str">
        <f>IF(DML_drivmedel[[#This Row],[Drivmedel]]&lt;&gt;"",Rapportör,"")</f>
        <v/>
      </c>
      <c r="F824" s="9" t="str">
        <f>IF(DML_drivmedel[[#This Row],[Drivmedel]]&lt;&gt;"",CONCATENATE(Rapporteringsår,"-",DML_drivmedel[[#This Row],[ID]]),"")</f>
        <v/>
      </c>
      <c r="G824" s="26" t="str">
        <f>IF(DML_drivmedel[[#This Row],[Drivmedel]]&lt;&gt;"",Rapporteringsår,"")</f>
        <v/>
      </c>
      <c r="H824" s="149">
        <v>1822</v>
      </c>
      <c r="I824" s="1"/>
      <c r="J824" s="82"/>
      <c r="K824" s="1"/>
      <c r="L824" s="83"/>
      <c r="M824" s="100"/>
    </row>
    <row r="825" spans="2:13" x14ac:dyDescent="0.35">
      <c r="B8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5" s="9" t="str">
        <f>IF(DML_drivmedel[[#This Row],[Drivmedel]]&lt;&gt;"",CONCATENATE(DML_drivmedel[[#This Row],[ID]],". ",DML_drivmedel[[#This Row],[Drivmedel]]),"")</f>
        <v/>
      </c>
      <c r="D825" s="9" t="str">
        <f>IF(DML_drivmedel[[#This Row],[Drivmedel]]&lt;&gt;"",Organisationsnummer,"")</f>
        <v/>
      </c>
      <c r="E825" s="81" t="str">
        <f>IF(DML_drivmedel[[#This Row],[Drivmedel]]&lt;&gt;"",Rapportör,"")</f>
        <v/>
      </c>
      <c r="F825" s="9" t="str">
        <f>IF(DML_drivmedel[[#This Row],[Drivmedel]]&lt;&gt;"",CONCATENATE(Rapporteringsår,"-",DML_drivmedel[[#This Row],[ID]]),"")</f>
        <v/>
      </c>
      <c r="G825" s="26" t="str">
        <f>IF(DML_drivmedel[[#This Row],[Drivmedel]]&lt;&gt;"",Rapporteringsår,"")</f>
        <v/>
      </c>
      <c r="H825" s="149">
        <v>1823</v>
      </c>
      <c r="I825" s="1"/>
      <c r="J825" s="82"/>
      <c r="K825" s="1"/>
      <c r="L825" s="83"/>
      <c r="M825" s="100"/>
    </row>
    <row r="826" spans="2:13" x14ac:dyDescent="0.35">
      <c r="B8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6" s="9" t="str">
        <f>IF(DML_drivmedel[[#This Row],[Drivmedel]]&lt;&gt;"",CONCATENATE(DML_drivmedel[[#This Row],[ID]],". ",DML_drivmedel[[#This Row],[Drivmedel]]),"")</f>
        <v/>
      </c>
      <c r="D826" s="9" t="str">
        <f>IF(DML_drivmedel[[#This Row],[Drivmedel]]&lt;&gt;"",Organisationsnummer,"")</f>
        <v/>
      </c>
      <c r="E826" s="81" t="str">
        <f>IF(DML_drivmedel[[#This Row],[Drivmedel]]&lt;&gt;"",Rapportör,"")</f>
        <v/>
      </c>
      <c r="F826" s="9" t="str">
        <f>IF(DML_drivmedel[[#This Row],[Drivmedel]]&lt;&gt;"",CONCATENATE(Rapporteringsår,"-",DML_drivmedel[[#This Row],[ID]]),"")</f>
        <v/>
      </c>
      <c r="G826" s="26" t="str">
        <f>IF(DML_drivmedel[[#This Row],[Drivmedel]]&lt;&gt;"",Rapporteringsår,"")</f>
        <v/>
      </c>
      <c r="H826" s="149">
        <v>1824</v>
      </c>
      <c r="I826" s="1"/>
      <c r="J826" s="82"/>
      <c r="K826" s="1"/>
      <c r="L826" s="83"/>
      <c r="M826" s="100"/>
    </row>
    <row r="827" spans="2:13" x14ac:dyDescent="0.35">
      <c r="B8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7" s="9" t="str">
        <f>IF(DML_drivmedel[[#This Row],[Drivmedel]]&lt;&gt;"",CONCATENATE(DML_drivmedel[[#This Row],[ID]],". ",DML_drivmedel[[#This Row],[Drivmedel]]),"")</f>
        <v/>
      </c>
      <c r="D827" s="9" t="str">
        <f>IF(DML_drivmedel[[#This Row],[Drivmedel]]&lt;&gt;"",Organisationsnummer,"")</f>
        <v/>
      </c>
      <c r="E827" s="81" t="str">
        <f>IF(DML_drivmedel[[#This Row],[Drivmedel]]&lt;&gt;"",Rapportör,"")</f>
        <v/>
      </c>
      <c r="F827" s="9" t="str">
        <f>IF(DML_drivmedel[[#This Row],[Drivmedel]]&lt;&gt;"",CONCATENATE(Rapporteringsår,"-",DML_drivmedel[[#This Row],[ID]]),"")</f>
        <v/>
      </c>
      <c r="G827" s="26" t="str">
        <f>IF(DML_drivmedel[[#This Row],[Drivmedel]]&lt;&gt;"",Rapporteringsår,"")</f>
        <v/>
      </c>
      <c r="H827" s="149">
        <v>1825</v>
      </c>
      <c r="I827" s="1"/>
      <c r="J827" s="82"/>
      <c r="K827" s="1"/>
      <c r="L827" s="83"/>
      <c r="M827" s="100"/>
    </row>
    <row r="828" spans="2:13" x14ac:dyDescent="0.35">
      <c r="B8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8" s="9" t="str">
        <f>IF(DML_drivmedel[[#This Row],[Drivmedel]]&lt;&gt;"",CONCATENATE(DML_drivmedel[[#This Row],[ID]],". ",DML_drivmedel[[#This Row],[Drivmedel]]),"")</f>
        <v/>
      </c>
      <c r="D828" s="9" t="str">
        <f>IF(DML_drivmedel[[#This Row],[Drivmedel]]&lt;&gt;"",Organisationsnummer,"")</f>
        <v/>
      </c>
      <c r="E828" s="81" t="str">
        <f>IF(DML_drivmedel[[#This Row],[Drivmedel]]&lt;&gt;"",Rapportör,"")</f>
        <v/>
      </c>
      <c r="F828" s="9" t="str">
        <f>IF(DML_drivmedel[[#This Row],[Drivmedel]]&lt;&gt;"",CONCATENATE(Rapporteringsår,"-",DML_drivmedel[[#This Row],[ID]]),"")</f>
        <v/>
      </c>
      <c r="G828" s="26" t="str">
        <f>IF(DML_drivmedel[[#This Row],[Drivmedel]]&lt;&gt;"",Rapporteringsår,"")</f>
        <v/>
      </c>
      <c r="H828" s="149">
        <v>1826</v>
      </c>
      <c r="I828" s="1"/>
      <c r="J828" s="82"/>
      <c r="K828" s="1"/>
      <c r="L828" s="83"/>
      <c r="M828" s="100"/>
    </row>
    <row r="829" spans="2:13" x14ac:dyDescent="0.35">
      <c r="B8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9" s="9" t="str">
        <f>IF(DML_drivmedel[[#This Row],[Drivmedel]]&lt;&gt;"",CONCATENATE(DML_drivmedel[[#This Row],[ID]],". ",DML_drivmedel[[#This Row],[Drivmedel]]),"")</f>
        <v/>
      </c>
      <c r="D829" s="9" t="str">
        <f>IF(DML_drivmedel[[#This Row],[Drivmedel]]&lt;&gt;"",Organisationsnummer,"")</f>
        <v/>
      </c>
      <c r="E829" s="81" t="str">
        <f>IF(DML_drivmedel[[#This Row],[Drivmedel]]&lt;&gt;"",Rapportör,"")</f>
        <v/>
      </c>
      <c r="F829" s="9" t="str">
        <f>IF(DML_drivmedel[[#This Row],[Drivmedel]]&lt;&gt;"",CONCATENATE(Rapporteringsår,"-",DML_drivmedel[[#This Row],[ID]]),"")</f>
        <v/>
      </c>
      <c r="G829" s="26" t="str">
        <f>IF(DML_drivmedel[[#This Row],[Drivmedel]]&lt;&gt;"",Rapporteringsår,"")</f>
        <v/>
      </c>
      <c r="H829" s="149">
        <v>1827</v>
      </c>
      <c r="I829" s="1"/>
      <c r="J829" s="82"/>
      <c r="K829" s="1"/>
      <c r="L829" s="83"/>
      <c r="M829" s="100"/>
    </row>
    <row r="830" spans="2:13" x14ac:dyDescent="0.35">
      <c r="B8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0" s="9" t="str">
        <f>IF(DML_drivmedel[[#This Row],[Drivmedel]]&lt;&gt;"",CONCATENATE(DML_drivmedel[[#This Row],[ID]],". ",DML_drivmedel[[#This Row],[Drivmedel]]),"")</f>
        <v/>
      </c>
      <c r="D830" s="9" t="str">
        <f>IF(DML_drivmedel[[#This Row],[Drivmedel]]&lt;&gt;"",Organisationsnummer,"")</f>
        <v/>
      </c>
      <c r="E830" s="81" t="str">
        <f>IF(DML_drivmedel[[#This Row],[Drivmedel]]&lt;&gt;"",Rapportör,"")</f>
        <v/>
      </c>
      <c r="F830" s="9" t="str">
        <f>IF(DML_drivmedel[[#This Row],[Drivmedel]]&lt;&gt;"",CONCATENATE(Rapporteringsår,"-",DML_drivmedel[[#This Row],[ID]]),"")</f>
        <v/>
      </c>
      <c r="G830" s="26" t="str">
        <f>IF(DML_drivmedel[[#This Row],[Drivmedel]]&lt;&gt;"",Rapporteringsår,"")</f>
        <v/>
      </c>
      <c r="H830" s="149">
        <v>1828</v>
      </c>
      <c r="I830" s="1"/>
      <c r="J830" s="82"/>
      <c r="K830" s="1"/>
      <c r="L830" s="83"/>
      <c r="M830" s="100"/>
    </row>
    <row r="831" spans="2:13" x14ac:dyDescent="0.35">
      <c r="B8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1" s="9" t="str">
        <f>IF(DML_drivmedel[[#This Row],[Drivmedel]]&lt;&gt;"",CONCATENATE(DML_drivmedel[[#This Row],[ID]],". ",DML_drivmedel[[#This Row],[Drivmedel]]),"")</f>
        <v/>
      </c>
      <c r="D831" s="9" t="str">
        <f>IF(DML_drivmedel[[#This Row],[Drivmedel]]&lt;&gt;"",Organisationsnummer,"")</f>
        <v/>
      </c>
      <c r="E831" s="81" t="str">
        <f>IF(DML_drivmedel[[#This Row],[Drivmedel]]&lt;&gt;"",Rapportör,"")</f>
        <v/>
      </c>
      <c r="F831" s="9" t="str">
        <f>IF(DML_drivmedel[[#This Row],[Drivmedel]]&lt;&gt;"",CONCATENATE(Rapporteringsår,"-",DML_drivmedel[[#This Row],[ID]]),"")</f>
        <v/>
      </c>
      <c r="G831" s="26" t="str">
        <f>IF(DML_drivmedel[[#This Row],[Drivmedel]]&lt;&gt;"",Rapporteringsår,"")</f>
        <v/>
      </c>
      <c r="H831" s="149">
        <v>1829</v>
      </c>
      <c r="I831" s="1"/>
      <c r="J831" s="82"/>
      <c r="K831" s="1"/>
      <c r="L831" s="83"/>
      <c r="M831" s="100"/>
    </row>
    <row r="832" spans="2:13" x14ac:dyDescent="0.35">
      <c r="B8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2" s="9" t="str">
        <f>IF(DML_drivmedel[[#This Row],[Drivmedel]]&lt;&gt;"",CONCATENATE(DML_drivmedel[[#This Row],[ID]],". ",DML_drivmedel[[#This Row],[Drivmedel]]),"")</f>
        <v/>
      </c>
      <c r="D832" s="9" t="str">
        <f>IF(DML_drivmedel[[#This Row],[Drivmedel]]&lt;&gt;"",Organisationsnummer,"")</f>
        <v/>
      </c>
      <c r="E832" s="81" t="str">
        <f>IF(DML_drivmedel[[#This Row],[Drivmedel]]&lt;&gt;"",Rapportör,"")</f>
        <v/>
      </c>
      <c r="F832" s="9" t="str">
        <f>IF(DML_drivmedel[[#This Row],[Drivmedel]]&lt;&gt;"",CONCATENATE(Rapporteringsår,"-",DML_drivmedel[[#This Row],[ID]]),"")</f>
        <v/>
      </c>
      <c r="G832" s="26" t="str">
        <f>IF(DML_drivmedel[[#This Row],[Drivmedel]]&lt;&gt;"",Rapporteringsår,"")</f>
        <v/>
      </c>
      <c r="H832" s="149">
        <v>1830</v>
      </c>
      <c r="I832" s="1"/>
      <c r="J832" s="82"/>
      <c r="K832" s="1"/>
      <c r="L832" s="83"/>
      <c r="M832" s="100"/>
    </row>
    <row r="833" spans="2:13" x14ac:dyDescent="0.35">
      <c r="B8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3" s="9" t="str">
        <f>IF(DML_drivmedel[[#This Row],[Drivmedel]]&lt;&gt;"",CONCATENATE(DML_drivmedel[[#This Row],[ID]],". ",DML_drivmedel[[#This Row],[Drivmedel]]),"")</f>
        <v/>
      </c>
      <c r="D833" s="9" t="str">
        <f>IF(DML_drivmedel[[#This Row],[Drivmedel]]&lt;&gt;"",Organisationsnummer,"")</f>
        <v/>
      </c>
      <c r="E833" s="81" t="str">
        <f>IF(DML_drivmedel[[#This Row],[Drivmedel]]&lt;&gt;"",Rapportör,"")</f>
        <v/>
      </c>
      <c r="F833" s="9" t="str">
        <f>IF(DML_drivmedel[[#This Row],[Drivmedel]]&lt;&gt;"",CONCATENATE(Rapporteringsår,"-",DML_drivmedel[[#This Row],[ID]]),"")</f>
        <v/>
      </c>
      <c r="G833" s="26" t="str">
        <f>IF(DML_drivmedel[[#This Row],[Drivmedel]]&lt;&gt;"",Rapporteringsår,"")</f>
        <v/>
      </c>
      <c r="H833" s="149">
        <v>1831</v>
      </c>
      <c r="I833" s="1"/>
      <c r="J833" s="82"/>
      <c r="K833" s="1"/>
      <c r="L833" s="83"/>
      <c r="M833" s="100"/>
    </row>
    <row r="834" spans="2:13" x14ac:dyDescent="0.35">
      <c r="B8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4" s="9" t="str">
        <f>IF(DML_drivmedel[[#This Row],[Drivmedel]]&lt;&gt;"",CONCATENATE(DML_drivmedel[[#This Row],[ID]],". ",DML_drivmedel[[#This Row],[Drivmedel]]),"")</f>
        <v/>
      </c>
      <c r="D834" s="9" t="str">
        <f>IF(DML_drivmedel[[#This Row],[Drivmedel]]&lt;&gt;"",Organisationsnummer,"")</f>
        <v/>
      </c>
      <c r="E834" s="81" t="str">
        <f>IF(DML_drivmedel[[#This Row],[Drivmedel]]&lt;&gt;"",Rapportör,"")</f>
        <v/>
      </c>
      <c r="F834" s="9" t="str">
        <f>IF(DML_drivmedel[[#This Row],[Drivmedel]]&lt;&gt;"",CONCATENATE(Rapporteringsår,"-",DML_drivmedel[[#This Row],[ID]]),"")</f>
        <v/>
      </c>
      <c r="G834" s="26" t="str">
        <f>IF(DML_drivmedel[[#This Row],[Drivmedel]]&lt;&gt;"",Rapporteringsår,"")</f>
        <v/>
      </c>
      <c r="H834" s="149">
        <v>1832</v>
      </c>
      <c r="I834" s="1"/>
      <c r="J834" s="82"/>
      <c r="K834" s="1"/>
      <c r="L834" s="83"/>
      <c r="M834" s="100"/>
    </row>
    <row r="835" spans="2:13" x14ac:dyDescent="0.35">
      <c r="B8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5" s="9" t="str">
        <f>IF(DML_drivmedel[[#This Row],[Drivmedel]]&lt;&gt;"",CONCATENATE(DML_drivmedel[[#This Row],[ID]],". ",DML_drivmedel[[#This Row],[Drivmedel]]),"")</f>
        <v/>
      </c>
      <c r="D835" s="9" t="str">
        <f>IF(DML_drivmedel[[#This Row],[Drivmedel]]&lt;&gt;"",Organisationsnummer,"")</f>
        <v/>
      </c>
      <c r="E835" s="81" t="str">
        <f>IF(DML_drivmedel[[#This Row],[Drivmedel]]&lt;&gt;"",Rapportör,"")</f>
        <v/>
      </c>
      <c r="F835" s="9" t="str">
        <f>IF(DML_drivmedel[[#This Row],[Drivmedel]]&lt;&gt;"",CONCATENATE(Rapporteringsår,"-",DML_drivmedel[[#This Row],[ID]]),"")</f>
        <v/>
      </c>
      <c r="G835" s="26" t="str">
        <f>IF(DML_drivmedel[[#This Row],[Drivmedel]]&lt;&gt;"",Rapporteringsår,"")</f>
        <v/>
      </c>
      <c r="H835" s="149">
        <v>1833</v>
      </c>
      <c r="I835" s="1"/>
      <c r="J835" s="82"/>
      <c r="K835" s="1"/>
      <c r="L835" s="83"/>
      <c r="M835" s="100"/>
    </row>
    <row r="836" spans="2:13" x14ac:dyDescent="0.35">
      <c r="B8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6" s="9" t="str">
        <f>IF(DML_drivmedel[[#This Row],[Drivmedel]]&lt;&gt;"",CONCATENATE(DML_drivmedel[[#This Row],[ID]],". ",DML_drivmedel[[#This Row],[Drivmedel]]),"")</f>
        <v/>
      </c>
      <c r="D836" s="9" t="str">
        <f>IF(DML_drivmedel[[#This Row],[Drivmedel]]&lt;&gt;"",Organisationsnummer,"")</f>
        <v/>
      </c>
      <c r="E836" s="81" t="str">
        <f>IF(DML_drivmedel[[#This Row],[Drivmedel]]&lt;&gt;"",Rapportör,"")</f>
        <v/>
      </c>
      <c r="F836" s="9" t="str">
        <f>IF(DML_drivmedel[[#This Row],[Drivmedel]]&lt;&gt;"",CONCATENATE(Rapporteringsår,"-",DML_drivmedel[[#This Row],[ID]]),"")</f>
        <v/>
      </c>
      <c r="G836" s="26" t="str">
        <f>IF(DML_drivmedel[[#This Row],[Drivmedel]]&lt;&gt;"",Rapporteringsår,"")</f>
        <v/>
      </c>
      <c r="H836" s="149">
        <v>1834</v>
      </c>
      <c r="I836" s="1"/>
      <c r="J836" s="82"/>
      <c r="K836" s="1"/>
      <c r="L836" s="83"/>
      <c r="M836" s="100"/>
    </row>
    <row r="837" spans="2:13" x14ac:dyDescent="0.35">
      <c r="B8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7" s="9" t="str">
        <f>IF(DML_drivmedel[[#This Row],[Drivmedel]]&lt;&gt;"",CONCATENATE(DML_drivmedel[[#This Row],[ID]],". ",DML_drivmedel[[#This Row],[Drivmedel]]),"")</f>
        <v/>
      </c>
      <c r="D837" s="9" t="str">
        <f>IF(DML_drivmedel[[#This Row],[Drivmedel]]&lt;&gt;"",Organisationsnummer,"")</f>
        <v/>
      </c>
      <c r="E837" s="81" t="str">
        <f>IF(DML_drivmedel[[#This Row],[Drivmedel]]&lt;&gt;"",Rapportör,"")</f>
        <v/>
      </c>
      <c r="F837" s="9" t="str">
        <f>IF(DML_drivmedel[[#This Row],[Drivmedel]]&lt;&gt;"",CONCATENATE(Rapporteringsår,"-",DML_drivmedel[[#This Row],[ID]]),"")</f>
        <v/>
      </c>
      <c r="G837" s="26" t="str">
        <f>IF(DML_drivmedel[[#This Row],[Drivmedel]]&lt;&gt;"",Rapporteringsår,"")</f>
        <v/>
      </c>
      <c r="H837" s="149">
        <v>1835</v>
      </c>
      <c r="I837" s="1"/>
      <c r="J837" s="82"/>
      <c r="K837" s="1"/>
      <c r="L837" s="83"/>
      <c r="M837" s="100"/>
    </row>
    <row r="838" spans="2:13" x14ac:dyDescent="0.35">
      <c r="B8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8" s="9" t="str">
        <f>IF(DML_drivmedel[[#This Row],[Drivmedel]]&lt;&gt;"",CONCATENATE(DML_drivmedel[[#This Row],[ID]],". ",DML_drivmedel[[#This Row],[Drivmedel]]),"")</f>
        <v/>
      </c>
      <c r="D838" s="9" t="str">
        <f>IF(DML_drivmedel[[#This Row],[Drivmedel]]&lt;&gt;"",Organisationsnummer,"")</f>
        <v/>
      </c>
      <c r="E838" s="81" t="str">
        <f>IF(DML_drivmedel[[#This Row],[Drivmedel]]&lt;&gt;"",Rapportör,"")</f>
        <v/>
      </c>
      <c r="F838" s="9" t="str">
        <f>IF(DML_drivmedel[[#This Row],[Drivmedel]]&lt;&gt;"",CONCATENATE(Rapporteringsår,"-",DML_drivmedel[[#This Row],[ID]]),"")</f>
        <v/>
      </c>
      <c r="G838" s="26" t="str">
        <f>IF(DML_drivmedel[[#This Row],[Drivmedel]]&lt;&gt;"",Rapporteringsår,"")</f>
        <v/>
      </c>
      <c r="H838" s="149">
        <v>1836</v>
      </c>
      <c r="I838" s="1"/>
      <c r="J838" s="82"/>
      <c r="K838" s="1"/>
      <c r="L838" s="83"/>
      <c r="M838" s="100"/>
    </row>
    <row r="839" spans="2:13" x14ac:dyDescent="0.35">
      <c r="B8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9" s="9" t="str">
        <f>IF(DML_drivmedel[[#This Row],[Drivmedel]]&lt;&gt;"",CONCATENATE(DML_drivmedel[[#This Row],[ID]],". ",DML_drivmedel[[#This Row],[Drivmedel]]),"")</f>
        <v/>
      </c>
      <c r="D839" s="9" t="str">
        <f>IF(DML_drivmedel[[#This Row],[Drivmedel]]&lt;&gt;"",Organisationsnummer,"")</f>
        <v/>
      </c>
      <c r="E839" s="81" t="str">
        <f>IF(DML_drivmedel[[#This Row],[Drivmedel]]&lt;&gt;"",Rapportör,"")</f>
        <v/>
      </c>
      <c r="F839" s="9" t="str">
        <f>IF(DML_drivmedel[[#This Row],[Drivmedel]]&lt;&gt;"",CONCATENATE(Rapporteringsår,"-",DML_drivmedel[[#This Row],[ID]]),"")</f>
        <v/>
      </c>
      <c r="G839" s="26" t="str">
        <f>IF(DML_drivmedel[[#This Row],[Drivmedel]]&lt;&gt;"",Rapporteringsår,"")</f>
        <v/>
      </c>
      <c r="H839" s="149">
        <v>1837</v>
      </c>
      <c r="I839" s="1"/>
      <c r="J839" s="82"/>
      <c r="K839" s="1"/>
      <c r="L839" s="83"/>
      <c r="M839" s="100"/>
    </row>
    <row r="840" spans="2:13" x14ac:dyDescent="0.35">
      <c r="B8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0" s="9" t="str">
        <f>IF(DML_drivmedel[[#This Row],[Drivmedel]]&lt;&gt;"",CONCATENATE(DML_drivmedel[[#This Row],[ID]],". ",DML_drivmedel[[#This Row],[Drivmedel]]),"")</f>
        <v/>
      </c>
      <c r="D840" s="9" t="str">
        <f>IF(DML_drivmedel[[#This Row],[Drivmedel]]&lt;&gt;"",Organisationsnummer,"")</f>
        <v/>
      </c>
      <c r="E840" s="81" t="str">
        <f>IF(DML_drivmedel[[#This Row],[Drivmedel]]&lt;&gt;"",Rapportör,"")</f>
        <v/>
      </c>
      <c r="F840" s="9" t="str">
        <f>IF(DML_drivmedel[[#This Row],[Drivmedel]]&lt;&gt;"",CONCATENATE(Rapporteringsår,"-",DML_drivmedel[[#This Row],[ID]]),"")</f>
        <v/>
      </c>
      <c r="G840" s="26" t="str">
        <f>IF(DML_drivmedel[[#This Row],[Drivmedel]]&lt;&gt;"",Rapporteringsår,"")</f>
        <v/>
      </c>
      <c r="H840" s="149">
        <v>1838</v>
      </c>
      <c r="I840" s="1"/>
      <c r="J840" s="82"/>
      <c r="K840" s="1"/>
      <c r="L840" s="83"/>
      <c r="M840" s="100"/>
    </row>
    <row r="841" spans="2:13" x14ac:dyDescent="0.35">
      <c r="B8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1" s="9" t="str">
        <f>IF(DML_drivmedel[[#This Row],[Drivmedel]]&lt;&gt;"",CONCATENATE(DML_drivmedel[[#This Row],[ID]],". ",DML_drivmedel[[#This Row],[Drivmedel]]),"")</f>
        <v/>
      </c>
      <c r="D841" s="9" t="str">
        <f>IF(DML_drivmedel[[#This Row],[Drivmedel]]&lt;&gt;"",Organisationsnummer,"")</f>
        <v/>
      </c>
      <c r="E841" s="81" t="str">
        <f>IF(DML_drivmedel[[#This Row],[Drivmedel]]&lt;&gt;"",Rapportör,"")</f>
        <v/>
      </c>
      <c r="F841" s="9" t="str">
        <f>IF(DML_drivmedel[[#This Row],[Drivmedel]]&lt;&gt;"",CONCATENATE(Rapporteringsår,"-",DML_drivmedel[[#This Row],[ID]]),"")</f>
        <v/>
      </c>
      <c r="G841" s="26" t="str">
        <f>IF(DML_drivmedel[[#This Row],[Drivmedel]]&lt;&gt;"",Rapporteringsår,"")</f>
        <v/>
      </c>
      <c r="H841" s="149">
        <v>1839</v>
      </c>
      <c r="I841" s="1"/>
      <c r="J841" s="82"/>
      <c r="K841" s="1"/>
      <c r="L841" s="83"/>
      <c r="M841" s="100"/>
    </row>
    <row r="842" spans="2:13" x14ac:dyDescent="0.35">
      <c r="B8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2" s="9" t="str">
        <f>IF(DML_drivmedel[[#This Row],[Drivmedel]]&lt;&gt;"",CONCATENATE(DML_drivmedel[[#This Row],[ID]],". ",DML_drivmedel[[#This Row],[Drivmedel]]),"")</f>
        <v/>
      </c>
      <c r="D842" s="9" t="str">
        <f>IF(DML_drivmedel[[#This Row],[Drivmedel]]&lt;&gt;"",Organisationsnummer,"")</f>
        <v/>
      </c>
      <c r="E842" s="81" t="str">
        <f>IF(DML_drivmedel[[#This Row],[Drivmedel]]&lt;&gt;"",Rapportör,"")</f>
        <v/>
      </c>
      <c r="F842" s="9" t="str">
        <f>IF(DML_drivmedel[[#This Row],[Drivmedel]]&lt;&gt;"",CONCATENATE(Rapporteringsår,"-",DML_drivmedel[[#This Row],[ID]]),"")</f>
        <v/>
      </c>
      <c r="G842" s="26" t="str">
        <f>IF(DML_drivmedel[[#This Row],[Drivmedel]]&lt;&gt;"",Rapporteringsår,"")</f>
        <v/>
      </c>
      <c r="H842" s="149">
        <v>1840</v>
      </c>
      <c r="I842" s="1"/>
      <c r="J842" s="82"/>
      <c r="K842" s="1"/>
      <c r="L842" s="83"/>
      <c r="M842" s="100"/>
    </row>
    <row r="843" spans="2:13" x14ac:dyDescent="0.35">
      <c r="B8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3" s="9" t="str">
        <f>IF(DML_drivmedel[[#This Row],[Drivmedel]]&lt;&gt;"",CONCATENATE(DML_drivmedel[[#This Row],[ID]],". ",DML_drivmedel[[#This Row],[Drivmedel]]),"")</f>
        <v/>
      </c>
      <c r="D843" s="9" t="str">
        <f>IF(DML_drivmedel[[#This Row],[Drivmedel]]&lt;&gt;"",Organisationsnummer,"")</f>
        <v/>
      </c>
      <c r="E843" s="81" t="str">
        <f>IF(DML_drivmedel[[#This Row],[Drivmedel]]&lt;&gt;"",Rapportör,"")</f>
        <v/>
      </c>
      <c r="F843" s="9" t="str">
        <f>IF(DML_drivmedel[[#This Row],[Drivmedel]]&lt;&gt;"",CONCATENATE(Rapporteringsår,"-",DML_drivmedel[[#This Row],[ID]]),"")</f>
        <v/>
      </c>
      <c r="G843" s="26" t="str">
        <f>IF(DML_drivmedel[[#This Row],[Drivmedel]]&lt;&gt;"",Rapporteringsår,"")</f>
        <v/>
      </c>
      <c r="H843" s="149">
        <v>1841</v>
      </c>
      <c r="I843" s="1"/>
      <c r="J843" s="82"/>
      <c r="K843" s="1"/>
      <c r="L843" s="83"/>
      <c r="M843" s="100"/>
    </row>
    <row r="844" spans="2:13" x14ac:dyDescent="0.35">
      <c r="B8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4" s="9" t="str">
        <f>IF(DML_drivmedel[[#This Row],[Drivmedel]]&lt;&gt;"",CONCATENATE(DML_drivmedel[[#This Row],[ID]],". ",DML_drivmedel[[#This Row],[Drivmedel]]),"")</f>
        <v/>
      </c>
      <c r="D844" s="9" t="str">
        <f>IF(DML_drivmedel[[#This Row],[Drivmedel]]&lt;&gt;"",Organisationsnummer,"")</f>
        <v/>
      </c>
      <c r="E844" s="81" t="str">
        <f>IF(DML_drivmedel[[#This Row],[Drivmedel]]&lt;&gt;"",Rapportör,"")</f>
        <v/>
      </c>
      <c r="F844" s="9" t="str">
        <f>IF(DML_drivmedel[[#This Row],[Drivmedel]]&lt;&gt;"",CONCATENATE(Rapporteringsår,"-",DML_drivmedel[[#This Row],[ID]]),"")</f>
        <v/>
      </c>
      <c r="G844" s="26" t="str">
        <f>IF(DML_drivmedel[[#This Row],[Drivmedel]]&lt;&gt;"",Rapporteringsår,"")</f>
        <v/>
      </c>
      <c r="H844" s="149">
        <v>1842</v>
      </c>
      <c r="I844" s="1"/>
      <c r="J844" s="82"/>
      <c r="K844" s="1"/>
      <c r="L844" s="83"/>
      <c r="M844" s="100"/>
    </row>
    <row r="845" spans="2:13" x14ac:dyDescent="0.35">
      <c r="B8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5" s="9" t="str">
        <f>IF(DML_drivmedel[[#This Row],[Drivmedel]]&lt;&gt;"",CONCATENATE(DML_drivmedel[[#This Row],[ID]],". ",DML_drivmedel[[#This Row],[Drivmedel]]),"")</f>
        <v/>
      </c>
      <c r="D845" s="9" t="str">
        <f>IF(DML_drivmedel[[#This Row],[Drivmedel]]&lt;&gt;"",Organisationsnummer,"")</f>
        <v/>
      </c>
      <c r="E845" s="81" t="str">
        <f>IF(DML_drivmedel[[#This Row],[Drivmedel]]&lt;&gt;"",Rapportör,"")</f>
        <v/>
      </c>
      <c r="F845" s="9" t="str">
        <f>IF(DML_drivmedel[[#This Row],[Drivmedel]]&lt;&gt;"",CONCATENATE(Rapporteringsår,"-",DML_drivmedel[[#This Row],[ID]]),"")</f>
        <v/>
      </c>
      <c r="G845" s="26" t="str">
        <f>IF(DML_drivmedel[[#This Row],[Drivmedel]]&lt;&gt;"",Rapporteringsår,"")</f>
        <v/>
      </c>
      <c r="H845" s="149">
        <v>1843</v>
      </c>
      <c r="I845" s="1"/>
      <c r="J845" s="82"/>
      <c r="K845" s="1"/>
      <c r="L845" s="83"/>
      <c r="M845" s="100"/>
    </row>
    <row r="846" spans="2:13" x14ac:dyDescent="0.35">
      <c r="B8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6" s="9" t="str">
        <f>IF(DML_drivmedel[[#This Row],[Drivmedel]]&lt;&gt;"",CONCATENATE(DML_drivmedel[[#This Row],[ID]],". ",DML_drivmedel[[#This Row],[Drivmedel]]),"")</f>
        <v/>
      </c>
      <c r="D846" s="9" t="str">
        <f>IF(DML_drivmedel[[#This Row],[Drivmedel]]&lt;&gt;"",Organisationsnummer,"")</f>
        <v/>
      </c>
      <c r="E846" s="81" t="str">
        <f>IF(DML_drivmedel[[#This Row],[Drivmedel]]&lt;&gt;"",Rapportör,"")</f>
        <v/>
      </c>
      <c r="F846" s="9" t="str">
        <f>IF(DML_drivmedel[[#This Row],[Drivmedel]]&lt;&gt;"",CONCATENATE(Rapporteringsår,"-",DML_drivmedel[[#This Row],[ID]]),"")</f>
        <v/>
      </c>
      <c r="G846" s="26" t="str">
        <f>IF(DML_drivmedel[[#This Row],[Drivmedel]]&lt;&gt;"",Rapporteringsår,"")</f>
        <v/>
      </c>
      <c r="H846" s="149">
        <v>1844</v>
      </c>
      <c r="I846" s="1"/>
      <c r="J846" s="82"/>
      <c r="K846" s="1"/>
      <c r="L846" s="83"/>
      <c r="M846" s="100"/>
    </row>
    <row r="847" spans="2:13" x14ac:dyDescent="0.35">
      <c r="B8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7" s="9" t="str">
        <f>IF(DML_drivmedel[[#This Row],[Drivmedel]]&lt;&gt;"",CONCATENATE(DML_drivmedel[[#This Row],[ID]],". ",DML_drivmedel[[#This Row],[Drivmedel]]),"")</f>
        <v/>
      </c>
      <c r="D847" s="9" t="str">
        <f>IF(DML_drivmedel[[#This Row],[Drivmedel]]&lt;&gt;"",Organisationsnummer,"")</f>
        <v/>
      </c>
      <c r="E847" s="81" t="str">
        <f>IF(DML_drivmedel[[#This Row],[Drivmedel]]&lt;&gt;"",Rapportör,"")</f>
        <v/>
      </c>
      <c r="F847" s="9" t="str">
        <f>IF(DML_drivmedel[[#This Row],[Drivmedel]]&lt;&gt;"",CONCATENATE(Rapporteringsår,"-",DML_drivmedel[[#This Row],[ID]]),"")</f>
        <v/>
      </c>
      <c r="G847" s="26" t="str">
        <f>IF(DML_drivmedel[[#This Row],[Drivmedel]]&lt;&gt;"",Rapporteringsår,"")</f>
        <v/>
      </c>
      <c r="H847" s="149">
        <v>1845</v>
      </c>
      <c r="I847" s="1"/>
      <c r="J847" s="82"/>
      <c r="K847" s="1"/>
      <c r="L847" s="83"/>
      <c r="M847" s="100"/>
    </row>
    <row r="848" spans="2:13" x14ac:dyDescent="0.35">
      <c r="B8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8" s="9" t="str">
        <f>IF(DML_drivmedel[[#This Row],[Drivmedel]]&lt;&gt;"",CONCATENATE(DML_drivmedel[[#This Row],[ID]],". ",DML_drivmedel[[#This Row],[Drivmedel]]),"")</f>
        <v/>
      </c>
      <c r="D848" s="9" t="str">
        <f>IF(DML_drivmedel[[#This Row],[Drivmedel]]&lt;&gt;"",Organisationsnummer,"")</f>
        <v/>
      </c>
      <c r="E848" s="81" t="str">
        <f>IF(DML_drivmedel[[#This Row],[Drivmedel]]&lt;&gt;"",Rapportör,"")</f>
        <v/>
      </c>
      <c r="F848" s="9" t="str">
        <f>IF(DML_drivmedel[[#This Row],[Drivmedel]]&lt;&gt;"",CONCATENATE(Rapporteringsår,"-",DML_drivmedel[[#This Row],[ID]]),"")</f>
        <v/>
      </c>
      <c r="G848" s="26" t="str">
        <f>IF(DML_drivmedel[[#This Row],[Drivmedel]]&lt;&gt;"",Rapporteringsår,"")</f>
        <v/>
      </c>
      <c r="H848" s="149">
        <v>1846</v>
      </c>
      <c r="I848" s="1"/>
      <c r="J848" s="82"/>
      <c r="K848" s="1"/>
      <c r="L848" s="83"/>
      <c r="M848" s="100"/>
    </row>
    <row r="849" spans="2:13" x14ac:dyDescent="0.35">
      <c r="B8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9" s="9" t="str">
        <f>IF(DML_drivmedel[[#This Row],[Drivmedel]]&lt;&gt;"",CONCATENATE(DML_drivmedel[[#This Row],[ID]],". ",DML_drivmedel[[#This Row],[Drivmedel]]),"")</f>
        <v/>
      </c>
      <c r="D849" s="9" t="str">
        <f>IF(DML_drivmedel[[#This Row],[Drivmedel]]&lt;&gt;"",Organisationsnummer,"")</f>
        <v/>
      </c>
      <c r="E849" s="81" t="str">
        <f>IF(DML_drivmedel[[#This Row],[Drivmedel]]&lt;&gt;"",Rapportör,"")</f>
        <v/>
      </c>
      <c r="F849" s="9" t="str">
        <f>IF(DML_drivmedel[[#This Row],[Drivmedel]]&lt;&gt;"",CONCATENATE(Rapporteringsår,"-",DML_drivmedel[[#This Row],[ID]]),"")</f>
        <v/>
      </c>
      <c r="G849" s="26" t="str">
        <f>IF(DML_drivmedel[[#This Row],[Drivmedel]]&lt;&gt;"",Rapporteringsår,"")</f>
        <v/>
      </c>
      <c r="H849" s="149">
        <v>1847</v>
      </c>
      <c r="I849" s="1"/>
      <c r="J849" s="82"/>
      <c r="K849" s="1"/>
      <c r="L849" s="83"/>
      <c r="M849" s="100"/>
    </row>
    <row r="850" spans="2:13" x14ac:dyDescent="0.35">
      <c r="B8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0" s="9" t="str">
        <f>IF(DML_drivmedel[[#This Row],[Drivmedel]]&lt;&gt;"",CONCATENATE(DML_drivmedel[[#This Row],[ID]],". ",DML_drivmedel[[#This Row],[Drivmedel]]),"")</f>
        <v/>
      </c>
      <c r="D850" s="9" t="str">
        <f>IF(DML_drivmedel[[#This Row],[Drivmedel]]&lt;&gt;"",Organisationsnummer,"")</f>
        <v/>
      </c>
      <c r="E850" s="81" t="str">
        <f>IF(DML_drivmedel[[#This Row],[Drivmedel]]&lt;&gt;"",Rapportör,"")</f>
        <v/>
      </c>
      <c r="F850" s="9" t="str">
        <f>IF(DML_drivmedel[[#This Row],[Drivmedel]]&lt;&gt;"",CONCATENATE(Rapporteringsår,"-",DML_drivmedel[[#This Row],[ID]]),"")</f>
        <v/>
      </c>
      <c r="G850" s="26" t="str">
        <f>IF(DML_drivmedel[[#This Row],[Drivmedel]]&lt;&gt;"",Rapporteringsår,"")</f>
        <v/>
      </c>
      <c r="H850" s="149">
        <v>1848</v>
      </c>
      <c r="I850" s="1"/>
      <c r="J850" s="82"/>
      <c r="K850" s="1"/>
      <c r="L850" s="83"/>
      <c r="M850" s="100"/>
    </row>
    <row r="851" spans="2:13" x14ac:dyDescent="0.35">
      <c r="B8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1" s="9" t="str">
        <f>IF(DML_drivmedel[[#This Row],[Drivmedel]]&lt;&gt;"",CONCATENATE(DML_drivmedel[[#This Row],[ID]],". ",DML_drivmedel[[#This Row],[Drivmedel]]),"")</f>
        <v/>
      </c>
      <c r="D851" s="9" t="str">
        <f>IF(DML_drivmedel[[#This Row],[Drivmedel]]&lt;&gt;"",Organisationsnummer,"")</f>
        <v/>
      </c>
      <c r="E851" s="81" t="str">
        <f>IF(DML_drivmedel[[#This Row],[Drivmedel]]&lt;&gt;"",Rapportör,"")</f>
        <v/>
      </c>
      <c r="F851" s="9" t="str">
        <f>IF(DML_drivmedel[[#This Row],[Drivmedel]]&lt;&gt;"",CONCATENATE(Rapporteringsår,"-",DML_drivmedel[[#This Row],[ID]]),"")</f>
        <v/>
      </c>
      <c r="G851" s="26" t="str">
        <f>IF(DML_drivmedel[[#This Row],[Drivmedel]]&lt;&gt;"",Rapporteringsår,"")</f>
        <v/>
      </c>
      <c r="H851" s="149">
        <v>1849</v>
      </c>
      <c r="I851" s="1"/>
      <c r="J851" s="82"/>
      <c r="K851" s="1"/>
      <c r="L851" s="83"/>
      <c r="M851" s="100"/>
    </row>
    <row r="852" spans="2:13" x14ac:dyDescent="0.35">
      <c r="B8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2" s="9" t="str">
        <f>IF(DML_drivmedel[[#This Row],[Drivmedel]]&lt;&gt;"",CONCATENATE(DML_drivmedel[[#This Row],[ID]],". ",DML_drivmedel[[#This Row],[Drivmedel]]),"")</f>
        <v/>
      </c>
      <c r="D852" s="9" t="str">
        <f>IF(DML_drivmedel[[#This Row],[Drivmedel]]&lt;&gt;"",Organisationsnummer,"")</f>
        <v/>
      </c>
      <c r="E852" s="81" t="str">
        <f>IF(DML_drivmedel[[#This Row],[Drivmedel]]&lt;&gt;"",Rapportör,"")</f>
        <v/>
      </c>
      <c r="F852" s="9" t="str">
        <f>IF(DML_drivmedel[[#This Row],[Drivmedel]]&lt;&gt;"",CONCATENATE(Rapporteringsår,"-",DML_drivmedel[[#This Row],[ID]]),"")</f>
        <v/>
      </c>
      <c r="G852" s="26" t="str">
        <f>IF(DML_drivmedel[[#This Row],[Drivmedel]]&lt;&gt;"",Rapporteringsår,"")</f>
        <v/>
      </c>
      <c r="H852" s="149">
        <v>1850</v>
      </c>
      <c r="I852" s="1"/>
      <c r="J852" s="82"/>
      <c r="K852" s="1"/>
      <c r="L852" s="83"/>
      <c r="M852" s="100"/>
    </row>
    <row r="853" spans="2:13" x14ac:dyDescent="0.35">
      <c r="B8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3" s="9" t="str">
        <f>IF(DML_drivmedel[[#This Row],[Drivmedel]]&lt;&gt;"",CONCATENATE(DML_drivmedel[[#This Row],[ID]],". ",DML_drivmedel[[#This Row],[Drivmedel]]),"")</f>
        <v/>
      </c>
      <c r="D853" s="9" t="str">
        <f>IF(DML_drivmedel[[#This Row],[Drivmedel]]&lt;&gt;"",Organisationsnummer,"")</f>
        <v/>
      </c>
      <c r="E853" s="81" t="str">
        <f>IF(DML_drivmedel[[#This Row],[Drivmedel]]&lt;&gt;"",Rapportör,"")</f>
        <v/>
      </c>
      <c r="F853" s="9" t="str">
        <f>IF(DML_drivmedel[[#This Row],[Drivmedel]]&lt;&gt;"",CONCATENATE(Rapporteringsår,"-",DML_drivmedel[[#This Row],[ID]]),"")</f>
        <v/>
      </c>
      <c r="G853" s="26" t="str">
        <f>IF(DML_drivmedel[[#This Row],[Drivmedel]]&lt;&gt;"",Rapporteringsår,"")</f>
        <v/>
      </c>
      <c r="H853" s="149">
        <v>1851</v>
      </c>
      <c r="I853" s="1"/>
      <c r="J853" s="82"/>
      <c r="K853" s="1"/>
      <c r="L853" s="83"/>
      <c r="M853" s="100"/>
    </row>
    <row r="854" spans="2:13" x14ac:dyDescent="0.35">
      <c r="B8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4" s="9" t="str">
        <f>IF(DML_drivmedel[[#This Row],[Drivmedel]]&lt;&gt;"",CONCATENATE(DML_drivmedel[[#This Row],[ID]],". ",DML_drivmedel[[#This Row],[Drivmedel]]),"")</f>
        <v/>
      </c>
      <c r="D854" s="9" t="str">
        <f>IF(DML_drivmedel[[#This Row],[Drivmedel]]&lt;&gt;"",Organisationsnummer,"")</f>
        <v/>
      </c>
      <c r="E854" s="81" t="str">
        <f>IF(DML_drivmedel[[#This Row],[Drivmedel]]&lt;&gt;"",Rapportör,"")</f>
        <v/>
      </c>
      <c r="F854" s="9" t="str">
        <f>IF(DML_drivmedel[[#This Row],[Drivmedel]]&lt;&gt;"",CONCATENATE(Rapporteringsår,"-",DML_drivmedel[[#This Row],[ID]]),"")</f>
        <v/>
      </c>
      <c r="G854" s="26" t="str">
        <f>IF(DML_drivmedel[[#This Row],[Drivmedel]]&lt;&gt;"",Rapporteringsår,"")</f>
        <v/>
      </c>
      <c r="H854" s="149">
        <v>1852</v>
      </c>
      <c r="I854" s="1"/>
      <c r="J854" s="82"/>
      <c r="K854" s="1"/>
      <c r="L854" s="83"/>
      <c r="M854" s="100"/>
    </row>
    <row r="855" spans="2:13" x14ac:dyDescent="0.35">
      <c r="B8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5" s="9" t="str">
        <f>IF(DML_drivmedel[[#This Row],[Drivmedel]]&lt;&gt;"",CONCATENATE(DML_drivmedel[[#This Row],[ID]],". ",DML_drivmedel[[#This Row],[Drivmedel]]),"")</f>
        <v/>
      </c>
      <c r="D855" s="9" t="str">
        <f>IF(DML_drivmedel[[#This Row],[Drivmedel]]&lt;&gt;"",Organisationsnummer,"")</f>
        <v/>
      </c>
      <c r="E855" s="81" t="str">
        <f>IF(DML_drivmedel[[#This Row],[Drivmedel]]&lt;&gt;"",Rapportör,"")</f>
        <v/>
      </c>
      <c r="F855" s="9" t="str">
        <f>IF(DML_drivmedel[[#This Row],[Drivmedel]]&lt;&gt;"",CONCATENATE(Rapporteringsår,"-",DML_drivmedel[[#This Row],[ID]]),"")</f>
        <v/>
      </c>
      <c r="G855" s="26" t="str">
        <f>IF(DML_drivmedel[[#This Row],[Drivmedel]]&lt;&gt;"",Rapporteringsår,"")</f>
        <v/>
      </c>
      <c r="H855" s="149">
        <v>1853</v>
      </c>
      <c r="I855" s="1"/>
      <c r="J855" s="82"/>
      <c r="K855" s="1"/>
      <c r="L855" s="83"/>
      <c r="M855" s="100"/>
    </row>
    <row r="856" spans="2:13" x14ac:dyDescent="0.35">
      <c r="B8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6" s="9" t="str">
        <f>IF(DML_drivmedel[[#This Row],[Drivmedel]]&lt;&gt;"",CONCATENATE(DML_drivmedel[[#This Row],[ID]],". ",DML_drivmedel[[#This Row],[Drivmedel]]),"")</f>
        <v/>
      </c>
      <c r="D856" s="9" t="str">
        <f>IF(DML_drivmedel[[#This Row],[Drivmedel]]&lt;&gt;"",Organisationsnummer,"")</f>
        <v/>
      </c>
      <c r="E856" s="81" t="str">
        <f>IF(DML_drivmedel[[#This Row],[Drivmedel]]&lt;&gt;"",Rapportör,"")</f>
        <v/>
      </c>
      <c r="F856" s="9" t="str">
        <f>IF(DML_drivmedel[[#This Row],[Drivmedel]]&lt;&gt;"",CONCATENATE(Rapporteringsår,"-",DML_drivmedel[[#This Row],[ID]]),"")</f>
        <v/>
      </c>
      <c r="G856" s="26" t="str">
        <f>IF(DML_drivmedel[[#This Row],[Drivmedel]]&lt;&gt;"",Rapporteringsår,"")</f>
        <v/>
      </c>
      <c r="H856" s="149">
        <v>1854</v>
      </c>
      <c r="I856" s="1"/>
      <c r="J856" s="82"/>
      <c r="K856" s="1"/>
      <c r="L856" s="83"/>
      <c r="M856" s="100"/>
    </row>
    <row r="857" spans="2:13" x14ac:dyDescent="0.35">
      <c r="B8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7" s="9" t="str">
        <f>IF(DML_drivmedel[[#This Row],[Drivmedel]]&lt;&gt;"",CONCATENATE(DML_drivmedel[[#This Row],[ID]],". ",DML_drivmedel[[#This Row],[Drivmedel]]),"")</f>
        <v/>
      </c>
      <c r="D857" s="9" t="str">
        <f>IF(DML_drivmedel[[#This Row],[Drivmedel]]&lt;&gt;"",Organisationsnummer,"")</f>
        <v/>
      </c>
      <c r="E857" s="81" t="str">
        <f>IF(DML_drivmedel[[#This Row],[Drivmedel]]&lt;&gt;"",Rapportör,"")</f>
        <v/>
      </c>
      <c r="F857" s="9" t="str">
        <f>IF(DML_drivmedel[[#This Row],[Drivmedel]]&lt;&gt;"",CONCATENATE(Rapporteringsår,"-",DML_drivmedel[[#This Row],[ID]]),"")</f>
        <v/>
      </c>
      <c r="G857" s="26" t="str">
        <f>IF(DML_drivmedel[[#This Row],[Drivmedel]]&lt;&gt;"",Rapporteringsår,"")</f>
        <v/>
      </c>
      <c r="H857" s="149">
        <v>1855</v>
      </c>
      <c r="I857" s="1"/>
      <c r="J857" s="82"/>
      <c r="K857" s="1"/>
      <c r="L857" s="83"/>
      <c r="M857" s="100"/>
    </row>
    <row r="858" spans="2:13" x14ac:dyDescent="0.35">
      <c r="B8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8" s="9" t="str">
        <f>IF(DML_drivmedel[[#This Row],[Drivmedel]]&lt;&gt;"",CONCATENATE(DML_drivmedel[[#This Row],[ID]],". ",DML_drivmedel[[#This Row],[Drivmedel]]),"")</f>
        <v/>
      </c>
      <c r="D858" s="9" t="str">
        <f>IF(DML_drivmedel[[#This Row],[Drivmedel]]&lt;&gt;"",Organisationsnummer,"")</f>
        <v/>
      </c>
      <c r="E858" s="81" t="str">
        <f>IF(DML_drivmedel[[#This Row],[Drivmedel]]&lt;&gt;"",Rapportör,"")</f>
        <v/>
      </c>
      <c r="F858" s="9" t="str">
        <f>IF(DML_drivmedel[[#This Row],[Drivmedel]]&lt;&gt;"",CONCATENATE(Rapporteringsår,"-",DML_drivmedel[[#This Row],[ID]]),"")</f>
        <v/>
      </c>
      <c r="G858" s="26" t="str">
        <f>IF(DML_drivmedel[[#This Row],[Drivmedel]]&lt;&gt;"",Rapporteringsår,"")</f>
        <v/>
      </c>
      <c r="H858" s="149">
        <v>1856</v>
      </c>
      <c r="I858" s="1"/>
      <c r="J858" s="82"/>
      <c r="K858" s="1"/>
      <c r="L858" s="83"/>
      <c r="M858" s="100"/>
    </row>
    <row r="859" spans="2:13" x14ac:dyDescent="0.35">
      <c r="B8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9" s="9" t="str">
        <f>IF(DML_drivmedel[[#This Row],[Drivmedel]]&lt;&gt;"",CONCATENATE(DML_drivmedel[[#This Row],[ID]],". ",DML_drivmedel[[#This Row],[Drivmedel]]),"")</f>
        <v/>
      </c>
      <c r="D859" s="9" t="str">
        <f>IF(DML_drivmedel[[#This Row],[Drivmedel]]&lt;&gt;"",Organisationsnummer,"")</f>
        <v/>
      </c>
      <c r="E859" s="81" t="str">
        <f>IF(DML_drivmedel[[#This Row],[Drivmedel]]&lt;&gt;"",Rapportör,"")</f>
        <v/>
      </c>
      <c r="F859" s="9" t="str">
        <f>IF(DML_drivmedel[[#This Row],[Drivmedel]]&lt;&gt;"",CONCATENATE(Rapporteringsår,"-",DML_drivmedel[[#This Row],[ID]]),"")</f>
        <v/>
      </c>
      <c r="G859" s="26" t="str">
        <f>IF(DML_drivmedel[[#This Row],[Drivmedel]]&lt;&gt;"",Rapporteringsår,"")</f>
        <v/>
      </c>
      <c r="H859" s="149">
        <v>1857</v>
      </c>
      <c r="I859" s="1"/>
      <c r="J859" s="82"/>
      <c r="K859" s="1"/>
      <c r="L859" s="83"/>
      <c r="M859" s="100"/>
    </row>
    <row r="860" spans="2:13" x14ac:dyDescent="0.35">
      <c r="B8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0" s="9" t="str">
        <f>IF(DML_drivmedel[[#This Row],[Drivmedel]]&lt;&gt;"",CONCATENATE(DML_drivmedel[[#This Row],[ID]],". ",DML_drivmedel[[#This Row],[Drivmedel]]),"")</f>
        <v/>
      </c>
      <c r="D860" s="9" t="str">
        <f>IF(DML_drivmedel[[#This Row],[Drivmedel]]&lt;&gt;"",Organisationsnummer,"")</f>
        <v/>
      </c>
      <c r="E860" s="81" t="str">
        <f>IF(DML_drivmedel[[#This Row],[Drivmedel]]&lt;&gt;"",Rapportör,"")</f>
        <v/>
      </c>
      <c r="F860" s="9" t="str">
        <f>IF(DML_drivmedel[[#This Row],[Drivmedel]]&lt;&gt;"",CONCATENATE(Rapporteringsår,"-",DML_drivmedel[[#This Row],[ID]]),"")</f>
        <v/>
      </c>
      <c r="G860" s="26" t="str">
        <f>IF(DML_drivmedel[[#This Row],[Drivmedel]]&lt;&gt;"",Rapporteringsår,"")</f>
        <v/>
      </c>
      <c r="H860" s="149">
        <v>1858</v>
      </c>
      <c r="I860" s="1"/>
      <c r="J860" s="82"/>
      <c r="K860" s="1"/>
      <c r="L860" s="83"/>
      <c r="M860" s="100"/>
    </row>
    <row r="861" spans="2:13" x14ac:dyDescent="0.35">
      <c r="B8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1" s="9" t="str">
        <f>IF(DML_drivmedel[[#This Row],[Drivmedel]]&lt;&gt;"",CONCATENATE(DML_drivmedel[[#This Row],[ID]],". ",DML_drivmedel[[#This Row],[Drivmedel]]),"")</f>
        <v/>
      </c>
      <c r="D861" s="9" t="str">
        <f>IF(DML_drivmedel[[#This Row],[Drivmedel]]&lt;&gt;"",Organisationsnummer,"")</f>
        <v/>
      </c>
      <c r="E861" s="81" t="str">
        <f>IF(DML_drivmedel[[#This Row],[Drivmedel]]&lt;&gt;"",Rapportör,"")</f>
        <v/>
      </c>
      <c r="F861" s="9" t="str">
        <f>IF(DML_drivmedel[[#This Row],[Drivmedel]]&lt;&gt;"",CONCATENATE(Rapporteringsår,"-",DML_drivmedel[[#This Row],[ID]]),"")</f>
        <v/>
      </c>
      <c r="G861" s="26" t="str">
        <f>IF(DML_drivmedel[[#This Row],[Drivmedel]]&lt;&gt;"",Rapporteringsår,"")</f>
        <v/>
      </c>
      <c r="H861" s="149">
        <v>1859</v>
      </c>
      <c r="I861" s="1"/>
      <c r="J861" s="82"/>
      <c r="K861" s="1"/>
      <c r="L861" s="83"/>
      <c r="M861" s="100"/>
    </row>
    <row r="862" spans="2:13" x14ac:dyDescent="0.35">
      <c r="B8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2" s="9" t="str">
        <f>IF(DML_drivmedel[[#This Row],[Drivmedel]]&lt;&gt;"",CONCATENATE(DML_drivmedel[[#This Row],[ID]],". ",DML_drivmedel[[#This Row],[Drivmedel]]),"")</f>
        <v/>
      </c>
      <c r="D862" s="9" t="str">
        <f>IF(DML_drivmedel[[#This Row],[Drivmedel]]&lt;&gt;"",Organisationsnummer,"")</f>
        <v/>
      </c>
      <c r="E862" s="81" t="str">
        <f>IF(DML_drivmedel[[#This Row],[Drivmedel]]&lt;&gt;"",Rapportör,"")</f>
        <v/>
      </c>
      <c r="F862" s="9" t="str">
        <f>IF(DML_drivmedel[[#This Row],[Drivmedel]]&lt;&gt;"",CONCATENATE(Rapporteringsår,"-",DML_drivmedel[[#This Row],[ID]]),"")</f>
        <v/>
      </c>
      <c r="G862" s="26" t="str">
        <f>IF(DML_drivmedel[[#This Row],[Drivmedel]]&lt;&gt;"",Rapporteringsår,"")</f>
        <v/>
      </c>
      <c r="H862" s="149">
        <v>1860</v>
      </c>
      <c r="I862" s="1"/>
      <c r="J862" s="82"/>
      <c r="K862" s="1"/>
      <c r="L862" s="83"/>
      <c r="M862" s="100"/>
    </row>
    <row r="863" spans="2:13" x14ac:dyDescent="0.35">
      <c r="B8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3" s="9" t="str">
        <f>IF(DML_drivmedel[[#This Row],[Drivmedel]]&lt;&gt;"",CONCATENATE(DML_drivmedel[[#This Row],[ID]],". ",DML_drivmedel[[#This Row],[Drivmedel]]),"")</f>
        <v/>
      </c>
      <c r="D863" s="9" t="str">
        <f>IF(DML_drivmedel[[#This Row],[Drivmedel]]&lt;&gt;"",Organisationsnummer,"")</f>
        <v/>
      </c>
      <c r="E863" s="81" t="str">
        <f>IF(DML_drivmedel[[#This Row],[Drivmedel]]&lt;&gt;"",Rapportör,"")</f>
        <v/>
      </c>
      <c r="F863" s="9" t="str">
        <f>IF(DML_drivmedel[[#This Row],[Drivmedel]]&lt;&gt;"",CONCATENATE(Rapporteringsår,"-",DML_drivmedel[[#This Row],[ID]]),"")</f>
        <v/>
      </c>
      <c r="G863" s="26" t="str">
        <f>IF(DML_drivmedel[[#This Row],[Drivmedel]]&lt;&gt;"",Rapporteringsår,"")</f>
        <v/>
      </c>
      <c r="H863" s="149">
        <v>1861</v>
      </c>
      <c r="I863" s="1"/>
      <c r="J863" s="82"/>
      <c r="K863" s="1"/>
      <c r="L863" s="83"/>
      <c r="M863" s="100"/>
    </row>
    <row r="864" spans="2:13" x14ac:dyDescent="0.35">
      <c r="B8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4" s="9" t="str">
        <f>IF(DML_drivmedel[[#This Row],[Drivmedel]]&lt;&gt;"",CONCATENATE(DML_drivmedel[[#This Row],[ID]],". ",DML_drivmedel[[#This Row],[Drivmedel]]),"")</f>
        <v/>
      </c>
      <c r="D864" s="9" t="str">
        <f>IF(DML_drivmedel[[#This Row],[Drivmedel]]&lt;&gt;"",Organisationsnummer,"")</f>
        <v/>
      </c>
      <c r="E864" s="81" t="str">
        <f>IF(DML_drivmedel[[#This Row],[Drivmedel]]&lt;&gt;"",Rapportör,"")</f>
        <v/>
      </c>
      <c r="F864" s="9" t="str">
        <f>IF(DML_drivmedel[[#This Row],[Drivmedel]]&lt;&gt;"",CONCATENATE(Rapporteringsår,"-",DML_drivmedel[[#This Row],[ID]]),"")</f>
        <v/>
      </c>
      <c r="G864" s="26" t="str">
        <f>IF(DML_drivmedel[[#This Row],[Drivmedel]]&lt;&gt;"",Rapporteringsår,"")</f>
        <v/>
      </c>
      <c r="H864" s="149">
        <v>1862</v>
      </c>
      <c r="I864" s="1"/>
      <c r="J864" s="82"/>
      <c r="K864" s="1"/>
      <c r="L864" s="83"/>
      <c r="M864" s="100"/>
    </row>
    <row r="865" spans="2:13" x14ac:dyDescent="0.35">
      <c r="B8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5" s="9" t="str">
        <f>IF(DML_drivmedel[[#This Row],[Drivmedel]]&lt;&gt;"",CONCATENATE(DML_drivmedel[[#This Row],[ID]],". ",DML_drivmedel[[#This Row],[Drivmedel]]),"")</f>
        <v/>
      </c>
      <c r="D865" s="9" t="str">
        <f>IF(DML_drivmedel[[#This Row],[Drivmedel]]&lt;&gt;"",Organisationsnummer,"")</f>
        <v/>
      </c>
      <c r="E865" s="81" t="str">
        <f>IF(DML_drivmedel[[#This Row],[Drivmedel]]&lt;&gt;"",Rapportör,"")</f>
        <v/>
      </c>
      <c r="F865" s="9" t="str">
        <f>IF(DML_drivmedel[[#This Row],[Drivmedel]]&lt;&gt;"",CONCATENATE(Rapporteringsår,"-",DML_drivmedel[[#This Row],[ID]]),"")</f>
        <v/>
      </c>
      <c r="G865" s="26" t="str">
        <f>IF(DML_drivmedel[[#This Row],[Drivmedel]]&lt;&gt;"",Rapporteringsår,"")</f>
        <v/>
      </c>
      <c r="H865" s="149">
        <v>1863</v>
      </c>
      <c r="I865" s="1"/>
      <c r="J865" s="82"/>
      <c r="K865" s="1"/>
      <c r="L865" s="83"/>
      <c r="M865" s="100"/>
    </row>
    <row r="866" spans="2:13" x14ac:dyDescent="0.35">
      <c r="B8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6" s="9" t="str">
        <f>IF(DML_drivmedel[[#This Row],[Drivmedel]]&lt;&gt;"",CONCATENATE(DML_drivmedel[[#This Row],[ID]],". ",DML_drivmedel[[#This Row],[Drivmedel]]),"")</f>
        <v/>
      </c>
      <c r="D866" s="9" t="str">
        <f>IF(DML_drivmedel[[#This Row],[Drivmedel]]&lt;&gt;"",Organisationsnummer,"")</f>
        <v/>
      </c>
      <c r="E866" s="81" t="str">
        <f>IF(DML_drivmedel[[#This Row],[Drivmedel]]&lt;&gt;"",Rapportör,"")</f>
        <v/>
      </c>
      <c r="F866" s="9" t="str">
        <f>IF(DML_drivmedel[[#This Row],[Drivmedel]]&lt;&gt;"",CONCATENATE(Rapporteringsår,"-",DML_drivmedel[[#This Row],[ID]]),"")</f>
        <v/>
      </c>
      <c r="G866" s="26" t="str">
        <f>IF(DML_drivmedel[[#This Row],[Drivmedel]]&lt;&gt;"",Rapporteringsår,"")</f>
        <v/>
      </c>
      <c r="H866" s="149">
        <v>1864</v>
      </c>
      <c r="I866" s="1"/>
      <c r="J866" s="82"/>
      <c r="K866" s="1"/>
      <c r="L866" s="83"/>
      <c r="M866" s="100"/>
    </row>
    <row r="867" spans="2:13" x14ac:dyDescent="0.35">
      <c r="B8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7" s="9" t="str">
        <f>IF(DML_drivmedel[[#This Row],[Drivmedel]]&lt;&gt;"",CONCATENATE(DML_drivmedel[[#This Row],[ID]],". ",DML_drivmedel[[#This Row],[Drivmedel]]),"")</f>
        <v/>
      </c>
      <c r="D867" s="9" t="str">
        <f>IF(DML_drivmedel[[#This Row],[Drivmedel]]&lt;&gt;"",Organisationsnummer,"")</f>
        <v/>
      </c>
      <c r="E867" s="81" t="str">
        <f>IF(DML_drivmedel[[#This Row],[Drivmedel]]&lt;&gt;"",Rapportör,"")</f>
        <v/>
      </c>
      <c r="F867" s="9" t="str">
        <f>IF(DML_drivmedel[[#This Row],[Drivmedel]]&lt;&gt;"",CONCATENATE(Rapporteringsår,"-",DML_drivmedel[[#This Row],[ID]]),"")</f>
        <v/>
      </c>
      <c r="G867" s="26" t="str">
        <f>IF(DML_drivmedel[[#This Row],[Drivmedel]]&lt;&gt;"",Rapporteringsår,"")</f>
        <v/>
      </c>
      <c r="H867" s="149">
        <v>1865</v>
      </c>
      <c r="I867" s="1"/>
      <c r="J867" s="82"/>
      <c r="K867" s="1"/>
      <c r="L867" s="83"/>
      <c r="M867" s="100"/>
    </row>
    <row r="868" spans="2:13" x14ac:dyDescent="0.35">
      <c r="B8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8" s="9" t="str">
        <f>IF(DML_drivmedel[[#This Row],[Drivmedel]]&lt;&gt;"",CONCATENATE(DML_drivmedel[[#This Row],[ID]],". ",DML_drivmedel[[#This Row],[Drivmedel]]),"")</f>
        <v/>
      </c>
      <c r="D868" s="9" t="str">
        <f>IF(DML_drivmedel[[#This Row],[Drivmedel]]&lt;&gt;"",Organisationsnummer,"")</f>
        <v/>
      </c>
      <c r="E868" s="81" t="str">
        <f>IF(DML_drivmedel[[#This Row],[Drivmedel]]&lt;&gt;"",Rapportör,"")</f>
        <v/>
      </c>
      <c r="F868" s="9" t="str">
        <f>IF(DML_drivmedel[[#This Row],[Drivmedel]]&lt;&gt;"",CONCATENATE(Rapporteringsår,"-",DML_drivmedel[[#This Row],[ID]]),"")</f>
        <v/>
      </c>
      <c r="G868" s="26" t="str">
        <f>IF(DML_drivmedel[[#This Row],[Drivmedel]]&lt;&gt;"",Rapporteringsår,"")</f>
        <v/>
      </c>
      <c r="H868" s="149">
        <v>1866</v>
      </c>
      <c r="I868" s="1"/>
      <c r="J868" s="82"/>
      <c r="K868" s="1"/>
      <c r="L868" s="83"/>
      <c r="M868" s="100"/>
    </row>
    <row r="869" spans="2:13" x14ac:dyDescent="0.35">
      <c r="B8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9" s="9" t="str">
        <f>IF(DML_drivmedel[[#This Row],[Drivmedel]]&lt;&gt;"",CONCATENATE(DML_drivmedel[[#This Row],[ID]],". ",DML_drivmedel[[#This Row],[Drivmedel]]),"")</f>
        <v/>
      </c>
      <c r="D869" s="9" t="str">
        <f>IF(DML_drivmedel[[#This Row],[Drivmedel]]&lt;&gt;"",Organisationsnummer,"")</f>
        <v/>
      </c>
      <c r="E869" s="81" t="str">
        <f>IF(DML_drivmedel[[#This Row],[Drivmedel]]&lt;&gt;"",Rapportör,"")</f>
        <v/>
      </c>
      <c r="F869" s="9" t="str">
        <f>IF(DML_drivmedel[[#This Row],[Drivmedel]]&lt;&gt;"",CONCATENATE(Rapporteringsår,"-",DML_drivmedel[[#This Row],[ID]]),"")</f>
        <v/>
      </c>
      <c r="G869" s="26" t="str">
        <f>IF(DML_drivmedel[[#This Row],[Drivmedel]]&lt;&gt;"",Rapporteringsår,"")</f>
        <v/>
      </c>
      <c r="H869" s="149">
        <v>1867</v>
      </c>
      <c r="I869" s="1"/>
      <c r="J869" s="82"/>
      <c r="K869" s="1"/>
      <c r="L869" s="83"/>
      <c r="M869" s="100"/>
    </row>
    <row r="870" spans="2:13" x14ac:dyDescent="0.35">
      <c r="B8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0" s="9" t="str">
        <f>IF(DML_drivmedel[[#This Row],[Drivmedel]]&lt;&gt;"",CONCATENATE(DML_drivmedel[[#This Row],[ID]],". ",DML_drivmedel[[#This Row],[Drivmedel]]),"")</f>
        <v/>
      </c>
      <c r="D870" s="9" t="str">
        <f>IF(DML_drivmedel[[#This Row],[Drivmedel]]&lt;&gt;"",Organisationsnummer,"")</f>
        <v/>
      </c>
      <c r="E870" s="81" t="str">
        <f>IF(DML_drivmedel[[#This Row],[Drivmedel]]&lt;&gt;"",Rapportör,"")</f>
        <v/>
      </c>
      <c r="F870" s="9" t="str">
        <f>IF(DML_drivmedel[[#This Row],[Drivmedel]]&lt;&gt;"",CONCATENATE(Rapporteringsår,"-",DML_drivmedel[[#This Row],[ID]]),"")</f>
        <v/>
      </c>
      <c r="G870" s="26" t="str">
        <f>IF(DML_drivmedel[[#This Row],[Drivmedel]]&lt;&gt;"",Rapporteringsår,"")</f>
        <v/>
      </c>
      <c r="H870" s="149">
        <v>1868</v>
      </c>
      <c r="I870" s="1"/>
      <c r="J870" s="82"/>
      <c r="K870" s="1"/>
      <c r="L870" s="83"/>
      <c r="M870" s="100"/>
    </row>
    <row r="871" spans="2:13" x14ac:dyDescent="0.35">
      <c r="B8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1" s="9" t="str">
        <f>IF(DML_drivmedel[[#This Row],[Drivmedel]]&lt;&gt;"",CONCATENATE(DML_drivmedel[[#This Row],[ID]],". ",DML_drivmedel[[#This Row],[Drivmedel]]),"")</f>
        <v/>
      </c>
      <c r="D871" s="9" t="str">
        <f>IF(DML_drivmedel[[#This Row],[Drivmedel]]&lt;&gt;"",Organisationsnummer,"")</f>
        <v/>
      </c>
      <c r="E871" s="81" t="str">
        <f>IF(DML_drivmedel[[#This Row],[Drivmedel]]&lt;&gt;"",Rapportör,"")</f>
        <v/>
      </c>
      <c r="F871" s="9" t="str">
        <f>IF(DML_drivmedel[[#This Row],[Drivmedel]]&lt;&gt;"",CONCATENATE(Rapporteringsår,"-",DML_drivmedel[[#This Row],[ID]]),"")</f>
        <v/>
      </c>
      <c r="G871" s="26" t="str">
        <f>IF(DML_drivmedel[[#This Row],[Drivmedel]]&lt;&gt;"",Rapporteringsår,"")</f>
        <v/>
      </c>
      <c r="H871" s="149">
        <v>1869</v>
      </c>
      <c r="I871" s="1"/>
      <c r="J871" s="82"/>
      <c r="K871" s="1"/>
      <c r="L871" s="83"/>
      <c r="M871" s="100"/>
    </row>
    <row r="872" spans="2:13" x14ac:dyDescent="0.35">
      <c r="B8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2" s="9" t="str">
        <f>IF(DML_drivmedel[[#This Row],[Drivmedel]]&lt;&gt;"",CONCATENATE(DML_drivmedel[[#This Row],[ID]],". ",DML_drivmedel[[#This Row],[Drivmedel]]),"")</f>
        <v/>
      </c>
      <c r="D872" s="9" t="str">
        <f>IF(DML_drivmedel[[#This Row],[Drivmedel]]&lt;&gt;"",Organisationsnummer,"")</f>
        <v/>
      </c>
      <c r="E872" s="81" t="str">
        <f>IF(DML_drivmedel[[#This Row],[Drivmedel]]&lt;&gt;"",Rapportör,"")</f>
        <v/>
      </c>
      <c r="F872" s="9" t="str">
        <f>IF(DML_drivmedel[[#This Row],[Drivmedel]]&lt;&gt;"",CONCATENATE(Rapporteringsår,"-",DML_drivmedel[[#This Row],[ID]]),"")</f>
        <v/>
      </c>
      <c r="G872" s="26" t="str">
        <f>IF(DML_drivmedel[[#This Row],[Drivmedel]]&lt;&gt;"",Rapporteringsår,"")</f>
        <v/>
      </c>
      <c r="H872" s="149">
        <v>1870</v>
      </c>
      <c r="I872" s="1"/>
      <c r="J872" s="82"/>
      <c r="K872" s="1"/>
      <c r="L872" s="83"/>
      <c r="M872" s="100"/>
    </row>
    <row r="873" spans="2:13" x14ac:dyDescent="0.35">
      <c r="B8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3" s="9" t="str">
        <f>IF(DML_drivmedel[[#This Row],[Drivmedel]]&lt;&gt;"",CONCATENATE(DML_drivmedel[[#This Row],[ID]],". ",DML_drivmedel[[#This Row],[Drivmedel]]),"")</f>
        <v/>
      </c>
      <c r="D873" s="9" t="str">
        <f>IF(DML_drivmedel[[#This Row],[Drivmedel]]&lt;&gt;"",Organisationsnummer,"")</f>
        <v/>
      </c>
      <c r="E873" s="81" t="str">
        <f>IF(DML_drivmedel[[#This Row],[Drivmedel]]&lt;&gt;"",Rapportör,"")</f>
        <v/>
      </c>
      <c r="F873" s="9" t="str">
        <f>IF(DML_drivmedel[[#This Row],[Drivmedel]]&lt;&gt;"",CONCATENATE(Rapporteringsår,"-",DML_drivmedel[[#This Row],[ID]]),"")</f>
        <v/>
      </c>
      <c r="G873" s="26" t="str">
        <f>IF(DML_drivmedel[[#This Row],[Drivmedel]]&lt;&gt;"",Rapporteringsår,"")</f>
        <v/>
      </c>
      <c r="H873" s="149">
        <v>1871</v>
      </c>
      <c r="I873" s="1"/>
      <c r="J873" s="82"/>
      <c r="K873" s="1"/>
      <c r="L873" s="83"/>
      <c r="M873" s="100"/>
    </row>
    <row r="874" spans="2:13" x14ac:dyDescent="0.35">
      <c r="B8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4" s="9" t="str">
        <f>IF(DML_drivmedel[[#This Row],[Drivmedel]]&lt;&gt;"",CONCATENATE(DML_drivmedel[[#This Row],[ID]],". ",DML_drivmedel[[#This Row],[Drivmedel]]),"")</f>
        <v/>
      </c>
      <c r="D874" s="9" t="str">
        <f>IF(DML_drivmedel[[#This Row],[Drivmedel]]&lt;&gt;"",Organisationsnummer,"")</f>
        <v/>
      </c>
      <c r="E874" s="81" t="str">
        <f>IF(DML_drivmedel[[#This Row],[Drivmedel]]&lt;&gt;"",Rapportör,"")</f>
        <v/>
      </c>
      <c r="F874" s="9" t="str">
        <f>IF(DML_drivmedel[[#This Row],[Drivmedel]]&lt;&gt;"",CONCATENATE(Rapporteringsår,"-",DML_drivmedel[[#This Row],[ID]]),"")</f>
        <v/>
      </c>
      <c r="G874" s="26" t="str">
        <f>IF(DML_drivmedel[[#This Row],[Drivmedel]]&lt;&gt;"",Rapporteringsår,"")</f>
        <v/>
      </c>
      <c r="H874" s="149">
        <v>1872</v>
      </c>
      <c r="I874" s="1"/>
      <c r="J874" s="82"/>
      <c r="K874" s="1"/>
      <c r="L874" s="83"/>
      <c r="M874" s="100"/>
    </row>
    <row r="875" spans="2:13" x14ac:dyDescent="0.35">
      <c r="B8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5" s="9" t="str">
        <f>IF(DML_drivmedel[[#This Row],[Drivmedel]]&lt;&gt;"",CONCATENATE(DML_drivmedel[[#This Row],[ID]],". ",DML_drivmedel[[#This Row],[Drivmedel]]),"")</f>
        <v/>
      </c>
      <c r="D875" s="9" t="str">
        <f>IF(DML_drivmedel[[#This Row],[Drivmedel]]&lt;&gt;"",Organisationsnummer,"")</f>
        <v/>
      </c>
      <c r="E875" s="81" t="str">
        <f>IF(DML_drivmedel[[#This Row],[Drivmedel]]&lt;&gt;"",Rapportör,"")</f>
        <v/>
      </c>
      <c r="F875" s="9" t="str">
        <f>IF(DML_drivmedel[[#This Row],[Drivmedel]]&lt;&gt;"",CONCATENATE(Rapporteringsår,"-",DML_drivmedel[[#This Row],[ID]]),"")</f>
        <v/>
      </c>
      <c r="G875" s="26" t="str">
        <f>IF(DML_drivmedel[[#This Row],[Drivmedel]]&lt;&gt;"",Rapporteringsår,"")</f>
        <v/>
      </c>
      <c r="H875" s="149">
        <v>1873</v>
      </c>
      <c r="I875" s="1"/>
      <c r="J875" s="82"/>
      <c r="K875" s="1"/>
      <c r="L875" s="83"/>
      <c r="M875" s="100"/>
    </row>
    <row r="876" spans="2:13" x14ac:dyDescent="0.35">
      <c r="B8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6" s="9" t="str">
        <f>IF(DML_drivmedel[[#This Row],[Drivmedel]]&lt;&gt;"",CONCATENATE(DML_drivmedel[[#This Row],[ID]],". ",DML_drivmedel[[#This Row],[Drivmedel]]),"")</f>
        <v/>
      </c>
      <c r="D876" s="9" t="str">
        <f>IF(DML_drivmedel[[#This Row],[Drivmedel]]&lt;&gt;"",Organisationsnummer,"")</f>
        <v/>
      </c>
      <c r="E876" s="81" t="str">
        <f>IF(DML_drivmedel[[#This Row],[Drivmedel]]&lt;&gt;"",Rapportör,"")</f>
        <v/>
      </c>
      <c r="F876" s="9" t="str">
        <f>IF(DML_drivmedel[[#This Row],[Drivmedel]]&lt;&gt;"",CONCATENATE(Rapporteringsår,"-",DML_drivmedel[[#This Row],[ID]]),"")</f>
        <v/>
      </c>
      <c r="G876" s="26" t="str">
        <f>IF(DML_drivmedel[[#This Row],[Drivmedel]]&lt;&gt;"",Rapporteringsår,"")</f>
        <v/>
      </c>
      <c r="H876" s="149">
        <v>1874</v>
      </c>
      <c r="I876" s="1"/>
      <c r="J876" s="82"/>
      <c r="K876" s="1"/>
      <c r="L876" s="83"/>
      <c r="M876" s="100"/>
    </row>
    <row r="877" spans="2:13" x14ac:dyDescent="0.35">
      <c r="B8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7" s="9" t="str">
        <f>IF(DML_drivmedel[[#This Row],[Drivmedel]]&lt;&gt;"",CONCATENATE(DML_drivmedel[[#This Row],[ID]],". ",DML_drivmedel[[#This Row],[Drivmedel]]),"")</f>
        <v/>
      </c>
      <c r="D877" s="9" t="str">
        <f>IF(DML_drivmedel[[#This Row],[Drivmedel]]&lt;&gt;"",Organisationsnummer,"")</f>
        <v/>
      </c>
      <c r="E877" s="81" t="str">
        <f>IF(DML_drivmedel[[#This Row],[Drivmedel]]&lt;&gt;"",Rapportör,"")</f>
        <v/>
      </c>
      <c r="F877" s="9" t="str">
        <f>IF(DML_drivmedel[[#This Row],[Drivmedel]]&lt;&gt;"",CONCATENATE(Rapporteringsår,"-",DML_drivmedel[[#This Row],[ID]]),"")</f>
        <v/>
      </c>
      <c r="G877" s="26" t="str">
        <f>IF(DML_drivmedel[[#This Row],[Drivmedel]]&lt;&gt;"",Rapporteringsår,"")</f>
        <v/>
      </c>
      <c r="H877" s="149">
        <v>1875</v>
      </c>
      <c r="I877" s="1"/>
      <c r="J877" s="82"/>
      <c r="K877" s="1"/>
      <c r="L877" s="83"/>
      <c r="M877" s="100"/>
    </row>
    <row r="878" spans="2:13" x14ac:dyDescent="0.35">
      <c r="B8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8" s="9" t="str">
        <f>IF(DML_drivmedel[[#This Row],[Drivmedel]]&lt;&gt;"",CONCATENATE(DML_drivmedel[[#This Row],[ID]],". ",DML_drivmedel[[#This Row],[Drivmedel]]),"")</f>
        <v/>
      </c>
      <c r="D878" s="9" t="str">
        <f>IF(DML_drivmedel[[#This Row],[Drivmedel]]&lt;&gt;"",Organisationsnummer,"")</f>
        <v/>
      </c>
      <c r="E878" s="81" t="str">
        <f>IF(DML_drivmedel[[#This Row],[Drivmedel]]&lt;&gt;"",Rapportör,"")</f>
        <v/>
      </c>
      <c r="F878" s="9" t="str">
        <f>IF(DML_drivmedel[[#This Row],[Drivmedel]]&lt;&gt;"",CONCATENATE(Rapporteringsår,"-",DML_drivmedel[[#This Row],[ID]]),"")</f>
        <v/>
      </c>
      <c r="G878" s="26" t="str">
        <f>IF(DML_drivmedel[[#This Row],[Drivmedel]]&lt;&gt;"",Rapporteringsår,"")</f>
        <v/>
      </c>
      <c r="H878" s="149">
        <v>1876</v>
      </c>
      <c r="I878" s="1"/>
      <c r="J878" s="82"/>
      <c r="K878" s="1"/>
      <c r="L878" s="83"/>
      <c r="M878" s="100"/>
    </row>
    <row r="879" spans="2:13" x14ac:dyDescent="0.35">
      <c r="B8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9" s="9" t="str">
        <f>IF(DML_drivmedel[[#This Row],[Drivmedel]]&lt;&gt;"",CONCATENATE(DML_drivmedel[[#This Row],[ID]],". ",DML_drivmedel[[#This Row],[Drivmedel]]),"")</f>
        <v/>
      </c>
      <c r="D879" s="9" t="str">
        <f>IF(DML_drivmedel[[#This Row],[Drivmedel]]&lt;&gt;"",Organisationsnummer,"")</f>
        <v/>
      </c>
      <c r="E879" s="81" t="str">
        <f>IF(DML_drivmedel[[#This Row],[Drivmedel]]&lt;&gt;"",Rapportör,"")</f>
        <v/>
      </c>
      <c r="F879" s="9" t="str">
        <f>IF(DML_drivmedel[[#This Row],[Drivmedel]]&lt;&gt;"",CONCATENATE(Rapporteringsår,"-",DML_drivmedel[[#This Row],[ID]]),"")</f>
        <v/>
      </c>
      <c r="G879" s="26" t="str">
        <f>IF(DML_drivmedel[[#This Row],[Drivmedel]]&lt;&gt;"",Rapporteringsår,"")</f>
        <v/>
      </c>
      <c r="H879" s="149">
        <v>1877</v>
      </c>
      <c r="I879" s="1"/>
      <c r="J879" s="82"/>
      <c r="K879" s="1"/>
      <c r="L879" s="83"/>
      <c r="M879" s="100"/>
    </row>
    <row r="880" spans="2:13" x14ac:dyDescent="0.35">
      <c r="B8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0" s="9" t="str">
        <f>IF(DML_drivmedel[[#This Row],[Drivmedel]]&lt;&gt;"",CONCATENATE(DML_drivmedel[[#This Row],[ID]],". ",DML_drivmedel[[#This Row],[Drivmedel]]),"")</f>
        <v/>
      </c>
      <c r="D880" s="9" t="str">
        <f>IF(DML_drivmedel[[#This Row],[Drivmedel]]&lt;&gt;"",Organisationsnummer,"")</f>
        <v/>
      </c>
      <c r="E880" s="81" t="str">
        <f>IF(DML_drivmedel[[#This Row],[Drivmedel]]&lt;&gt;"",Rapportör,"")</f>
        <v/>
      </c>
      <c r="F880" s="9" t="str">
        <f>IF(DML_drivmedel[[#This Row],[Drivmedel]]&lt;&gt;"",CONCATENATE(Rapporteringsår,"-",DML_drivmedel[[#This Row],[ID]]),"")</f>
        <v/>
      </c>
      <c r="G880" s="26" t="str">
        <f>IF(DML_drivmedel[[#This Row],[Drivmedel]]&lt;&gt;"",Rapporteringsår,"")</f>
        <v/>
      </c>
      <c r="H880" s="149">
        <v>1878</v>
      </c>
      <c r="I880" s="1"/>
      <c r="J880" s="82"/>
      <c r="K880" s="1"/>
      <c r="L880" s="83"/>
      <c r="M880" s="100"/>
    </row>
    <row r="881" spans="2:13" x14ac:dyDescent="0.35">
      <c r="B8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1" s="9" t="str">
        <f>IF(DML_drivmedel[[#This Row],[Drivmedel]]&lt;&gt;"",CONCATENATE(DML_drivmedel[[#This Row],[ID]],". ",DML_drivmedel[[#This Row],[Drivmedel]]),"")</f>
        <v/>
      </c>
      <c r="D881" s="9" t="str">
        <f>IF(DML_drivmedel[[#This Row],[Drivmedel]]&lt;&gt;"",Organisationsnummer,"")</f>
        <v/>
      </c>
      <c r="E881" s="81" t="str">
        <f>IF(DML_drivmedel[[#This Row],[Drivmedel]]&lt;&gt;"",Rapportör,"")</f>
        <v/>
      </c>
      <c r="F881" s="9" t="str">
        <f>IF(DML_drivmedel[[#This Row],[Drivmedel]]&lt;&gt;"",CONCATENATE(Rapporteringsår,"-",DML_drivmedel[[#This Row],[ID]]),"")</f>
        <v/>
      </c>
      <c r="G881" s="26" t="str">
        <f>IF(DML_drivmedel[[#This Row],[Drivmedel]]&lt;&gt;"",Rapporteringsår,"")</f>
        <v/>
      </c>
      <c r="H881" s="149">
        <v>1879</v>
      </c>
      <c r="I881" s="1"/>
      <c r="J881" s="82"/>
      <c r="K881" s="1"/>
      <c r="L881" s="83"/>
      <c r="M881" s="100"/>
    </row>
    <row r="882" spans="2:13" x14ac:dyDescent="0.35">
      <c r="B8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2" s="9" t="str">
        <f>IF(DML_drivmedel[[#This Row],[Drivmedel]]&lt;&gt;"",CONCATENATE(DML_drivmedel[[#This Row],[ID]],". ",DML_drivmedel[[#This Row],[Drivmedel]]),"")</f>
        <v/>
      </c>
      <c r="D882" s="9" t="str">
        <f>IF(DML_drivmedel[[#This Row],[Drivmedel]]&lt;&gt;"",Organisationsnummer,"")</f>
        <v/>
      </c>
      <c r="E882" s="81" t="str">
        <f>IF(DML_drivmedel[[#This Row],[Drivmedel]]&lt;&gt;"",Rapportör,"")</f>
        <v/>
      </c>
      <c r="F882" s="9" t="str">
        <f>IF(DML_drivmedel[[#This Row],[Drivmedel]]&lt;&gt;"",CONCATENATE(Rapporteringsår,"-",DML_drivmedel[[#This Row],[ID]]),"")</f>
        <v/>
      </c>
      <c r="G882" s="26" t="str">
        <f>IF(DML_drivmedel[[#This Row],[Drivmedel]]&lt;&gt;"",Rapporteringsår,"")</f>
        <v/>
      </c>
      <c r="H882" s="149">
        <v>1880</v>
      </c>
      <c r="I882" s="1"/>
      <c r="J882" s="82"/>
      <c r="K882" s="1"/>
      <c r="L882" s="83"/>
      <c r="M882" s="100"/>
    </row>
    <row r="883" spans="2:13" x14ac:dyDescent="0.35">
      <c r="B8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3" s="9" t="str">
        <f>IF(DML_drivmedel[[#This Row],[Drivmedel]]&lt;&gt;"",CONCATENATE(DML_drivmedel[[#This Row],[ID]],". ",DML_drivmedel[[#This Row],[Drivmedel]]),"")</f>
        <v/>
      </c>
      <c r="D883" s="9" t="str">
        <f>IF(DML_drivmedel[[#This Row],[Drivmedel]]&lt;&gt;"",Organisationsnummer,"")</f>
        <v/>
      </c>
      <c r="E883" s="81" t="str">
        <f>IF(DML_drivmedel[[#This Row],[Drivmedel]]&lt;&gt;"",Rapportör,"")</f>
        <v/>
      </c>
      <c r="F883" s="9" t="str">
        <f>IF(DML_drivmedel[[#This Row],[Drivmedel]]&lt;&gt;"",CONCATENATE(Rapporteringsår,"-",DML_drivmedel[[#This Row],[ID]]),"")</f>
        <v/>
      </c>
      <c r="G883" s="26" t="str">
        <f>IF(DML_drivmedel[[#This Row],[Drivmedel]]&lt;&gt;"",Rapporteringsår,"")</f>
        <v/>
      </c>
      <c r="H883" s="149">
        <v>1881</v>
      </c>
      <c r="I883" s="1"/>
      <c r="J883" s="82"/>
      <c r="K883" s="1"/>
      <c r="L883" s="83"/>
      <c r="M883" s="100"/>
    </row>
    <row r="884" spans="2:13" x14ac:dyDescent="0.35">
      <c r="B8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4" s="9" t="str">
        <f>IF(DML_drivmedel[[#This Row],[Drivmedel]]&lt;&gt;"",CONCATENATE(DML_drivmedel[[#This Row],[ID]],". ",DML_drivmedel[[#This Row],[Drivmedel]]),"")</f>
        <v/>
      </c>
      <c r="D884" s="9" t="str">
        <f>IF(DML_drivmedel[[#This Row],[Drivmedel]]&lt;&gt;"",Organisationsnummer,"")</f>
        <v/>
      </c>
      <c r="E884" s="81" t="str">
        <f>IF(DML_drivmedel[[#This Row],[Drivmedel]]&lt;&gt;"",Rapportör,"")</f>
        <v/>
      </c>
      <c r="F884" s="9" t="str">
        <f>IF(DML_drivmedel[[#This Row],[Drivmedel]]&lt;&gt;"",CONCATENATE(Rapporteringsår,"-",DML_drivmedel[[#This Row],[ID]]),"")</f>
        <v/>
      </c>
      <c r="G884" s="26" t="str">
        <f>IF(DML_drivmedel[[#This Row],[Drivmedel]]&lt;&gt;"",Rapporteringsår,"")</f>
        <v/>
      </c>
      <c r="H884" s="149">
        <v>1882</v>
      </c>
      <c r="I884" s="1"/>
      <c r="J884" s="82"/>
      <c r="K884" s="1"/>
      <c r="L884" s="83"/>
      <c r="M884" s="100"/>
    </row>
    <row r="885" spans="2:13" x14ac:dyDescent="0.35">
      <c r="B8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5" s="9" t="str">
        <f>IF(DML_drivmedel[[#This Row],[Drivmedel]]&lt;&gt;"",CONCATENATE(DML_drivmedel[[#This Row],[ID]],". ",DML_drivmedel[[#This Row],[Drivmedel]]),"")</f>
        <v/>
      </c>
      <c r="D885" s="9" t="str">
        <f>IF(DML_drivmedel[[#This Row],[Drivmedel]]&lt;&gt;"",Organisationsnummer,"")</f>
        <v/>
      </c>
      <c r="E885" s="81" t="str">
        <f>IF(DML_drivmedel[[#This Row],[Drivmedel]]&lt;&gt;"",Rapportör,"")</f>
        <v/>
      </c>
      <c r="F885" s="9" t="str">
        <f>IF(DML_drivmedel[[#This Row],[Drivmedel]]&lt;&gt;"",CONCATENATE(Rapporteringsår,"-",DML_drivmedel[[#This Row],[ID]]),"")</f>
        <v/>
      </c>
      <c r="G885" s="26" t="str">
        <f>IF(DML_drivmedel[[#This Row],[Drivmedel]]&lt;&gt;"",Rapporteringsår,"")</f>
        <v/>
      </c>
      <c r="H885" s="149">
        <v>1883</v>
      </c>
      <c r="I885" s="1"/>
      <c r="J885" s="82"/>
      <c r="K885" s="1"/>
      <c r="L885" s="83"/>
      <c r="M885" s="100"/>
    </row>
    <row r="886" spans="2:13" x14ac:dyDescent="0.35">
      <c r="B8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6" s="9" t="str">
        <f>IF(DML_drivmedel[[#This Row],[Drivmedel]]&lt;&gt;"",CONCATENATE(DML_drivmedel[[#This Row],[ID]],". ",DML_drivmedel[[#This Row],[Drivmedel]]),"")</f>
        <v/>
      </c>
      <c r="D886" s="9" t="str">
        <f>IF(DML_drivmedel[[#This Row],[Drivmedel]]&lt;&gt;"",Organisationsnummer,"")</f>
        <v/>
      </c>
      <c r="E886" s="81" t="str">
        <f>IF(DML_drivmedel[[#This Row],[Drivmedel]]&lt;&gt;"",Rapportör,"")</f>
        <v/>
      </c>
      <c r="F886" s="9" t="str">
        <f>IF(DML_drivmedel[[#This Row],[Drivmedel]]&lt;&gt;"",CONCATENATE(Rapporteringsår,"-",DML_drivmedel[[#This Row],[ID]]),"")</f>
        <v/>
      </c>
      <c r="G886" s="26" t="str">
        <f>IF(DML_drivmedel[[#This Row],[Drivmedel]]&lt;&gt;"",Rapporteringsår,"")</f>
        <v/>
      </c>
      <c r="H886" s="149">
        <v>1884</v>
      </c>
      <c r="I886" s="1"/>
      <c r="J886" s="82"/>
      <c r="K886" s="1"/>
      <c r="L886" s="83"/>
      <c r="M886" s="100"/>
    </row>
    <row r="887" spans="2:13" x14ac:dyDescent="0.35">
      <c r="B8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7" s="9" t="str">
        <f>IF(DML_drivmedel[[#This Row],[Drivmedel]]&lt;&gt;"",CONCATENATE(DML_drivmedel[[#This Row],[ID]],". ",DML_drivmedel[[#This Row],[Drivmedel]]),"")</f>
        <v/>
      </c>
      <c r="D887" s="9" t="str">
        <f>IF(DML_drivmedel[[#This Row],[Drivmedel]]&lt;&gt;"",Organisationsnummer,"")</f>
        <v/>
      </c>
      <c r="E887" s="81" t="str">
        <f>IF(DML_drivmedel[[#This Row],[Drivmedel]]&lt;&gt;"",Rapportör,"")</f>
        <v/>
      </c>
      <c r="F887" s="9" t="str">
        <f>IF(DML_drivmedel[[#This Row],[Drivmedel]]&lt;&gt;"",CONCATENATE(Rapporteringsår,"-",DML_drivmedel[[#This Row],[ID]]),"")</f>
        <v/>
      </c>
      <c r="G887" s="26" t="str">
        <f>IF(DML_drivmedel[[#This Row],[Drivmedel]]&lt;&gt;"",Rapporteringsår,"")</f>
        <v/>
      </c>
      <c r="H887" s="149">
        <v>1885</v>
      </c>
      <c r="I887" s="1"/>
      <c r="J887" s="82"/>
      <c r="K887" s="1"/>
      <c r="L887" s="83"/>
      <c r="M887" s="100"/>
    </row>
    <row r="888" spans="2:13" x14ac:dyDescent="0.35">
      <c r="B8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8" s="9" t="str">
        <f>IF(DML_drivmedel[[#This Row],[Drivmedel]]&lt;&gt;"",CONCATENATE(DML_drivmedel[[#This Row],[ID]],". ",DML_drivmedel[[#This Row],[Drivmedel]]),"")</f>
        <v/>
      </c>
      <c r="D888" s="9" t="str">
        <f>IF(DML_drivmedel[[#This Row],[Drivmedel]]&lt;&gt;"",Organisationsnummer,"")</f>
        <v/>
      </c>
      <c r="E888" s="81" t="str">
        <f>IF(DML_drivmedel[[#This Row],[Drivmedel]]&lt;&gt;"",Rapportör,"")</f>
        <v/>
      </c>
      <c r="F888" s="9" t="str">
        <f>IF(DML_drivmedel[[#This Row],[Drivmedel]]&lt;&gt;"",CONCATENATE(Rapporteringsår,"-",DML_drivmedel[[#This Row],[ID]]),"")</f>
        <v/>
      </c>
      <c r="G888" s="26" t="str">
        <f>IF(DML_drivmedel[[#This Row],[Drivmedel]]&lt;&gt;"",Rapporteringsår,"")</f>
        <v/>
      </c>
      <c r="H888" s="149">
        <v>1886</v>
      </c>
      <c r="I888" s="1"/>
      <c r="J888" s="82"/>
      <c r="K888" s="1"/>
      <c r="L888" s="83"/>
      <c r="M888" s="100"/>
    </row>
    <row r="889" spans="2:13" x14ac:dyDescent="0.35">
      <c r="B8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9" s="9" t="str">
        <f>IF(DML_drivmedel[[#This Row],[Drivmedel]]&lt;&gt;"",CONCATENATE(DML_drivmedel[[#This Row],[ID]],". ",DML_drivmedel[[#This Row],[Drivmedel]]),"")</f>
        <v/>
      </c>
      <c r="D889" s="9" t="str">
        <f>IF(DML_drivmedel[[#This Row],[Drivmedel]]&lt;&gt;"",Organisationsnummer,"")</f>
        <v/>
      </c>
      <c r="E889" s="81" t="str">
        <f>IF(DML_drivmedel[[#This Row],[Drivmedel]]&lt;&gt;"",Rapportör,"")</f>
        <v/>
      </c>
      <c r="F889" s="9" t="str">
        <f>IF(DML_drivmedel[[#This Row],[Drivmedel]]&lt;&gt;"",CONCATENATE(Rapporteringsår,"-",DML_drivmedel[[#This Row],[ID]]),"")</f>
        <v/>
      </c>
      <c r="G889" s="26" t="str">
        <f>IF(DML_drivmedel[[#This Row],[Drivmedel]]&lt;&gt;"",Rapporteringsår,"")</f>
        <v/>
      </c>
      <c r="H889" s="149">
        <v>1887</v>
      </c>
      <c r="I889" s="1"/>
      <c r="J889" s="82"/>
      <c r="K889" s="1"/>
      <c r="L889" s="83"/>
      <c r="M889" s="100"/>
    </row>
    <row r="890" spans="2:13" x14ac:dyDescent="0.35">
      <c r="B8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0" s="9" t="str">
        <f>IF(DML_drivmedel[[#This Row],[Drivmedel]]&lt;&gt;"",CONCATENATE(DML_drivmedel[[#This Row],[ID]],". ",DML_drivmedel[[#This Row],[Drivmedel]]),"")</f>
        <v/>
      </c>
      <c r="D890" s="9" t="str">
        <f>IF(DML_drivmedel[[#This Row],[Drivmedel]]&lt;&gt;"",Organisationsnummer,"")</f>
        <v/>
      </c>
      <c r="E890" s="81" t="str">
        <f>IF(DML_drivmedel[[#This Row],[Drivmedel]]&lt;&gt;"",Rapportör,"")</f>
        <v/>
      </c>
      <c r="F890" s="9" t="str">
        <f>IF(DML_drivmedel[[#This Row],[Drivmedel]]&lt;&gt;"",CONCATENATE(Rapporteringsår,"-",DML_drivmedel[[#This Row],[ID]]),"")</f>
        <v/>
      </c>
      <c r="G890" s="26" t="str">
        <f>IF(DML_drivmedel[[#This Row],[Drivmedel]]&lt;&gt;"",Rapporteringsår,"")</f>
        <v/>
      </c>
      <c r="H890" s="149">
        <v>1888</v>
      </c>
      <c r="I890" s="1"/>
      <c r="J890" s="82"/>
      <c r="K890" s="1"/>
      <c r="L890" s="83"/>
      <c r="M890" s="100"/>
    </row>
    <row r="891" spans="2:13" x14ac:dyDescent="0.35">
      <c r="B8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1" s="9" t="str">
        <f>IF(DML_drivmedel[[#This Row],[Drivmedel]]&lt;&gt;"",CONCATENATE(DML_drivmedel[[#This Row],[ID]],". ",DML_drivmedel[[#This Row],[Drivmedel]]),"")</f>
        <v/>
      </c>
      <c r="D891" s="9" t="str">
        <f>IF(DML_drivmedel[[#This Row],[Drivmedel]]&lt;&gt;"",Organisationsnummer,"")</f>
        <v/>
      </c>
      <c r="E891" s="81" t="str">
        <f>IF(DML_drivmedel[[#This Row],[Drivmedel]]&lt;&gt;"",Rapportör,"")</f>
        <v/>
      </c>
      <c r="F891" s="9" t="str">
        <f>IF(DML_drivmedel[[#This Row],[Drivmedel]]&lt;&gt;"",CONCATENATE(Rapporteringsår,"-",DML_drivmedel[[#This Row],[ID]]),"")</f>
        <v/>
      </c>
      <c r="G891" s="26" t="str">
        <f>IF(DML_drivmedel[[#This Row],[Drivmedel]]&lt;&gt;"",Rapporteringsår,"")</f>
        <v/>
      </c>
      <c r="H891" s="149">
        <v>1889</v>
      </c>
      <c r="I891" s="1"/>
      <c r="J891" s="82"/>
      <c r="K891" s="1"/>
      <c r="L891" s="83"/>
      <c r="M891" s="100"/>
    </row>
    <row r="892" spans="2:13" x14ac:dyDescent="0.35">
      <c r="B8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2" s="9" t="str">
        <f>IF(DML_drivmedel[[#This Row],[Drivmedel]]&lt;&gt;"",CONCATENATE(DML_drivmedel[[#This Row],[ID]],". ",DML_drivmedel[[#This Row],[Drivmedel]]),"")</f>
        <v/>
      </c>
      <c r="D892" s="9" t="str">
        <f>IF(DML_drivmedel[[#This Row],[Drivmedel]]&lt;&gt;"",Organisationsnummer,"")</f>
        <v/>
      </c>
      <c r="E892" s="81" t="str">
        <f>IF(DML_drivmedel[[#This Row],[Drivmedel]]&lt;&gt;"",Rapportör,"")</f>
        <v/>
      </c>
      <c r="F892" s="9" t="str">
        <f>IF(DML_drivmedel[[#This Row],[Drivmedel]]&lt;&gt;"",CONCATENATE(Rapporteringsår,"-",DML_drivmedel[[#This Row],[ID]]),"")</f>
        <v/>
      </c>
      <c r="G892" s="26" t="str">
        <f>IF(DML_drivmedel[[#This Row],[Drivmedel]]&lt;&gt;"",Rapporteringsår,"")</f>
        <v/>
      </c>
      <c r="H892" s="149">
        <v>1890</v>
      </c>
      <c r="I892" s="1"/>
      <c r="J892" s="82"/>
      <c r="K892" s="1"/>
      <c r="L892" s="83"/>
      <c r="M892" s="100"/>
    </row>
    <row r="893" spans="2:13" x14ac:dyDescent="0.35">
      <c r="B8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3" s="9" t="str">
        <f>IF(DML_drivmedel[[#This Row],[Drivmedel]]&lt;&gt;"",CONCATENATE(DML_drivmedel[[#This Row],[ID]],". ",DML_drivmedel[[#This Row],[Drivmedel]]),"")</f>
        <v/>
      </c>
      <c r="D893" s="9" t="str">
        <f>IF(DML_drivmedel[[#This Row],[Drivmedel]]&lt;&gt;"",Organisationsnummer,"")</f>
        <v/>
      </c>
      <c r="E893" s="81" t="str">
        <f>IF(DML_drivmedel[[#This Row],[Drivmedel]]&lt;&gt;"",Rapportör,"")</f>
        <v/>
      </c>
      <c r="F893" s="9" t="str">
        <f>IF(DML_drivmedel[[#This Row],[Drivmedel]]&lt;&gt;"",CONCATENATE(Rapporteringsår,"-",DML_drivmedel[[#This Row],[ID]]),"")</f>
        <v/>
      </c>
      <c r="G893" s="26" t="str">
        <f>IF(DML_drivmedel[[#This Row],[Drivmedel]]&lt;&gt;"",Rapporteringsår,"")</f>
        <v/>
      </c>
      <c r="H893" s="149">
        <v>1891</v>
      </c>
      <c r="I893" s="1"/>
      <c r="J893" s="82"/>
      <c r="K893" s="1"/>
      <c r="L893" s="83"/>
      <c r="M893" s="100"/>
    </row>
    <row r="894" spans="2:13" x14ac:dyDescent="0.35">
      <c r="B8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4" s="9" t="str">
        <f>IF(DML_drivmedel[[#This Row],[Drivmedel]]&lt;&gt;"",CONCATENATE(DML_drivmedel[[#This Row],[ID]],". ",DML_drivmedel[[#This Row],[Drivmedel]]),"")</f>
        <v/>
      </c>
      <c r="D894" s="9" t="str">
        <f>IF(DML_drivmedel[[#This Row],[Drivmedel]]&lt;&gt;"",Organisationsnummer,"")</f>
        <v/>
      </c>
      <c r="E894" s="81" t="str">
        <f>IF(DML_drivmedel[[#This Row],[Drivmedel]]&lt;&gt;"",Rapportör,"")</f>
        <v/>
      </c>
      <c r="F894" s="9" t="str">
        <f>IF(DML_drivmedel[[#This Row],[Drivmedel]]&lt;&gt;"",CONCATENATE(Rapporteringsår,"-",DML_drivmedel[[#This Row],[ID]]),"")</f>
        <v/>
      </c>
      <c r="G894" s="26" t="str">
        <f>IF(DML_drivmedel[[#This Row],[Drivmedel]]&lt;&gt;"",Rapporteringsår,"")</f>
        <v/>
      </c>
      <c r="H894" s="149">
        <v>1892</v>
      </c>
      <c r="I894" s="1"/>
      <c r="J894" s="82"/>
      <c r="K894" s="1"/>
      <c r="L894" s="83"/>
      <c r="M894" s="100"/>
    </row>
    <row r="895" spans="2:13" x14ac:dyDescent="0.35">
      <c r="B8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5" s="9" t="str">
        <f>IF(DML_drivmedel[[#This Row],[Drivmedel]]&lt;&gt;"",CONCATENATE(DML_drivmedel[[#This Row],[ID]],". ",DML_drivmedel[[#This Row],[Drivmedel]]),"")</f>
        <v/>
      </c>
      <c r="D895" s="9" t="str">
        <f>IF(DML_drivmedel[[#This Row],[Drivmedel]]&lt;&gt;"",Organisationsnummer,"")</f>
        <v/>
      </c>
      <c r="E895" s="81" t="str">
        <f>IF(DML_drivmedel[[#This Row],[Drivmedel]]&lt;&gt;"",Rapportör,"")</f>
        <v/>
      </c>
      <c r="F895" s="9" t="str">
        <f>IF(DML_drivmedel[[#This Row],[Drivmedel]]&lt;&gt;"",CONCATENATE(Rapporteringsår,"-",DML_drivmedel[[#This Row],[ID]]),"")</f>
        <v/>
      </c>
      <c r="G895" s="26" t="str">
        <f>IF(DML_drivmedel[[#This Row],[Drivmedel]]&lt;&gt;"",Rapporteringsår,"")</f>
        <v/>
      </c>
      <c r="H895" s="149">
        <v>1893</v>
      </c>
      <c r="I895" s="1"/>
      <c r="J895" s="82"/>
      <c r="K895" s="1"/>
      <c r="L895" s="83"/>
      <c r="M895" s="100"/>
    </row>
    <row r="896" spans="2:13" x14ac:dyDescent="0.35">
      <c r="B8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6" s="9" t="str">
        <f>IF(DML_drivmedel[[#This Row],[Drivmedel]]&lt;&gt;"",CONCATENATE(DML_drivmedel[[#This Row],[ID]],". ",DML_drivmedel[[#This Row],[Drivmedel]]),"")</f>
        <v/>
      </c>
      <c r="D896" s="9" t="str">
        <f>IF(DML_drivmedel[[#This Row],[Drivmedel]]&lt;&gt;"",Organisationsnummer,"")</f>
        <v/>
      </c>
      <c r="E896" s="81" t="str">
        <f>IF(DML_drivmedel[[#This Row],[Drivmedel]]&lt;&gt;"",Rapportör,"")</f>
        <v/>
      </c>
      <c r="F896" s="9" t="str">
        <f>IF(DML_drivmedel[[#This Row],[Drivmedel]]&lt;&gt;"",CONCATENATE(Rapporteringsår,"-",DML_drivmedel[[#This Row],[ID]]),"")</f>
        <v/>
      </c>
      <c r="G896" s="26" t="str">
        <f>IF(DML_drivmedel[[#This Row],[Drivmedel]]&lt;&gt;"",Rapporteringsår,"")</f>
        <v/>
      </c>
      <c r="H896" s="149">
        <v>1894</v>
      </c>
      <c r="I896" s="1"/>
      <c r="J896" s="82"/>
      <c r="K896" s="1"/>
      <c r="L896" s="83"/>
      <c r="M896" s="100"/>
    </row>
    <row r="897" spans="2:13" x14ac:dyDescent="0.35">
      <c r="B8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7" s="9" t="str">
        <f>IF(DML_drivmedel[[#This Row],[Drivmedel]]&lt;&gt;"",CONCATENATE(DML_drivmedel[[#This Row],[ID]],". ",DML_drivmedel[[#This Row],[Drivmedel]]),"")</f>
        <v/>
      </c>
      <c r="D897" s="9" t="str">
        <f>IF(DML_drivmedel[[#This Row],[Drivmedel]]&lt;&gt;"",Organisationsnummer,"")</f>
        <v/>
      </c>
      <c r="E897" s="81" t="str">
        <f>IF(DML_drivmedel[[#This Row],[Drivmedel]]&lt;&gt;"",Rapportör,"")</f>
        <v/>
      </c>
      <c r="F897" s="9" t="str">
        <f>IF(DML_drivmedel[[#This Row],[Drivmedel]]&lt;&gt;"",CONCATENATE(Rapporteringsår,"-",DML_drivmedel[[#This Row],[ID]]),"")</f>
        <v/>
      </c>
      <c r="G897" s="26" t="str">
        <f>IF(DML_drivmedel[[#This Row],[Drivmedel]]&lt;&gt;"",Rapporteringsår,"")</f>
        <v/>
      </c>
      <c r="H897" s="149">
        <v>1895</v>
      </c>
      <c r="I897" s="1"/>
      <c r="J897" s="82"/>
      <c r="K897" s="1"/>
      <c r="L897" s="83"/>
      <c r="M897" s="100"/>
    </row>
    <row r="898" spans="2:13" x14ac:dyDescent="0.35">
      <c r="B8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8" s="9" t="str">
        <f>IF(DML_drivmedel[[#This Row],[Drivmedel]]&lt;&gt;"",CONCATENATE(DML_drivmedel[[#This Row],[ID]],". ",DML_drivmedel[[#This Row],[Drivmedel]]),"")</f>
        <v/>
      </c>
      <c r="D898" s="9" t="str">
        <f>IF(DML_drivmedel[[#This Row],[Drivmedel]]&lt;&gt;"",Organisationsnummer,"")</f>
        <v/>
      </c>
      <c r="E898" s="81" t="str">
        <f>IF(DML_drivmedel[[#This Row],[Drivmedel]]&lt;&gt;"",Rapportör,"")</f>
        <v/>
      </c>
      <c r="F898" s="9" t="str">
        <f>IF(DML_drivmedel[[#This Row],[Drivmedel]]&lt;&gt;"",CONCATENATE(Rapporteringsår,"-",DML_drivmedel[[#This Row],[ID]]),"")</f>
        <v/>
      </c>
      <c r="G898" s="26" t="str">
        <f>IF(DML_drivmedel[[#This Row],[Drivmedel]]&lt;&gt;"",Rapporteringsår,"")</f>
        <v/>
      </c>
      <c r="H898" s="149">
        <v>1896</v>
      </c>
      <c r="I898" s="1"/>
      <c r="J898" s="82"/>
      <c r="K898" s="1"/>
      <c r="L898" s="83"/>
      <c r="M898" s="100"/>
    </row>
    <row r="899" spans="2:13" x14ac:dyDescent="0.35">
      <c r="B8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9" s="9" t="str">
        <f>IF(DML_drivmedel[[#This Row],[Drivmedel]]&lt;&gt;"",CONCATENATE(DML_drivmedel[[#This Row],[ID]],". ",DML_drivmedel[[#This Row],[Drivmedel]]),"")</f>
        <v/>
      </c>
      <c r="D899" s="9" t="str">
        <f>IF(DML_drivmedel[[#This Row],[Drivmedel]]&lt;&gt;"",Organisationsnummer,"")</f>
        <v/>
      </c>
      <c r="E899" s="81" t="str">
        <f>IF(DML_drivmedel[[#This Row],[Drivmedel]]&lt;&gt;"",Rapportör,"")</f>
        <v/>
      </c>
      <c r="F899" s="9" t="str">
        <f>IF(DML_drivmedel[[#This Row],[Drivmedel]]&lt;&gt;"",CONCATENATE(Rapporteringsår,"-",DML_drivmedel[[#This Row],[ID]]),"")</f>
        <v/>
      </c>
      <c r="G899" s="26" t="str">
        <f>IF(DML_drivmedel[[#This Row],[Drivmedel]]&lt;&gt;"",Rapporteringsår,"")</f>
        <v/>
      </c>
      <c r="H899" s="149">
        <v>1897</v>
      </c>
      <c r="I899" s="1"/>
      <c r="J899" s="82"/>
      <c r="K899" s="1"/>
      <c r="L899" s="83"/>
      <c r="M899" s="100"/>
    </row>
    <row r="900" spans="2:13" x14ac:dyDescent="0.35">
      <c r="B9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0" s="9" t="str">
        <f>IF(DML_drivmedel[[#This Row],[Drivmedel]]&lt;&gt;"",CONCATENATE(DML_drivmedel[[#This Row],[ID]],". ",DML_drivmedel[[#This Row],[Drivmedel]]),"")</f>
        <v/>
      </c>
      <c r="D900" s="9" t="str">
        <f>IF(DML_drivmedel[[#This Row],[Drivmedel]]&lt;&gt;"",Organisationsnummer,"")</f>
        <v/>
      </c>
      <c r="E900" s="81" t="str">
        <f>IF(DML_drivmedel[[#This Row],[Drivmedel]]&lt;&gt;"",Rapportör,"")</f>
        <v/>
      </c>
      <c r="F900" s="9" t="str">
        <f>IF(DML_drivmedel[[#This Row],[Drivmedel]]&lt;&gt;"",CONCATENATE(Rapporteringsår,"-",DML_drivmedel[[#This Row],[ID]]),"")</f>
        <v/>
      </c>
      <c r="G900" s="26" t="str">
        <f>IF(DML_drivmedel[[#This Row],[Drivmedel]]&lt;&gt;"",Rapporteringsår,"")</f>
        <v/>
      </c>
      <c r="H900" s="149">
        <v>1898</v>
      </c>
      <c r="I900" s="1"/>
      <c r="J900" s="82"/>
      <c r="K900" s="1"/>
      <c r="L900" s="83"/>
      <c r="M900" s="100"/>
    </row>
    <row r="901" spans="2:13" x14ac:dyDescent="0.35">
      <c r="B9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1" s="9" t="str">
        <f>IF(DML_drivmedel[[#This Row],[Drivmedel]]&lt;&gt;"",CONCATENATE(DML_drivmedel[[#This Row],[ID]],". ",DML_drivmedel[[#This Row],[Drivmedel]]),"")</f>
        <v/>
      </c>
      <c r="D901" s="9" t="str">
        <f>IF(DML_drivmedel[[#This Row],[Drivmedel]]&lt;&gt;"",Organisationsnummer,"")</f>
        <v/>
      </c>
      <c r="E901" s="81" t="str">
        <f>IF(DML_drivmedel[[#This Row],[Drivmedel]]&lt;&gt;"",Rapportör,"")</f>
        <v/>
      </c>
      <c r="F901" s="9" t="str">
        <f>IF(DML_drivmedel[[#This Row],[Drivmedel]]&lt;&gt;"",CONCATENATE(Rapporteringsår,"-",DML_drivmedel[[#This Row],[ID]]),"")</f>
        <v/>
      </c>
      <c r="G901" s="26" t="str">
        <f>IF(DML_drivmedel[[#This Row],[Drivmedel]]&lt;&gt;"",Rapporteringsår,"")</f>
        <v/>
      </c>
      <c r="H901" s="149">
        <v>1899</v>
      </c>
      <c r="I901" s="1"/>
      <c r="J901" s="82"/>
      <c r="K901" s="1"/>
      <c r="L901" s="83"/>
      <c r="M901" s="100"/>
    </row>
    <row r="902" spans="2:13" x14ac:dyDescent="0.35">
      <c r="B9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2" s="9" t="str">
        <f>IF(DML_drivmedel[[#This Row],[Drivmedel]]&lt;&gt;"",CONCATENATE(DML_drivmedel[[#This Row],[ID]],". ",DML_drivmedel[[#This Row],[Drivmedel]]),"")</f>
        <v/>
      </c>
      <c r="D902" s="9" t="str">
        <f>IF(DML_drivmedel[[#This Row],[Drivmedel]]&lt;&gt;"",Organisationsnummer,"")</f>
        <v/>
      </c>
      <c r="E902" s="81" t="str">
        <f>IF(DML_drivmedel[[#This Row],[Drivmedel]]&lt;&gt;"",Rapportör,"")</f>
        <v/>
      </c>
      <c r="F902" s="9" t="str">
        <f>IF(DML_drivmedel[[#This Row],[Drivmedel]]&lt;&gt;"",CONCATENATE(Rapporteringsår,"-",DML_drivmedel[[#This Row],[ID]]),"")</f>
        <v/>
      </c>
      <c r="G902" s="26" t="str">
        <f>IF(DML_drivmedel[[#This Row],[Drivmedel]]&lt;&gt;"",Rapporteringsår,"")</f>
        <v/>
      </c>
      <c r="H902" s="149">
        <v>1900</v>
      </c>
      <c r="I902" s="1"/>
      <c r="J902" s="82"/>
      <c r="K902" s="1"/>
      <c r="L902" s="83"/>
      <c r="M902" s="100"/>
    </row>
    <row r="903" spans="2:13" x14ac:dyDescent="0.35">
      <c r="B9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3" s="9" t="str">
        <f>IF(DML_drivmedel[[#This Row],[Drivmedel]]&lt;&gt;"",CONCATENATE(DML_drivmedel[[#This Row],[ID]],". ",DML_drivmedel[[#This Row],[Drivmedel]]),"")</f>
        <v/>
      </c>
      <c r="D903" s="9" t="str">
        <f>IF(DML_drivmedel[[#This Row],[Drivmedel]]&lt;&gt;"",Organisationsnummer,"")</f>
        <v/>
      </c>
      <c r="E903" s="81" t="str">
        <f>IF(DML_drivmedel[[#This Row],[Drivmedel]]&lt;&gt;"",Rapportör,"")</f>
        <v/>
      </c>
      <c r="F903" s="9" t="str">
        <f>IF(DML_drivmedel[[#This Row],[Drivmedel]]&lt;&gt;"",CONCATENATE(Rapporteringsår,"-",DML_drivmedel[[#This Row],[ID]]),"")</f>
        <v/>
      </c>
      <c r="G903" s="26" t="str">
        <f>IF(DML_drivmedel[[#This Row],[Drivmedel]]&lt;&gt;"",Rapporteringsår,"")</f>
        <v/>
      </c>
      <c r="H903" s="149">
        <v>1901</v>
      </c>
      <c r="I903" s="1"/>
      <c r="J903" s="82"/>
      <c r="K903" s="1"/>
      <c r="L903" s="83"/>
      <c r="M903" s="100"/>
    </row>
    <row r="904" spans="2:13" x14ac:dyDescent="0.35">
      <c r="B9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4" s="9" t="str">
        <f>IF(DML_drivmedel[[#This Row],[Drivmedel]]&lt;&gt;"",CONCATENATE(DML_drivmedel[[#This Row],[ID]],". ",DML_drivmedel[[#This Row],[Drivmedel]]),"")</f>
        <v/>
      </c>
      <c r="D904" s="9" t="str">
        <f>IF(DML_drivmedel[[#This Row],[Drivmedel]]&lt;&gt;"",Organisationsnummer,"")</f>
        <v/>
      </c>
      <c r="E904" s="81" t="str">
        <f>IF(DML_drivmedel[[#This Row],[Drivmedel]]&lt;&gt;"",Rapportör,"")</f>
        <v/>
      </c>
      <c r="F904" s="9" t="str">
        <f>IF(DML_drivmedel[[#This Row],[Drivmedel]]&lt;&gt;"",CONCATENATE(Rapporteringsår,"-",DML_drivmedel[[#This Row],[ID]]),"")</f>
        <v/>
      </c>
      <c r="G904" s="26" t="str">
        <f>IF(DML_drivmedel[[#This Row],[Drivmedel]]&lt;&gt;"",Rapporteringsår,"")</f>
        <v/>
      </c>
      <c r="H904" s="149">
        <v>1902</v>
      </c>
      <c r="I904" s="1"/>
      <c r="J904" s="82"/>
      <c r="K904" s="1"/>
      <c r="L904" s="83"/>
      <c r="M904" s="100"/>
    </row>
    <row r="905" spans="2:13" x14ac:dyDescent="0.35">
      <c r="B9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5" s="9" t="str">
        <f>IF(DML_drivmedel[[#This Row],[Drivmedel]]&lt;&gt;"",CONCATENATE(DML_drivmedel[[#This Row],[ID]],". ",DML_drivmedel[[#This Row],[Drivmedel]]),"")</f>
        <v/>
      </c>
      <c r="D905" s="9" t="str">
        <f>IF(DML_drivmedel[[#This Row],[Drivmedel]]&lt;&gt;"",Organisationsnummer,"")</f>
        <v/>
      </c>
      <c r="E905" s="81" t="str">
        <f>IF(DML_drivmedel[[#This Row],[Drivmedel]]&lt;&gt;"",Rapportör,"")</f>
        <v/>
      </c>
      <c r="F905" s="9" t="str">
        <f>IF(DML_drivmedel[[#This Row],[Drivmedel]]&lt;&gt;"",CONCATENATE(Rapporteringsår,"-",DML_drivmedel[[#This Row],[ID]]),"")</f>
        <v/>
      </c>
      <c r="G905" s="26" t="str">
        <f>IF(DML_drivmedel[[#This Row],[Drivmedel]]&lt;&gt;"",Rapporteringsår,"")</f>
        <v/>
      </c>
      <c r="H905" s="149">
        <v>1903</v>
      </c>
      <c r="I905" s="1"/>
      <c r="J905" s="82"/>
      <c r="K905" s="1"/>
      <c r="L905" s="83"/>
      <c r="M905" s="100"/>
    </row>
    <row r="906" spans="2:13" x14ac:dyDescent="0.35">
      <c r="B9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6" s="9" t="str">
        <f>IF(DML_drivmedel[[#This Row],[Drivmedel]]&lt;&gt;"",CONCATENATE(DML_drivmedel[[#This Row],[ID]],". ",DML_drivmedel[[#This Row],[Drivmedel]]),"")</f>
        <v/>
      </c>
      <c r="D906" s="9" t="str">
        <f>IF(DML_drivmedel[[#This Row],[Drivmedel]]&lt;&gt;"",Organisationsnummer,"")</f>
        <v/>
      </c>
      <c r="E906" s="81" t="str">
        <f>IF(DML_drivmedel[[#This Row],[Drivmedel]]&lt;&gt;"",Rapportör,"")</f>
        <v/>
      </c>
      <c r="F906" s="9" t="str">
        <f>IF(DML_drivmedel[[#This Row],[Drivmedel]]&lt;&gt;"",CONCATENATE(Rapporteringsår,"-",DML_drivmedel[[#This Row],[ID]]),"")</f>
        <v/>
      </c>
      <c r="G906" s="26" t="str">
        <f>IF(DML_drivmedel[[#This Row],[Drivmedel]]&lt;&gt;"",Rapporteringsår,"")</f>
        <v/>
      </c>
      <c r="H906" s="149">
        <v>1904</v>
      </c>
      <c r="I906" s="1"/>
      <c r="J906" s="82"/>
      <c r="K906" s="1"/>
      <c r="L906" s="83"/>
      <c r="M906" s="100"/>
    </row>
    <row r="907" spans="2:13" x14ac:dyDescent="0.35">
      <c r="B9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7" s="9" t="str">
        <f>IF(DML_drivmedel[[#This Row],[Drivmedel]]&lt;&gt;"",CONCATENATE(DML_drivmedel[[#This Row],[ID]],". ",DML_drivmedel[[#This Row],[Drivmedel]]),"")</f>
        <v/>
      </c>
      <c r="D907" s="9" t="str">
        <f>IF(DML_drivmedel[[#This Row],[Drivmedel]]&lt;&gt;"",Organisationsnummer,"")</f>
        <v/>
      </c>
      <c r="E907" s="81" t="str">
        <f>IF(DML_drivmedel[[#This Row],[Drivmedel]]&lt;&gt;"",Rapportör,"")</f>
        <v/>
      </c>
      <c r="F907" s="9" t="str">
        <f>IF(DML_drivmedel[[#This Row],[Drivmedel]]&lt;&gt;"",CONCATENATE(Rapporteringsår,"-",DML_drivmedel[[#This Row],[ID]]),"")</f>
        <v/>
      </c>
      <c r="G907" s="26" t="str">
        <f>IF(DML_drivmedel[[#This Row],[Drivmedel]]&lt;&gt;"",Rapporteringsår,"")</f>
        <v/>
      </c>
      <c r="H907" s="149">
        <v>1905</v>
      </c>
      <c r="I907" s="1"/>
      <c r="J907" s="82"/>
      <c r="K907" s="1"/>
      <c r="L907" s="83"/>
      <c r="M907" s="100"/>
    </row>
    <row r="908" spans="2:13" x14ac:dyDescent="0.35">
      <c r="B9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8" s="9" t="str">
        <f>IF(DML_drivmedel[[#This Row],[Drivmedel]]&lt;&gt;"",CONCATENATE(DML_drivmedel[[#This Row],[ID]],". ",DML_drivmedel[[#This Row],[Drivmedel]]),"")</f>
        <v/>
      </c>
      <c r="D908" s="9" t="str">
        <f>IF(DML_drivmedel[[#This Row],[Drivmedel]]&lt;&gt;"",Organisationsnummer,"")</f>
        <v/>
      </c>
      <c r="E908" s="81" t="str">
        <f>IF(DML_drivmedel[[#This Row],[Drivmedel]]&lt;&gt;"",Rapportör,"")</f>
        <v/>
      </c>
      <c r="F908" s="9" t="str">
        <f>IF(DML_drivmedel[[#This Row],[Drivmedel]]&lt;&gt;"",CONCATENATE(Rapporteringsår,"-",DML_drivmedel[[#This Row],[ID]]),"")</f>
        <v/>
      </c>
      <c r="G908" s="26" t="str">
        <f>IF(DML_drivmedel[[#This Row],[Drivmedel]]&lt;&gt;"",Rapporteringsår,"")</f>
        <v/>
      </c>
      <c r="H908" s="149">
        <v>1906</v>
      </c>
      <c r="I908" s="1"/>
      <c r="J908" s="82"/>
      <c r="K908" s="1"/>
      <c r="L908" s="83"/>
      <c r="M908" s="100"/>
    </row>
    <row r="909" spans="2:13" x14ac:dyDescent="0.35">
      <c r="B9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9" s="9" t="str">
        <f>IF(DML_drivmedel[[#This Row],[Drivmedel]]&lt;&gt;"",CONCATENATE(DML_drivmedel[[#This Row],[ID]],". ",DML_drivmedel[[#This Row],[Drivmedel]]),"")</f>
        <v/>
      </c>
      <c r="D909" s="9" t="str">
        <f>IF(DML_drivmedel[[#This Row],[Drivmedel]]&lt;&gt;"",Organisationsnummer,"")</f>
        <v/>
      </c>
      <c r="E909" s="81" t="str">
        <f>IF(DML_drivmedel[[#This Row],[Drivmedel]]&lt;&gt;"",Rapportör,"")</f>
        <v/>
      </c>
      <c r="F909" s="9" t="str">
        <f>IF(DML_drivmedel[[#This Row],[Drivmedel]]&lt;&gt;"",CONCATENATE(Rapporteringsår,"-",DML_drivmedel[[#This Row],[ID]]),"")</f>
        <v/>
      </c>
      <c r="G909" s="26" t="str">
        <f>IF(DML_drivmedel[[#This Row],[Drivmedel]]&lt;&gt;"",Rapporteringsår,"")</f>
        <v/>
      </c>
      <c r="H909" s="149">
        <v>1907</v>
      </c>
      <c r="I909" s="1"/>
      <c r="J909" s="82"/>
      <c r="K909" s="1"/>
      <c r="L909" s="83"/>
      <c r="M909" s="100"/>
    </row>
    <row r="910" spans="2:13" x14ac:dyDescent="0.35">
      <c r="B9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0" s="9" t="str">
        <f>IF(DML_drivmedel[[#This Row],[Drivmedel]]&lt;&gt;"",CONCATENATE(DML_drivmedel[[#This Row],[ID]],". ",DML_drivmedel[[#This Row],[Drivmedel]]),"")</f>
        <v/>
      </c>
      <c r="D910" s="9" t="str">
        <f>IF(DML_drivmedel[[#This Row],[Drivmedel]]&lt;&gt;"",Organisationsnummer,"")</f>
        <v/>
      </c>
      <c r="E910" s="81" t="str">
        <f>IF(DML_drivmedel[[#This Row],[Drivmedel]]&lt;&gt;"",Rapportör,"")</f>
        <v/>
      </c>
      <c r="F910" s="9" t="str">
        <f>IF(DML_drivmedel[[#This Row],[Drivmedel]]&lt;&gt;"",CONCATENATE(Rapporteringsår,"-",DML_drivmedel[[#This Row],[ID]]),"")</f>
        <v/>
      </c>
      <c r="G910" s="26" t="str">
        <f>IF(DML_drivmedel[[#This Row],[Drivmedel]]&lt;&gt;"",Rapporteringsår,"")</f>
        <v/>
      </c>
      <c r="H910" s="149">
        <v>1908</v>
      </c>
      <c r="I910" s="1"/>
      <c r="J910" s="82"/>
      <c r="K910" s="1"/>
      <c r="L910" s="83"/>
      <c r="M910" s="100"/>
    </row>
    <row r="911" spans="2:13" x14ac:dyDescent="0.35">
      <c r="B9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1" s="9" t="str">
        <f>IF(DML_drivmedel[[#This Row],[Drivmedel]]&lt;&gt;"",CONCATENATE(DML_drivmedel[[#This Row],[ID]],". ",DML_drivmedel[[#This Row],[Drivmedel]]),"")</f>
        <v/>
      </c>
      <c r="D911" s="9" t="str">
        <f>IF(DML_drivmedel[[#This Row],[Drivmedel]]&lt;&gt;"",Organisationsnummer,"")</f>
        <v/>
      </c>
      <c r="E911" s="81" t="str">
        <f>IF(DML_drivmedel[[#This Row],[Drivmedel]]&lt;&gt;"",Rapportör,"")</f>
        <v/>
      </c>
      <c r="F911" s="9" t="str">
        <f>IF(DML_drivmedel[[#This Row],[Drivmedel]]&lt;&gt;"",CONCATENATE(Rapporteringsår,"-",DML_drivmedel[[#This Row],[ID]]),"")</f>
        <v/>
      </c>
      <c r="G911" s="26" t="str">
        <f>IF(DML_drivmedel[[#This Row],[Drivmedel]]&lt;&gt;"",Rapporteringsår,"")</f>
        <v/>
      </c>
      <c r="H911" s="149">
        <v>1909</v>
      </c>
      <c r="I911" s="1"/>
      <c r="J911" s="82"/>
      <c r="K911" s="1"/>
      <c r="L911" s="83"/>
      <c r="M911" s="100"/>
    </row>
    <row r="912" spans="2:13" x14ac:dyDescent="0.35">
      <c r="B9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2" s="9" t="str">
        <f>IF(DML_drivmedel[[#This Row],[Drivmedel]]&lt;&gt;"",CONCATENATE(DML_drivmedel[[#This Row],[ID]],". ",DML_drivmedel[[#This Row],[Drivmedel]]),"")</f>
        <v/>
      </c>
      <c r="D912" s="9" t="str">
        <f>IF(DML_drivmedel[[#This Row],[Drivmedel]]&lt;&gt;"",Organisationsnummer,"")</f>
        <v/>
      </c>
      <c r="E912" s="81" t="str">
        <f>IF(DML_drivmedel[[#This Row],[Drivmedel]]&lt;&gt;"",Rapportör,"")</f>
        <v/>
      </c>
      <c r="F912" s="9" t="str">
        <f>IF(DML_drivmedel[[#This Row],[Drivmedel]]&lt;&gt;"",CONCATENATE(Rapporteringsår,"-",DML_drivmedel[[#This Row],[ID]]),"")</f>
        <v/>
      </c>
      <c r="G912" s="26" t="str">
        <f>IF(DML_drivmedel[[#This Row],[Drivmedel]]&lt;&gt;"",Rapporteringsår,"")</f>
        <v/>
      </c>
      <c r="H912" s="149">
        <v>1910</v>
      </c>
      <c r="I912" s="1"/>
      <c r="J912" s="82"/>
      <c r="K912" s="1"/>
      <c r="L912" s="83"/>
      <c r="M912" s="100"/>
    </row>
    <row r="913" spans="2:13" x14ac:dyDescent="0.35">
      <c r="B9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3" s="9" t="str">
        <f>IF(DML_drivmedel[[#This Row],[Drivmedel]]&lt;&gt;"",CONCATENATE(DML_drivmedel[[#This Row],[ID]],". ",DML_drivmedel[[#This Row],[Drivmedel]]),"")</f>
        <v/>
      </c>
      <c r="D913" s="9" t="str">
        <f>IF(DML_drivmedel[[#This Row],[Drivmedel]]&lt;&gt;"",Organisationsnummer,"")</f>
        <v/>
      </c>
      <c r="E913" s="81" t="str">
        <f>IF(DML_drivmedel[[#This Row],[Drivmedel]]&lt;&gt;"",Rapportör,"")</f>
        <v/>
      </c>
      <c r="F913" s="9" t="str">
        <f>IF(DML_drivmedel[[#This Row],[Drivmedel]]&lt;&gt;"",CONCATENATE(Rapporteringsår,"-",DML_drivmedel[[#This Row],[ID]]),"")</f>
        <v/>
      </c>
      <c r="G913" s="26" t="str">
        <f>IF(DML_drivmedel[[#This Row],[Drivmedel]]&lt;&gt;"",Rapporteringsår,"")</f>
        <v/>
      </c>
      <c r="H913" s="149">
        <v>1911</v>
      </c>
      <c r="I913" s="1"/>
      <c r="J913" s="82"/>
      <c r="K913" s="1"/>
      <c r="L913" s="83"/>
      <c r="M913" s="100"/>
    </row>
    <row r="914" spans="2:13" x14ac:dyDescent="0.35">
      <c r="B9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4" s="9" t="str">
        <f>IF(DML_drivmedel[[#This Row],[Drivmedel]]&lt;&gt;"",CONCATENATE(DML_drivmedel[[#This Row],[ID]],". ",DML_drivmedel[[#This Row],[Drivmedel]]),"")</f>
        <v/>
      </c>
      <c r="D914" s="9" t="str">
        <f>IF(DML_drivmedel[[#This Row],[Drivmedel]]&lt;&gt;"",Organisationsnummer,"")</f>
        <v/>
      </c>
      <c r="E914" s="81" t="str">
        <f>IF(DML_drivmedel[[#This Row],[Drivmedel]]&lt;&gt;"",Rapportör,"")</f>
        <v/>
      </c>
      <c r="F914" s="9" t="str">
        <f>IF(DML_drivmedel[[#This Row],[Drivmedel]]&lt;&gt;"",CONCATENATE(Rapporteringsår,"-",DML_drivmedel[[#This Row],[ID]]),"")</f>
        <v/>
      </c>
      <c r="G914" s="26" t="str">
        <f>IF(DML_drivmedel[[#This Row],[Drivmedel]]&lt;&gt;"",Rapporteringsår,"")</f>
        <v/>
      </c>
      <c r="H914" s="149">
        <v>1912</v>
      </c>
      <c r="I914" s="1"/>
      <c r="J914" s="82"/>
      <c r="K914" s="1"/>
      <c r="L914" s="83"/>
      <c r="M914" s="100"/>
    </row>
    <row r="915" spans="2:13" x14ac:dyDescent="0.35">
      <c r="B9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5" s="9" t="str">
        <f>IF(DML_drivmedel[[#This Row],[Drivmedel]]&lt;&gt;"",CONCATENATE(DML_drivmedel[[#This Row],[ID]],". ",DML_drivmedel[[#This Row],[Drivmedel]]),"")</f>
        <v/>
      </c>
      <c r="D915" s="9" t="str">
        <f>IF(DML_drivmedel[[#This Row],[Drivmedel]]&lt;&gt;"",Organisationsnummer,"")</f>
        <v/>
      </c>
      <c r="E915" s="81" t="str">
        <f>IF(DML_drivmedel[[#This Row],[Drivmedel]]&lt;&gt;"",Rapportör,"")</f>
        <v/>
      </c>
      <c r="F915" s="9" t="str">
        <f>IF(DML_drivmedel[[#This Row],[Drivmedel]]&lt;&gt;"",CONCATENATE(Rapporteringsår,"-",DML_drivmedel[[#This Row],[ID]]),"")</f>
        <v/>
      </c>
      <c r="G915" s="26" t="str">
        <f>IF(DML_drivmedel[[#This Row],[Drivmedel]]&lt;&gt;"",Rapporteringsår,"")</f>
        <v/>
      </c>
      <c r="H915" s="149">
        <v>1913</v>
      </c>
      <c r="I915" s="1"/>
      <c r="J915" s="82"/>
      <c r="K915" s="1"/>
      <c r="L915" s="83"/>
      <c r="M915" s="100"/>
    </row>
    <row r="916" spans="2:13" x14ac:dyDescent="0.35">
      <c r="B9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6" s="9" t="str">
        <f>IF(DML_drivmedel[[#This Row],[Drivmedel]]&lt;&gt;"",CONCATENATE(DML_drivmedel[[#This Row],[ID]],". ",DML_drivmedel[[#This Row],[Drivmedel]]),"")</f>
        <v/>
      </c>
      <c r="D916" s="9" t="str">
        <f>IF(DML_drivmedel[[#This Row],[Drivmedel]]&lt;&gt;"",Organisationsnummer,"")</f>
        <v/>
      </c>
      <c r="E916" s="81" t="str">
        <f>IF(DML_drivmedel[[#This Row],[Drivmedel]]&lt;&gt;"",Rapportör,"")</f>
        <v/>
      </c>
      <c r="F916" s="9" t="str">
        <f>IF(DML_drivmedel[[#This Row],[Drivmedel]]&lt;&gt;"",CONCATENATE(Rapporteringsår,"-",DML_drivmedel[[#This Row],[ID]]),"")</f>
        <v/>
      </c>
      <c r="G916" s="26" t="str">
        <f>IF(DML_drivmedel[[#This Row],[Drivmedel]]&lt;&gt;"",Rapporteringsår,"")</f>
        <v/>
      </c>
      <c r="H916" s="149">
        <v>1914</v>
      </c>
      <c r="I916" s="1"/>
      <c r="J916" s="82"/>
      <c r="K916" s="1"/>
      <c r="L916" s="83"/>
      <c r="M916" s="100"/>
    </row>
    <row r="917" spans="2:13" x14ac:dyDescent="0.35">
      <c r="B9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7" s="9" t="str">
        <f>IF(DML_drivmedel[[#This Row],[Drivmedel]]&lt;&gt;"",CONCATENATE(DML_drivmedel[[#This Row],[ID]],". ",DML_drivmedel[[#This Row],[Drivmedel]]),"")</f>
        <v/>
      </c>
      <c r="D917" s="9" t="str">
        <f>IF(DML_drivmedel[[#This Row],[Drivmedel]]&lt;&gt;"",Organisationsnummer,"")</f>
        <v/>
      </c>
      <c r="E917" s="81" t="str">
        <f>IF(DML_drivmedel[[#This Row],[Drivmedel]]&lt;&gt;"",Rapportör,"")</f>
        <v/>
      </c>
      <c r="F917" s="9" t="str">
        <f>IF(DML_drivmedel[[#This Row],[Drivmedel]]&lt;&gt;"",CONCATENATE(Rapporteringsår,"-",DML_drivmedel[[#This Row],[ID]]),"")</f>
        <v/>
      </c>
      <c r="G917" s="26" t="str">
        <f>IF(DML_drivmedel[[#This Row],[Drivmedel]]&lt;&gt;"",Rapporteringsår,"")</f>
        <v/>
      </c>
      <c r="H917" s="149">
        <v>1915</v>
      </c>
      <c r="I917" s="1"/>
      <c r="J917" s="82"/>
      <c r="K917" s="1"/>
      <c r="L917" s="83"/>
      <c r="M917" s="100"/>
    </row>
    <row r="918" spans="2:13" x14ac:dyDescent="0.35">
      <c r="B9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8" s="9" t="str">
        <f>IF(DML_drivmedel[[#This Row],[Drivmedel]]&lt;&gt;"",CONCATENATE(DML_drivmedel[[#This Row],[ID]],". ",DML_drivmedel[[#This Row],[Drivmedel]]),"")</f>
        <v/>
      </c>
      <c r="D918" s="9" t="str">
        <f>IF(DML_drivmedel[[#This Row],[Drivmedel]]&lt;&gt;"",Organisationsnummer,"")</f>
        <v/>
      </c>
      <c r="E918" s="81" t="str">
        <f>IF(DML_drivmedel[[#This Row],[Drivmedel]]&lt;&gt;"",Rapportör,"")</f>
        <v/>
      </c>
      <c r="F918" s="9" t="str">
        <f>IF(DML_drivmedel[[#This Row],[Drivmedel]]&lt;&gt;"",CONCATENATE(Rapporteringsår,"-",DML_drivmedel[[#This Row],[ID]]),"")</f>
        <v/>
      </c>
      <c r="G918" s="26" t="str">
        <f>IF(DML_drivmedel[[#This Row],[Drivmedel]]&lt;&gt;"",Rapporteringsår,"")</f>
        <v/>
      </c>
      <c r="H918" s="149">
        <v>1916</v>
      </c>
      <c r="I918" s="1"/>
      <c r="J918" s="82"/>
      <c r="K918" s="1"/>
      <c r="L918" s="83"/>
      <c r="M918" s="100"/>
    </row>
    <row r="919" spans="2:13" x14ac:dyDescent="0.35">
      <c r="B9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9" s="9" t="str">
        <f>IF(DML_drivmedel[[#This Row],[Drivmedel]]&lt;&gt;"",CONCATENATE(DML_drivmedel[[#This Row],[ID]],". ",DML_drivmedel[[#This Row],[Drivmedel]]),"")</f>
        <v/>
      </c>
      <c r="D919" s="9" t="str">
        <f>IF(DML_drivmedel[[#This Row],[Drivmedel]]&lt;&gt;"",Organisationsnummer,"")</f>
        <v/>
      </c>
      <c r="E919" s="81" t="str">
        <f>IF(DML_drivmedel[[#This Row],[Drivmedel]]&lt;&gt;"",Rapportör,"")</f>
        <v/>
      </c>
      <c r="F919" s="9" t="str">
        <f>IF(DML_drivmedel[[#This Row],[Drivmedel]]&lt;&gt;"",CONCATENATE(Rapporteringsår,"-",DML_drivmedel[[#This Row],[ID]]),"")</f>
        <v/>
      </c>
      <c r="G919" s="26" t="str">
        <f>IF(DML_drivmedel[[#This Row],[Drivmedel]]&lt;&gt;"",Rapporteringsår,"")</f>
        <v/>
      </c>
      <c r="H919" s="149">
        <v>1917</v>
      </c>
      <c r="I919" s="1"/>
      <c r="J919" s="82"/>
      <c r="K919" s="1"/>
      <c r="L919" s="83"/>
      <c r="M919" s="100"/>
    </row>
    <row r="920" spans="2:13" x14ac:dyDescent="0.35">
      <c r="B9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0" s="9" t="str">
        <f>IF(DML_drivmedel[[#This Row],[Drivmedel]]&lt;&gt;"",CONCATENATE(DML_drivmedel[[#This Row],[ID]],". ",DML_drivmedel[[#This Row],[Drivmedel]]),"")</f>
        <v/>
      </c>
      <c r="D920" s="9" t="str">
        <f>IF(DML_drivmedel[[#This Row],[Drivmedel]]&lt;&gt;"",Organisationsnummer,"")</f>
        <v/>
      </c>
      <c r="E920" s="81" t="str">
        <f>IF(DML_drivmedel[[#This Row],[Drivmedel]]&lt;&gt;"",Rapportör,"")</f>
        <v/>
      </c>
      <c r="F920" s="9" t="str">
        <f>IF(DML_drivmedel[[#This Row],[Drivmedel]]&lt;&gt;"",CONCATENATE(Rapporteringsår,"-",DML_drivmedel[[#This Row],[ID]]),"")</f>
        <v/>
      </c>
      <c r="G920" s="26" t="str">
        <f>IF(DML_drivmedel[[#This Row],[Drivmedel]]&lt;&gt;"",Rapporteringsår,"")</f>
        <v/>
      </c>
      <c r="H920" s="149">
        <v>1918</v>
      </c>
      <c r="I920" s="1"/>
      <c r="J920" s="82"/>
      <c r="K920" s="1"/>
      <c r="L920" s="83"/>
      <c r="M920" s="100"/>
    </row>
    <row r="921" spans="2:13" x14ac:dyDescent="0.35">
      <c r="B9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1" s="9" t="str">
        <f>IF(DML_drivmedel[[#This Row],[Drivmedel]]&lt;&gt;"",CONCATENATE(DML_drivmedel[[#This Row],[ID]],". ",DML_drivmedel[[#This Row],[Drivmedel]]),"")</f>
        <v/>
      </c>
      <c r="D921" s="9" t="str">
        <f>IF(DML_drivmedel[[#This Row],[Drivmedel]]&lt;&gt;"",Organisationsnummer,"")</f>
        <v/>
      </c>
      <c r="E921" s="81" t="str">
        <f>IF(DML_drivmedel[[#This Row],[Drivmedel]]&lt;&gt;"",Rapportör,"")</f>
        <v/>
      </c>
      <c r="F921" s="9" t="str">
        <f>IF(DML_drivmedel[[#This Row],[Drivmedel]]&lt;&gt;"",CONCATENATE(Rapporteringsår,"-",DML_drivmedel[[#This Row],[ID]]),"")</f>
        <v/>
      </c>
      <c r="G921" s="26" t="str">
        <f>IF(DML_drivmedel[[#This Row],[Drivmedel]]&lt;&gt;"",Rapporteringsår,"")</f>
        <v/>
      </c>
      <c r="H921" s="149">
        <v>1919</v>
      </c>
      <c r="I921" s="1"/>
      <c r="J921" s="82"/>
      <c r="K921" s="1"/>
      <c r="L921" s="83"/>
      <c r="M921" s="100"/>
    </row>
    <row r="922" spans="2:13" x14ac:dyDescent="0.35">
      <c r="B9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2" s="9" t="str">
        <f>IF(DML_drivmedel[[#This Row],[Drivmedel]]&lt;&gt;"",CONCATENATE(DML_drivmedel[[#This Row],[ID]],". ",DML_drivmedel[[#This Row],[Drivmedel]]),"")</f>
        <v/>
      </c>
      <c r="D922" s="9" t="str">
        <f>IF(DML_drivmedel[[#This Row],[Drivmedel]]&lt;&gt;"",Organisationsnummer,"")</f>
        <v/>
      </c>
      <c r="E922" s="81" t="str">
        <f>IF(DML_drivmedel[[#This Row],[Drivmedel]]&lt;&gt;"",Rapportör,"")</f>
        <v/>
      </c>
      <c r="F922" s="9" t="str">
        <f>IF(DML_drivmedel[[#This Row],[Drivmedel]]&lt;&gt;"",CONCATENATE(Rapporteringsår,"-",DML_drivmedel[[#This Row],[ID]]),"")</f>
        <v/>
      </c>
      <c r="G922" s="26" t="str">
        <f>IF(DML_drivmedel[[#This Row],[Drivmedel]]&lt;&gt;"",Rapporteringsår,"")</f>
        <v/>
      </c>
      <c r="H922" s="149">
        <v>1920</v>
      </c>
      <c r="I922" s="1"/>
      <c r="J922" s="82"/>
      <c r="K922" s="1"/>
      <c r="L922" s="83"/>
      <c r="M922" s="100"/>
    </row>
    <row r="923" spans="2:13" x14ac:dyDescent="0.35">
      <c r="B9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3" s="9" t="str">
        <f>IF(DML_drivmedel[[#This Row],[Drivmedel]]&lt;&gt;"",CONCATENATE(DML_drivmedel[[#This Row],[ID]],". ",DML_drivmedel[[#This Row],[Drivmedel]]),"")</f>
        <v/>
      </c>
      <c r="D923" s="9" t="str">
        <f>IF(DML_drivmedel[[#This Row],[Drivmedel]]&lt;&gt;"",Organisationsnummer,"")</f>
        <v/>
      </c>
      <c r="E923" s="81" t="str">
        <f>IF(DML_drivmedel[[#This Row],[Drivmedel]]&lt;&gt;"",Rapportör,"")</f>
        <v/>
      </c>
      <c r="F923" s="9" t="str">
        <f>IF(DML_drivmedel[[#This Row],[Drivmedel]]&lt;&gt;"",CONCATENATE(Rapporteringsår,"-",DML_drivmedel[[#This Row],[ID]]),"")</f>
        <v/>
      </c>
      <c r="G923" s="26" t="str">
        <f>IF(DML_drivmedel[[#This Row],[Drivmedel]]&lt;&gt;"",Rapporteringsår,"")</f>
        <v/>
      </c>
      <c r="H923" s="149">
        <v>1921</v>
      </c>
      <c r="I923" s="1"/>
      <c r="J923" s="82"/>
      <c r="K923" s="1"/>
      <c r="L923" s="83"/>
      <c r="M923" s="100"/>
    </row>
    <row r="924" spans="2:13" x14ac:dyDescent="0.35">
      <c r="B9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4" s="9" t="str">
        <f>IF(DML_drivmedel[[#This Row],[Drivmedel]]&lt;&gt;"",CONCATENATE(DML_drivmedel[[#This Row],[ID]],". ",DML_drivmedel[[#This Row],[Drivmedel]]),"")</f>
        <v/>
      </c>
      <c r="D924" s="9" t="str">
        <f>IF(DML_drivmedel[[#This Row],[Drivmedel]]&lt;&gt;"",Organisationsnummer,"")</f>
        <v/>
      </c>
      <c r="E924" s="81" t="str">
        <f>IF(DML_drivmedel[[#This Row],[Drivmedel]]&lt;&gt;"",Rapportör,"")</f>
        <v/>
      </c>
      <c r="F924" s="9" t="str">
        <f>IF(DML_drivmedel[[#This Row],[Drivmedel]]&lt;&gt;"",CONCATENATE(Rapporteringsår,"-",DML_drivmedel[[#This Row],[ID]]),"")</f>
        <v/>
      </c>
      <c r="G924" s="26" t="str">
        <f>IF(DML_drivmedel[[#This Row],[Drivmedel]]&lt;&gt;"",Rapporteringsår,"")</f>
        <v/>
      </c>
      <c r="H924" s="149">
        <v>1922</v>
      </c>
      <c r="I924" s="1"/>
      <c r="J924" s="82"/>
      <c r="K924" s="1"/>
      <c r="L924" s="83"/>
      <c r="M924" s="100"/>
    </row>
    <row r="925" spans="2:13" x14ac:dyDescent="0.35">
      <c r="B9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5" s="9" t="str">
        <f>IF(DML_drivmedel[[#This Row],[Drivmedel]]&lt;&gt;"",CONCATENATE(DML_drivmedel[[#This Row],[ID]],". ",DML_drivmedel[[#This Row],[Drivmedel]]),"")</f>
        <v/>
      </c>
      <c r="D925" s="9" t="str">
        <f>IF(DML_drivmedel[[#This Row],[Drivmedel]]&lt;&gt;"",Organisationsnummer,"")</f>
        <v/>
      </c>
      <c r="E925" s="81" t="str">
        <f>IF(DML_drivmedel[[#This Row],[Drivmedel]]&lt;&gt;"",Rapportör,"")</f>
        <v/>
      </c>
      <c r="F925" s="9" t="str">
        <f>IF(DML_drivmedel[[#This Row],[Drivmedel]]&lt;&gt;"",CONCATENATE(Rapporteringsår,"-",DML_drivmedel[[#This Row],[ID]]),"")</f>
        <v/>
      </c>
      <c r="G925" s="26" t="str">
        <f>IF(DML_drivmedel[[#This Row],[Drivmedel]]&lt;&gt;"",Rapporteringsår,"")</f>
        <v/>
      </c>
      <c r="H925" s="149">
        <v>1923</v>
      </c>
      <c r="I925" s="1"/>
      <c r="J925" s="82"/>
      <c r="K925" s="1"/>
      <c r="L925" s="83"/>
      <c r="M925" s="100"/>
    </row>
    <row r="926" spans="2:13" x14ac:dyDescent="0.35">
      <c r="B9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6" s="9" t="str">
        <f>IF(DML_drivmedel[[#This Row],[Drivmedel]]&lt;&gt;"",CONCATENATE(DML_drivmedel[[#This Row],[ID]],". ",DML_drivmedel[[#This Row],[Drivmedel]]),"")</f>
        <v/>
      </c>
      <c r="D926" s="9" t="str">
        <f>IF(DML_drivmedel[[#This Row],[Drivmedel]]&lt;&gt;"",Organisationsnummer,"")</f>
        <v/>
      </c>
      <c r="E926" s="81" t="str">
        <f>IF(DML_drivmedel[[#This Row],[Drivmedel]]&lt;&gt;"",Rapportör,"")</f>
        <v/>
      </c>
      <c r="F926" s="9" t="str">
        <f>IF(DML_drivmedel[[#This Row],[Drivmedel]]&lt;&gt;"",CONCATENATE(Rapporteringsår,"-",DML_drivmedel[[#This Row],[ID]]),"")</f>
        <v/>
      </c>
      <c r="G926" s="26" t="str">
        <f>IF(DML_drivmedel[[#This Row],[Drivmedel]]&lt;&gt;"",Rapporteringsår,"")</f>
        <v/>
      </c>
      <c r="H926" s="149">
        <v>1924</v>
      </c>
      <c r="I926" s="1"/>
      <c r="J926" s="82"/>
      <c r="K926" s="1"/>
      <c r="L926" s="83"/>
      <c r="M926" s="100"/>
    </row>
    <row r="927" spans="2:13" x14ac:dyDescent="0.35">
      <c r="B9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7" s="9" t="str">
        <f>IF(DML_drivmedel[[#This Row],[Drivmedel]]&lt;&gt;"",CONCATENATE(DML_drivmedel[[#This Row],[ID]],". ",DML_drivmedel[[#This Row],[Drivmedel]]),"")</f>
        <v/>
      </c>
      <c r="D927" s="9" t="str">
        <f>IF(DML_drivmedel[[#This Row],[Drivmedel]]&lt;&gt;"",Organisationsnummer,"")</f>
        <v/>
      </c>
      <c r="E927" s="81" t="str">
        <f>IF(DML_drivmedel[[#This Row],[Drivmedel]]&lt;&gt;"",Rapportör,"")</f>
        <v/>
      </c>
      <c r="F927" s="9" t="str">
        <f>IF(DML_drivmedel[[#This Row],[Drivmedel]]&lt;&gt;"",CONCATENATE(Rapporteringsår,"-",DML_drivmedel[[#This Row],[ID]]),"")</f>
        <v/>
      </c>
      <c r="G927" s="26" t="str">
        <f>IF(DML_drivmedel[[#This Row],[Drivmedel]]&lt;&gt;"",Rapporteringsår,"")</f>
        <v/>
      </c>
      <c r="H927" s="149">
        <v>1925</v>
      </c>
      <c r="I927" s="1"/>
      <c r="J927" s="82"/>
      <c r="K927" s="1"/>
      <c r="L927" s="83"/>
      <c r="M927" s="100"/>
    </row>
    <row r="928" spans="2:13" x14ac:dyDescent="0.35">
      <c r="B9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8" s="9" t="str">
        <f>IF(DML_drivmedel[[#This Row],[Drivmedel]]&lt;&gt;"",CONCATENATE(DML_drivmedel[[#This Row],[ID]],". ",DML_drivmedel[[#This Row],[Drivmedel]]),"")</f>
        <v/>
      </c>
      <c r="D928" s="9" t="str">
        <f>IF(DML_drivmedel[[#This Row],[Drivmedel]]&lt;&gt;"",Organisationsnummer,"")</f>
        <v/>
      </c>
      <c r="E928" s="81" t="str">
        <f>IF(DML_drivmedel[[#This Row],[Drivmedel]]&lt;&gt;"",Rapportör,"")</f>
        <v/>
      </c>
      <c r="F928" s="9" t="str">
        <f>IF(DML_drivmedel[[#This Row],[Drivmedel]]&lt;&gt;"",CONCATENATE(Rapporteringsår,"-",DML_drivmedel[[#This Row],[ID]]),"")</f>
        <v/>
      </c>
      <c r="G928" s="26" t="str">
        <f>IF(DML_drivmedel[[#This Row],[Drivmedel]]&lt;&gt;"",Rapporteringsår,"")</f>
        <v/>
      </c>
      <c r="H928" s="149">
        <v>1926</v>
      </c>
      <c r="I928" s="1"/>
      <c r="J928" s="82"/>
      <c r="K928" s="1"/>
      <c r="L928" s="83"/>
      <c r="M928" s="100"/>
    </row>
    <row r="929" spans="2:13" x14ac:dyDescent="0.35">
      <c r="B9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9" s="9" t="str">
        <f>IF(DML_drivmedel[[#This Row],[Drivmedel]]&lt;&gt;"",CONCATENATE(DML_drivmedel[[#This Row],[ID]],". ",DML_drivmedel[[#This Row],[Drivmedel]]),"")</f>
        <v/>
      </c>
      <c r="D929" s="9" t="str">
        <f>IF(DML_drivmedel[[#This Row],[Drivmedel]]&lt;&gt;"",Organisationsnummer,"")</f>
        <v/>
      </c>
      <c r="E929" s="81" t="str">
        <f>IF(DML_drivmedel[[#This Row],[Drivmedel]]&lt;&gt;"",Rapportör,"")</f>
        <v/>
      </c>
      <c r="F929" s="9" t="str">
        <f>IF(DML_drivmedel[[#This Row],[Drivmedel]]&lt;&gt;"",CONCATENATE(Rapporteringsår,"-",DML_drivmedel[[#This Row],[ID]]),"")</f>
        <v/>
      </c>
      <c r="G929" s="26" t="str">
        <f>IF(DML_drivmedel[[#This Row],[Drivmedel]]&lt;&gt;"",Rapporteringsår,"")</f>
        <v/>
      </c>
      <c r="H929" s="149">
        <v>1927</v>
      </c>
      <c r="I929" s="1"/>
      <c r="J929" s="82"/>
      <c r="K929" s="1"/>
      <c r="L929" s="83"/>
      <c r="M929" s="100"/>
    </row>
    <row r="930" spans="2:13" x14ac:dyDescent="0.35">
      <c r="B9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0" s="9" t="str">
        <f>IF(DML_drivmedel[[#This Row],[Drivmedel]]&lt;&gt;"",CONCATENATE(DML_drivmedel[[#This Row],[ID]],". ",DML_drivmedel[[#This Row],[Drivmedel]]),"")</f>
        <v/>
      </c>
      <c r="D930" s="9" t="str">
        <f>IF(DML_drivmedel[[#This Row],[Drivmedel]]&lt;&gt;"",Organisationsnummer,"")</f>
        <v/>
      </c>
      <c r="E930" s="81" t="str">
        <f>IF(DML_drivmedel[[#This Row],[Drivmedel]]&lt;&gt;"",Rapportör,"")</f>
        <v/>
      </c>
      <c r="F930" s="9" t="str">
        <f>IF(DML_drivmedel[[#This Row],[Drivmedel]]&lt;&gt;"",CONCATENATE(Rapporteringsår,"-",DML_drivmedel[[#This Row],[ID]]),"")</f>
        <v/>
      </c>
      <c r="G930" s="26" t="str">
        <f>IF(DML_drivmedel[[#This Row],[Drivmedel]]&lt;&gt;"",Rapporteringsår,"")</f>
        <v/>
      </c>
      <c r="H930" s="149">
        <v>1928</v>
      </c>
      <c r="I930" s="1"/>
      <c r="J930" s="82"/>
      <c r="K930" s="1"/>
      <c r="L930" s="83"/>
      <c r="M930" s="100"/>
    </row>
    <row r="931" spans="2:13" x14ac:dyDescent="0.35">
      <c r="B9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1" s="9" t="str">
        <f>IF(DML_drivmedel[[#This Row],[Drivmedel]]&lt;&gt;"",CONCATENATE(DML_drivmedel[[#This Row],[ID]],". ",DML_drivmedel[[#This Row],[Drivmedel]]),"")</f>
        <v/>
      </c>
      <c r="D931" s="9" t="str">
        <f>IF(DML_drivmedel[[#This Row],[Drivmedel]]&lt;&gt;"",Organisationsnummer,"")</f>
        <v/>
      </c>
      <c r="E931" s="81" t="str">
        <f>IF(DML_drivmedel[[#This Row],[Drivmedel]]&lt;&gt;"",Rapportör,"")</f>
        <v/>
      </c>
      <c r="F931" s="9" t="str">
        <f>IF(DML_drivmedel[[#This Row],[Drivmedel]]&lt;&gt;"",CONCATENATE(Rapporteringsår,"-",DML_drivmedel[[#This Row],[ID]]),"")</f>
        <v/>
      </c>
      <c r="G931" s="26" t="str">
        <f>IF(DML_drivmedel[[#This Row],[Drivmedel]]&lt;&gt;"",Rapporteringsår,"")</f>
        <v/>
      </c>
      <c r="H931" s="149">
        <v>1929</v>
      </c>
      <c r="I931" s="1"/>
      <c r="J931" s="82"/>
      <c r="K931" s="1"/>
      <c r="L931" s="83"/>
      <c r="M931" s="100"/>
    </row>
    <row r="932" spans="2:13" x14ac:dyDescent="0.35">
      <c r="B9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2" s="9" t="str">
        <f>IF(DML_drivmedel[[#This Row],[Drivmedel]]&lt;&gt;"",CONCATENATE(DML_drivmedel[[#This Row],[ID]],". ",DML_drivmedel[[#This Row],[Drivmedel]]),"")</f>
        <v/>
      </c>
      <c r="D932" s="9" t="str">
        <f>IF(DML_drivmedel[[#This Row],[Drivmedel]]&lt;&gt;"",Organisationsnummer,"")</f>
        <v/>
      </c>
      <c r="E932" s="81" t="str">
        <f>IF(DML_drivmedel[[#This Row],[Drivmedel]]&lt;&gt;"",Rapportör,"")</f>
        <v/>
      </c>
      <c r="F932" s="9" t="str">
        <f>IF(DML_drivmedel[[#This Row],[Drivmedel]]&lt;&gt;"",CONCATENATE(Rapporteringsår,"-",DML_drivmedel[[#This Row],[ID]]),"")</f>
        <v/>
      </c>
      <c r="G932" s="26" t="str">
        <f>IF(DML_drivmedel[[#This Row],[Drivmedel]]&lt;&gt;"",Rapporteringsår,"")</f>
        <v/>
      </c>
      <c r="H932" s="149">
        <v>1930</v>
      </c>
      <c r="I932" s="1"/>
      <c r="J932" s="82"/>
      <c r="K932" s="1"/>
      <c r="L932" s="83"/>
      <c r="M932" s="100"/>
    </row>
    <row r="933" spans="2:13" x14ac:dyDescent="0.35">
      <c r="B9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3" s="9" t="str">
        <f>IF(DML_drivmedel[[#This Row],[Drivmedel]]&lt;&gt;"",CONCATENATE(DML_drivmedel[[#This Row],[ID]],". ",DML_drivmedel[[#This Row],[Drivmedel]]),"")</f>
        <v/>
      </c>
      <c r="D933" s="9" t="str">
        <f>IF(DML_drivmedel[[#This Row],[Drivmedel]]&lt;&gt;"",Organisationsnummer,"")</f>
        <v/>
      </c>
      <c r="E933" s="81" t="str">
        <f>IF(DML_drivmedel[[#This Row],[Drivmedel]]&lt;&gt;"",Rapportör,"")</f>
        <v/>
      </c>
      <c r="F933" s="9" t="str">
        <f>IF(DML_drivmedel[[#This Row],[Drivmedel]]&lt;&gt;"",CONCATENATE(Rapporteringsår,"-",DML_drivmedel[[#This Row],[ID]]),"")</f>
        <v/>
      </c>
      <c r="G933" s="26" t="str">
        <f>IF(DML_drivmedel[[#This Row],[Drivmedel]]&lt;&gt;"",Rapporteringsår,"")</f>
        <v/>
      </c>
      <c r="H933" s="149">
        <v>1931</v>
      </c>
      <c r="I933" s="1"/>
      <c r="J933" s="82"/>
      <c r="K933" s="1"/>
      <c r="L933" s="83"/>
      <c r="M933" s="100"/>
    </row>
    <row r="934" spans="2:13" x14ac:dyDescent="0.35">
      <c r="B9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4" s="9" t="str">
        <f>IF(DML_drivmedel[[#This Row],[Drivmedel]]&lt;&gt;"",CONCATENATE(DML_drivmedel[[#This Row],[ID]],". ",DML_drivmedel[[#This Row],[Drivmedel]]),"")</f>
        <v/>
      </c>
      <c r="D934" s="9" t="str">
        <f>IF(DML_drivmedel[[#This Row],[Drivmedel]]&lt;&gt;"",Organisationsnummer,"")</f>
        <v/>
      </c>
      <c r="E934" s="81" t="str">
        <f>IF(DML_drivmedel[[#This Row],[Drivmedel]]&lt;&gt;"",Rapportör,"")</f>
        <v/>
      </c>
      <c r="F934" s="9" t="str">
        <f>IF(DML_drivmedel[[#This Row],[Drivmedel]]&lt;&gt;"",CONCATENATE(Rapporteringsår,"-",DML_drivmedel[[#This Row],[ID]]),"")</f>
        <v/>
      </c>
      <c r="G934" s="26" t="str">
        <f>IF(DML_drivmedel[[#This Row],[Drivmedel]]&lt;&gt;"",Rapporteringsår,"")</f>
        <v/>
      </c>
      <c r="H934" s="149">
        <v>1932</v>
      </c>
      <c r="I934" s="1"/>
      <c r="J934" s="82"/>
      <c r="K934" s="1"/>
      <c r="L934" s="83"/>
      <c r="M934" s="100"/>
    </row>
    <row r="935" spans="2:13" x14ac:dyDescent="0.35">
      <c r="B9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5" s="9" t="str">
        <f>IF(DML_drivmedel[[#This Row],[Drivmedel]]&lt;&gt;"",CONCATENATE(DML_drivmedel[[#This Row],[ID]],". ",DML_drivmedel[[#This Row],[Drivmedel]]),"")</f>
        <v/>
      </c>
      <c r="D935" s="9" t="str">
        <f>IF(DML_drivmedel[[#This Row],[Drivmedel]]&lt;&gt;"",Organisationsnummer,"")</f>
        <v/>
      </c>
      <c r="E935" s="81" t="str">
        <f>IF(DML_drivmedel[[#This Row],[Drivmedel]]&lt;&gt;"",Rapportör,"")</f>
        <v/>
      </c>
      <c r="F935" s="9" t="str">
        <f>IF(DML_drivmedel[[#This Row],[Drivmedel]]&lt;&gt;"",CONCATENATE(Rapporteringsår,"-",DML_drivmedel[[#This Row],[ID]]),"")</f>
        <v/>
      </c>
      <c r="G935" s="26" t="str">
        <f>IF(DML_drivmedel[[#This Row],[Drivmedel]]&lt;&gt;"",Rapporteringsår,"")</f>
        <v/>
      </c>
      <c r="H935" s="149">
        <v>1933</v>
      </c>
      <c r="I935" s="1"/>
      <c r="J935" s="82"/>
      <c r="K935" s="1"/>
      <c r="L935" s="83"/>
      <c r="M935" s="100"/>
    </row>
    <row r="936" spans="2:13" x14ac:dyDescent="0.35">
      <c r="B9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6" s="9" t="str">
        <f>IF(DML_drivmedel[[#This Row],[Drivmedel]]&lt;&gt;"",CONCATENATE(DML_drivmedel[[#This Row],[ID]],". ",DML_drivmedel[[#This Row],[Drivmedel]]),"")</f>
        <v/>
      </c>
      <c r="D936" s="9" t="str">
        <f>IF(DML_drivmedel[[#This Row],[Drivmedel]]&lt;&gt;"",Organisationsnummer,"")</f>
        <v/>
      </c>
      <c r="E936" s="81" t="str">
        <f>IF(DML_drivmedel[[#This Row],[Drivmedel]]&lt;&gt;"",Rapportör,"")</f>
        <v/>
      </c>
      <c r="F936" s="9" t="str">
        <f>IF(DML_drivmedel[[#This Row],[Drivmedel]]&lt;&gt;"",CONCATENATE(Rapporteringsår,"-",DML_drivmedel[[#This Row],[ID]]),"")</f>
        <v/>
      </c>
      <c r="G936" s="26" t="str">
        <f>IF(DML_drivmedel[[#This Row],[Drivmedel]]&lt;&gt;"",Rapporteringsår,"")</f>
        <v/>
      </c>
      <c r="H936" s="149">
        <v>1934</v>
      </c>
      <c r="I936" s="1"/>
      <c r="J936" s="82"/>
      <c r="K936" s="1"/>
      <c r="L936" s="83"/>
      <c r="M936" s="100"/>
    </row>
    <row r="937" spans="2:13" x14ac:dyDescent="0.35">
      <c r="B9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7" s="9" t="str">
        <f>IF(DML_drivmedel[[#This Row],[Drivmedel]]&lt;&gt;"",CONCATENATE(DML_drivmedel[[#This Row],[ID]],". ",DML_drivmedel[[#This Row],[Drivmedel]]),"")</f>
        <v/>
      </c>
      <c r="D937" s="9" t="str">
        <f>IF(DML_drivmedel[[#This Row],[Drivmedel]]&lt;&gt;"",Organisationsnummer,"")</f>
        <v/>
      </c>
      <c r="E937" s="81" t="str">
        <f>IF(DML_drivmedel[[#This Row],[Drivmedel]]&lt;&gt;"",Rapportör,"")</f>
        <v/>
      </c>
      <c r="F937" s="9" t="str">
        <f>IF(DML_drivmedel[[#This Row],[Drivmedel]]&lt;&gt;"",CONCATENATE(Rapporteringsår,"-",DML_drivmedel[[#This Row],[ID]]),"")</f>
        <v/>
      </c>
      <c r="G937" s="26" t="str">
        <f>IF(DML_drivmedel[[#This Row],[Drivmedel]]&lt;&gt;"",Rapporteringsår,"")</f>
        <v/>
      </c>
      <c r="H937" s="149">
        <v>1935</v>
      </c>
      <c r="I937" s="1"/>
      <c r="J937" s="82"/>
      <c r="K937" s="1"/>
      <c r="L937" s="83"/>
      <c r="M937" s="100"/>
    </row>
    <row r="938" spans="2:13" x14ac:dyDescent="0.35">
      <c r="B9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8" s="9" t="str">
        <f>IF(DML_drivmedel[[#This Row],[Drivmedel]]&lt;&gt;"",CONCATENATE(DML_drivmedel[[#This Row],[ID]],". ",DML_drivmedel[[#This Row],[Drivmedel]]),"")</f>
        <v/>
      </c>
      <c r="D938" s="9" t="str">
        <f>IF(DML_drivmedel[[#This Row],[Drivmedel]]&lt;&gt;"",Organisationsnummer,"")</f>
        <v/>
      </c>
      <c r="E938" s="81" t="str">
        <f>IF(DML_drivmedel[[#This Row],[Drivmedel]]&lt;&gt;"",Rapportör,"")</f>
        <v/>
      </c>
      <c r="F938" s="9" t="str">
        <f>IF(DML_drivmedel[[#This Row],[Drivmedel]]&lt;&gt;"",CONCATENATE(Rapporteringsår,"-",DML_drivmedel[[#This Row],[ID]]),"")</f>
        <v/>
      </c>
      <c r="G938" s="26" t="str">
        <f>IF(DML_drivmedel[[#This Row],[Drivmedel]]&lt;&gt;"",Rapporteringsår,"")</f>
        <v/>
      </c>
      <c r="H938" s="149">
        <v>1936</v>
      </c>
      <c r="I938" s="1"/>
      <c r="J938" s="82"/>
      <c r="K938" s="1"/>
      <c r="L938" s="83"/>
      <c r="M938" s="100"/>
    </row>
    <row r="939" spans="2:13" x14ac:dyDescent="0.35">
      <c r="B9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9" s="9" t="str">
        <f>IF(DML_drivmedel[[#This Row],[Drivmedel]]&lt;&gt;"",CONCATENATE(DML_drivmedel[[#This Row],[ID]],". ",DML_drivmedel[[#This Row],[Drivmedel]]),"")</f>
        <v/>
      </c>
      <c r="D939" s="9" t="str">
        <f>IF(DML_drivmedel[[#This Row],[Drivmedel]]&lt;&gt;"",Organisationsnummer,"")</f>
        <v/>
      </c>
      <c r="E939" s="81" t="str">
        <f>IF(DML_drivmedel[[#This Row],[Drivmedel]]&lt;&gt;"",Rapportör,"")</f>
        <v/>
      </c>
      <c r="F939" s="9" t="str">
        <f>IF(DML_drivmedel[[#This Row],[Drivmedel]]&lt;&gt;"",CONCATENATE(Rapporteringsår,"-",DML_drivmedel[[#This Row],[ID]]),"")</f>
        <v/>
      </c>
      <c r="G939" s="26" t="str">
        <f>IF(DML_drivmedel[[#This Row],[Drivmedel]]&lt;&gt;"",Rapporteringsår,"")</f>
        <v/>
      </c>
      <c r="H939" s="149">
        <v>1937</v>
      </c>
      <c r="I939" s="1"/>
      <c r="J939" s="82"/>
      <c r="K939" s="1"/>
      <c r="L939" s="83"/>
      <c r="M939" s="100"/>
    </row>
    <row r="940" spans="2:13" x14ac:dyDescent="0.35">
      <c r="B9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0" s="9" t="str">
        <f>IF(DML_drivmedel[[#This Row],[Drivmedel]]&lt;&gt;"",CONCATENATE(DML_drivmedel[[#This Row],[ID]],". ",DML_drivmedel[[#This Row],[Drivmedel]]),"")</f>
        <v/>
      </c>
      <c r="D940" s="9" t="str">
        <f>IF(DML_drivmedel[[#This Row],[Drivmedel]]&lt;&gt;"",Organisationsnummer,"")</f>
        <v/>
      </c>
      <c r="E940" s="81" t="str">
        <f>IF(DML_drivmedel[[#This Row],[Drivmedel]]&lt;&gt;"",Rapportör,"")</f>
        <v/>
      </c>
      <c r="F940" s="9" t="str">
        <f>IF(DML_drivmedel[[#This Row],[Drivmedel]]&lt;&gt;"",CONCATENATE(Rapporteringsår,"-",DML_drivmedel[[#This Row],[ID]]),"")</f>
        <v/>
      </c>
      <c r="G940" s="26" t="str">
        <f>IF(DML_drivmedel[[#This Row],[Drivmedel]]&lt;&gt;"",Rapporteringsår,"")</f>
        <v/>
      </c>
      <c r="H940" s="149">
        <v>1938</v>
      </c>
      <c r="I940" s="1"/>
      <c r="J940" s="82"/>
      <c r="K940" s="1"/>
      <c r="L940" s="83"/>
      <c r="M940" s="100"/>
    </row>
    <row r="941" spans="2:13" x14ac:dyDescent="0.35">
      <c r="B9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1" s="9" t="str">
        <f>IF(DML_drivmedel[[#This Row],[Drivmedel]]&lt;&gt;"",CONCATENATE(DML_drivmedel[[#This Row],[ID]],". ",DML_drivmedel[[#This Row],[Drivmedel]]),"")</f>
        <v/>
      </c>
      <c r="D941" s="9" t="str">
        <f>IF(DML_drivmedel[[#This Row],[Drivmedel]]&lt;&gt;"",Organisationsnummer,"")</f>
        <v/>
      </c>
      <c r="E941" s="81" t="str">
        <f>IF(DML_drivmedel[[#This Row],[Drivmedel]]&lt;&gt;"",Rapportör,"")</f>
        <v/>
      </c>
      <c r="F941" s="9" t="str">
        <f>IF(DML_drivmedel[[#This Row],[Drivmedel]]&lt;&gt;"",CONCATENATE(Rapporteringsår,"-",DML_drivmedel[[#This Row],[ID]]),"")</f>
        <v/>
      </c>
      <c r="G941" s="26" t="str">
        <f>IF(DML_drivmedel[[#This Row],[Drivmedel]]&lt;&gt;"",Rapporteringsår,"")</f>
        <v/>
      </c>
      <c r="H941" s="149">
        <v>1939</v>
      </c>
      <c r="I941" s="1"/>
      <c r="J941" s="82"/>
      <c r="K941" s="1"/>
      <c r="L941" s="83"/>
      <c r="M941" s="100"/>
    </row>
    <row r="942" spans="2:13" x14ac:dyDescent="0.35">
      <c r="B9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2" s="9" t="str">
        <f>IF(DML_drivmedel[[#This Row],[Drivmedel]]&lt;&gt;"",CONCATENATE(DML_drivmedel[[#This Row],[ID]],". ",DML_drivmedel[[#This Row],[Drivmedel]]),"")</f>
        <v/>
      </c>
      <c r="D942" s="9" t="str">
        <f>IF(DML_drivmedel[[#This Row],[Drivmedel]]&lt;&gt;"",Organisationsnummer,"")</f>
        <v/>
      </c>
      <c r="E942" s="81" t="str">
        <f>IF(DML_drivmedel[[#This Row],[Drivmedel]]&lt;&gt;"",Rapportör,"")</f>
        <v/>
      </c>
      <c r="F942" s="9" t="str">
        <f>IF(DML_drivmedel[[#This Row],[Drivmedel]]&lt;&gt;"",CONCATENATE(Rapporteringsår,"-",DML_drivmedel[[#This Row],[ID]]),"")</f>
        <v/>
      </c>
      <c r="G942" s="26" t="str">
        <f>IF(DML_drivmedel[[#This Row],[Drivmedel]]&lt;&gt;"",Rapporteringsår,"")</f>
        <v/>
      </c>
      <c r="H942" s="149">
        <v>1940</v>
      </c>
      <c r="I942" s="1"/>
      <c r="J942" s="82"/>
      <c r="K942" s="1"/>
      <c r="L942" s="83"/>
      <c r="M942" s="100"/>
    </row>
    <row r="943" spans="2:13" x14ac:dyDescent="0.35">
      <c r="B9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3" s="9" t="str">
        <f>IF(DML_drivmedel[[#This Row],[Drivmedel]]&lt;&gt;"",CONCATENATE(DML_drivmedel[[#This Row],[ID]],". ",DML_drivmedel[[#This Row],[Drivmedel]]),"")</f>
        <v/>
      </c>
      <c r="D943" s="9" t="str">
        <f>IF(DML_drivmedel[[#This Row],[Drivmedel]]&lt;&gt;"",Organisationsnummer,"")</f>
        <v/>
      </c>
      <c r="E943" s="81" t="str">
        <f>IF(DML_drivmedel[[#This Row],[Drivmedel]]&lt;&gt;"",Rapportör,"")</f>
        <v/>
      </c>
      <c r="F943" s="9" t="str">
        <f>IF(DML_drivmedel[[#This Row],[Drivmedel]]&lt;&gt;"",CONCATENATE(Rapporteringsår,"-",DML_drivmedel[[#This Row],[ID]]),"")</f>
        <v/>
      </c>
      <c r="G943" s="26" t="str">
        <f>IF(DML_drivmedel[[#This Row],[Drivmedel]]&lt;&gt;"",Rapporteringsår,"")</f>
        <v/>
      </c>
      <c r="H943" s="149">
        <v>1941</v>
      </c>
      <c r="I943" s="1"/>
      <c r="J943" s="82"/>
      <c r="K943" s="1"/>
      <c r="L943" s="83"/>
      <c r="M943" s="100"/>
    </row>
    <row r="944" spans="2:13" x14ac:dyDescent="0.35">
      <c r="B9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4" s="9" t="str">
        <f>IF(DML_drivmedel[[#This Row],[Drivmedel]]&lt;&gt;"",CONCATENATE(DML_drivmedel[[#This Row],[ID]],". ",DML_drivmedel[[#This Row],[Drivmedel]]),"")</f>
        <v/>
      </c>
      <c r="D944" s="9" t="str">
        <f>IF(DML_drivmedel[[#This Row],[Drivmedel]]&lt;&gt;"",Organisationsnummer,"")</f>
        <v/>
      </c>
      <c r="E944" s="81" t="str">
        <f>IF(DML_drivmedel[[#This Row],[Drivmedel]]&lt;&gt;"",Rapportör,"")</f>
        <v/>
      </c>
      <c r="F944" s="9" t="str">
        <f>IF(DML_drivmedel[[#This Row],[Drivmedel]]&lt;&gt;"",CONCATENATE(Rapporteringsår,"-",DML_drivmedel[[#This Row],[ID]]),"")</f>
        <v/>
      </c>
      <c r="G944" s="26" t="str">
        <f>IF(DML_drivmedel[[#This Row],[Drivmedel]]&lt;&gt;"",Rapporteringsår,"")</f>
        <v/>
      </c>
      <c r="H944" s="149">
        <v>1942</v>
      </c>
      <c r="I944" s="1"/>
      <c r="J944" s="82"/>
      <c r="K944" s="1"/>
      <c r="L944" s="83"/>
      <c r="M944" s="100"/>
    </row>
    <row r="945" spans="2:13" x14ac:dyDescent="0.35">
      <c r="B9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5" s="9" t="str">
        <f>IF(DML_drivmedel[[#This Row],[Drivmedel]]&lt;&gt;"",CONCATENATE(DML_drivmedel[[#This Row],[ID]],". ",DML_drivmedel[[#This Row],[Drivmedel]]),"")</f>
        <v/>
      </c>
      <c r="D945" s="9" t="str">
        <f>IF(DML_drivmedel[[#This Row],[Drivmedel]]&lt;&gt;"",Organisationsnummer,"")</f>
        <v/>
      </c>
      <c r="E945" s="81" t="str">
        <f>IF(DML_drivmedel[[#This Row],[Drivmedel]]&lt;&gt;"",Rapportör,"")</f>
        <v/>
      </c>
      <c r="F945" s="9" t="str">
        <f>IF(DML_drivmedel[[#This Row],[Drivmedel]]&lt;&gt;"",CONCATENATE(Rapporteringsår,"-",DML_drivmedel[[#This Row],[ID]]),"")</f>
        <v/>
      </c>
      <c r="G945" s="26" t="str">
        <f>IF(DML_drivmedel[[#This Row],[Drivmedel]]&lt;&gt;"",Rapporteringsår,"")</f>
        <v/>
      </c>
      <c r="H945" s="149">
        <v>1943</v>
      </c>
      <c r="I945" s="1"/>
      <c r="J945" s="82"/>
      <c r="K945" s="1"/>
      <c r="L945" s="83"/>
      <c r="M945" s="100"/>
    </row>
    <row r="946" spans="2:13" x14ac:dyDescent="0.35">
      <c r="B9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6" s="9" t="str">
        <f>IF(DML_drivmedel[[#This Row],[Drivmedel]]&lt;&gt;"",CONCATENATE(DML_drivmedel[[#This Row],[ID]],". ",DML_drivmedel[[#This Row],[Drivmedel]]),"")</f>
        <v/>
      </c>
      <c r="D946" s="9" t="str">
        <f>IF(DML_drivmedel[[#This Row],[Drivmedel]]&lt;&gt;"",Organisationsnummer,"")</f>
        <v/>
      </c>
      <c r="E946" s="81" t="str">
        <f>IF(DML_drivmedel[[#This Row],[Drivmedel]]&lt;&gt;"",Rapportör,"")</f>
        <v/>
      </c>
      <c r="F946" s="9" t="str">
        <f>IF(DML_drivmedel[[#This Row],[Drivmedel]]&lt;&gt;"",CONCATENATE(Rapporteringsår,"-",DML_drivmedel[[#This Row],[ID]]),"")</f>
        <v/>
      </c>
      <c r="G946" s="26" t="str">
        <f>IF(DML_drivmedel[[#This Row],[Drivmedel]]&lt;&gt;"",Rapporteringsår,"")</f>
        <v/>
      </c>
      <c r="H946" s="149">
        <v>1944</v>
      </c>
      <c r="I946" s="1"/>
      <c r="J946" s="82"/>
      <c r="K946" s="1"/>
      <c r="L946" s="83"/>
      <c r="M946" s="100"/>
    </row>
    <row r="947" spans="2:13" x14ac:dyDescent="0.35">
      <c r="B9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7" s="9" t="str">
        <f>IF(DML_drivmedel[[#This Row],[Drivmedel]]&lt;&gt;"",CONCATENATE(DML_drivmedel[[#This Row],[ID]],". ",DML_drivmedel[[#This Row],[Drivmedel]]),"")</f>
        <v/>
      </c>
      <c r="D947" s="9" t="str">
        <f>IF(DML_drivmedel[[#This Row],[Drivmedel]]&lt;&gt;"",Organisationsnummer,"")</f>
        <v/>
      </c>
      <c r="E947" s="81" t="str">
        <f>IF(DML_drivmedel[[#This Row],[Drivmedel]]&lt;&gt;"",Rapportör,"")</f>
        <v/>
      </c>
      <c r="F947" s="9" t="str">
        <f>IF(DML_drivmedel[[#This Row],[Drivmedel]]&lt;&gt;"",CONCATENATE(Rapporteringsår,"-",DML_drivmedel[[#This Row],[ID]]),"")</f>
        <v/>
      </c>
      <c r="G947" s="26" t="str">
        <f>IF(DML_drivmedel[[#This Row],[Drivmedel]]&lt;&gt;"",Rapporteringsår,"")</f>
        <v/>
      </c>
      <c r="H947" s="149">
        <v>1945</v>
      </c>
      <c r="I947" s="1"/>
      <c r="J947" s="82"/>
      <c r="K947" s="1"/>
      <c r="L947" s="83"/>
      <c r="M947" s="100"/>
    </row>
    <row r="948" spans="2:13" x14ac:dyDescent="0.35">
      <c r="B9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8" s="9" t="str">
        <f>IF(DML_drivmedel[[#This Row],[Drivmedel]]&lt;&gt;"",CONCATENATE(DML_drivmedel[[#This Row],[ID]],". ",DML_drivmedel[[#This Row],[Drivmedel]]),"")</f>
        <v/>
      </c>
      <c r="D948" s="9" t="str">
        <f>IF(DML_drivmedel[[#This Row],[Drivmedel]]&lt;&gt;"",Organisationsnummer,"")</f>
        <v/>
      </c>
      <c r="E948" s="81" t="str">
        <f>IF(DML_drivmedel[[#This Row],[Drivmedel]]&lt;&gt;"",Rapportör,"")</f>
        <v/>
      </c>
      <c r="F948" s="9" t="str">
        <f>IF(DML_drivmedel[[#This Row],[Drivmedel]]&lt;&gt;"",CONCATENATE(Rapporteringsår,"-",DML_drivmedel[[#This Row],[ID]]),"")</f>
        <v/>
      </c>
      <c r="G948" s="26" t="str">
        <f>IF(DML_drivmedel[[#This Row],[Drivmedel]]&lt;&gt;"",Rapporteringsår,"")</f>
        <v/>
      </c>
      <c r="H948" s="149">
        <v>1946</v>
      </c>
      <c r="I948" s="1"/>
      <c r="J948" s="82"/>
      <c r="K948" s="1"/>
      <c r="L948" s="83"/>
      <c r="M948" s="100"/>
    </row>
    <row r="949" spans="2:13" x14ac:dyDescent="0.35">
      <c r="B9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9" s="9" t="str">
        <f>IF(DML_drivmedel[[#This Row],[Drivmedel]]&lt;&gt;"",CONCATENATE(DML_drivmedel[[#This Row],[ID]],". ",DML_drivmedel[[#This Row],[Drivmedel]]),"")</f>
        <v/>
      </c>
      <c r="D949" s="9" t="str">
        <f>IF(DML_drivmedel[[#This Row],[Drivmedel]]&lt;&gt;"",Organisationsnummer,"")</f>
        <v/>
      </c>
      <c r="E949" s="81" t="str">
        <f>IF(DML_drivmedel[[#This Row],[Drivmedel]]&lt;&gt;"",Rapportör,"")</f>
        <v/>
      </c>
      <c r="F949" s="9" t="str">
        <f>IF(DML_drivmedel[[#This Row],[Drivmedel]]&lt;&gt;"",CONCATENATE(Rapporteringsår,"-",DML_drivmedel[[#This Row],[ID]]),"")</f>
        <v/>
      </c>
      <c r="G949" s="26" t="str">
        <f>IF(DML_drivmedel[[#This Row],[Drivmedel]]&lt;&gt;"",Rapporteringsår,"")</f>
        <v/>
      </c>
      <c r="H949" s="149">
        <v>1947</v>
      </c>
      <c r="I949" s="1"/>
      <c r="J949" s="82"/>
      <c r="K949" s="1"/>
      <c r="L949" s="83"/>
      <c r="M949" s="100"/>
    </row>
    <row r="950" spans="2:13" x14ac:dyDescent="0.35">
      <c r="B9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0" s="9" t="str">
        <f>IF(DML_drivmedel[[#This Row],[Drivmedel]]&lt;&gt;"",CONCATENATE(DML_drivmedel[[#This Row],[ID]],". ",DML_drivmedel[[#This Row],[Drivmedel]]),"")</f>
        <v/>
      </c>
      <c r="D950" s="9" t="str">
        <f>IF(DML_drivmedel[[#This Row],[Drivmedel]]&lt;&gt;"",Organisationsnummer,"")</f>
        <v/>
      </c>
      <c r="E950" s="81" t="str">
        <f>IF(DML_drivmedel[[#This Row],[Drivmedel]]&lt;&gt;"",Rapportör,"")</f>
        <v/>
      </c>
      <c r="F950" s="9" t="str">
        <f>IF(DML_drivmedel[[#This Row],[Drivmedel]]&lt;&gt;"",CONCATENATE(Rapporteringsår,"-",DML_drivmedel[[#This Row],[ID]]),"")</f>
        <v/>
      </c>
      <c r="G950" s="26" t="str">
        <f>IF(DML_drivmedel[[#This Row],[Drivmedel]]&lt;&gt;"",Rapporteringsår,"")</f>
        <v/>
      </c>
      <c r="H950" s="149">
        <v>1948</v>
      </c>
      <c r="I950" s="1"/>
      <c r="J950" s="82"/>
      <c r="K950" s="1"/>
      <c r="L950" s="83"/>
      <c r="M950" s="100"/>
    </row>
    <row r="951" spans="2:13" x14ac:dyDescent="0.35">
      <c r="B9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1" s="9" t="str">
        <f>IF(DML_drivmedel[[#This Row],[Drivmedel]]&lt;&gt;"",CONCATENATE(DML_drivmedel[[#This Row],[ID]],". ",DML_drivmedel[[#This Row],[Drivmedel]]),"")</f>
        <v/>
      </c>
      <c r="D951" s="9" t="str">
        <f>IF(DML_drivmedel[[#This Row],[Drivmedel]]&lt;&gt;"",Organisationsnummer,"")</f>
        <v/>
      </c>
      <c r="E951" s="81" t="str">
        <f>IF(DML_drivmedel[[#This Row],[Drivmedel]]&lt;&gt;"",Rapportör,"")</f>
        <v/>
      </c>
      <c r="F951" s="9" t="str">
        <f>IF(DML_drivmedel[[#This Row],[Drivmedel]]&lt;&gt;"",CONCATENATE(Rapporteringsår,"-",DML_drivmedel[[#This Row],[ID]]),"")</f>
        <v/>
      </c>
      <c r="G951" s="26" t="str">
        <f>IF(DML_drivmedel[[#This Row],[Drivmedel]]&lt;&gt;"",Rapporteringsår,"")</f>
        <v/>
      </c>
      <c r="H951" s="149">
        <v>1949</v>
      </c>
      <c r="I951" s="1"/>
      <c r="J951" s="82"/>
      <c r="K951" s="1"/>
      <c r="L951" s="83"/>
      <c r="M951" s="100"/>
    </row>
    <row r="952" spans="2:13" x14ac:dyDescent="0.35">
      <c r="B9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2" s="9" t="str">
        <f>IF(DML_drivmedel[[#This Row],[Drivmedel]]&lt;&gt;"",CONCATENATE(DML_drivmedel[[#This Row],[ID]],". ",DML_drivmedel[[#This Row],[Drivmedel]]),"")</f>
        <v/>
      </c>
      <c r="D952" s="9" t="str">
        <f>IF(DML_drivmedel[[#This Row],[Drivmedel]]&lt;&gt;"",Organisationsnummer,"")</f>
        <v/>
      </c>
      <c r="E952" s="81" t="str">
        <f>IF(DML_drivmedel[[#This Row],[Drivmedel]]&lt;&gt;"",Rapportör,"")</f>
        <v/>
      </c>
      <c r="F952" s="9" t="str">
        <f>IF(DML_drivmedel[[#This Row],[Drivmedel]]&lt;&gt;"",CONCATENATE(Rapporteringsår,"-",DML_drivmedel[[#This Row],[ID]]),"")</f>
        <v/>
      </c>
      <c r="G952" s="26" t="str">
        <f>IF(DML_drivmedel[[#This Row],[Drivmedel]]&lt;&gt;"",Rapporteringsår,"")</f>
        <v/>
      </c>
      <c r="H952" s="149">
        <v>1950</v>
      </c>
      <c r="I952" s="1"/>
      <c r="J952" s="82"/>
      <c r="K952" s="1"/>
      <c r="L952" s="83"/>
      <c r="M952" s="100"/>
    </row>
    <row r="953" spans="2:13" x14ac:dyDescent="0.35">
      <c r="B9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3" s="9" t="str">
        <f>IF(DML_drivmedel[[#This Row],[Drivmedel]]&lt;&gt;"",CONCATENATE(DML_drivmedel[[#This Row],[ID]],". ",DML_drivmedel[[#This Row],[Drivmedel]]),"")</f>
        <v/>
      </c>
      <c r="D953" s="9" t="str">
        <f>IF(DML_drivmedel[[#This Row],[Drivmedel]]&lt;&gt;"",Organisationsnummer,"")</f>
        <v/>
      </c>
      <c r="E953" s="81" t="str">
        <f>IF(DML_drivmedel[[#This Row],[Drivmedel]]&lt;&gt;"",Rapportör,"")</f>
        <v/>
      </c>
      <c r="F953" s="9" t="str">
        <f>IF(DML_drivmedel[[#This Row],[Drivmedel]]&lt;&gt;"",CONCATENATE(Rapporteringsår,"-",DML_drivmedel[[#This Row],[ID]]),"")</f>
        <v/>
      </c>
      <c r="G953" s="26" t="str">
        <f>IF(DML_drivmedel[[#This Row],[Drivmedel]]&lt;&gt;"",Rapporteringsår,"")</f>
        <v/>
      </c>
      <c r="H953" s="149">
        <v>1951</v>
      </c>
      <c r="I953" s="1"/>
      <c r="J953" s="82"/>
      <c r="K953" s="1"/>
      <c r="L953" s="83"/>
      <c r="M953" s="100"/>
    </row>
    <row r="954" spans="2:13" x14ac:dyDescent="0.35">
      <c r="B9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4" s="9" t="str">
        <f>IF(DML_drivmedel[[#This Row],[Drivmedel]]&lt;&gt;"",CONCATENATE(DML_drivmedel[[#This Row],[ID]],". ",DML_drivmedel[[#This Row],[Drivmedel]]),"")</f>
        <v/>
      </c>
      <c r="D954" s="9" t="str">
        <f>IF(DML_drivmedel[[#This Row],[Drivmedel]]&lt;&gt;"",Organisationsnummer,"")</f>
        <v/>
      </c>
      <c r="E954" s="81" t="str">
        <f>IF(DML_drivmedel[[#This Row],[Drivmedel]]&lt;&gt;"",Rapportör,"")</f>
        <v/>
      </c>
      <c r="F954" s="9" t="str">
        <f>IF(DML_drivmedel[[#This Row],[Drivmedel]]&lt;&gt;"",CONCATENATE(Rapporteringsår,"-",DML_drivmedel[[#This Row],[ID]]),"")</f>
        <v/>
      </c>
      <c r="G954" s="26" t="str">
        <f>IF(DML_drivmedel[[#This Row],[Drivmedel]]&lt;&gt;"",Rapporteringsår,"")</f>
        <v/>
      </c>
      <c r="H954" s="149">
        <v>1952</v>
      </c>
      <c r="I954" s="1"/>
      <c r="J954" s="82"/>
      <c r="K954" s="1"/>
      <c r="L954" s="83"/>
      <c r="M954" s="100"/>
    </row>
    <row r="955" spans="2:13" x14ac:dyDescent="0.35">
      <c r="B9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5" s="9" t="str">
        <f>IF(DML_drivmedel[[#This Row],[Drivmedel]]&lt;&gt;"",CONCATENATE(DML_drivmedel[[#This Row],[ID]],". ",DML_drivmedel[[#This Row],[Drivmedel]]),"")</f>
        <v/>
      </c>
      <c r="D955" s="9" t="str">
        <f>IF(DML_drivmedel[[#This Row],[Drivmedel]]&lt;&gt;"",Organisationsnummer,"")</f>
        <v/>
      </c>
      <c r="E955" s="81" t="str">
        <f>IF(DML_drivmedel[[#This Row],[Drivmedel]]&lt;&gt;"",Rapportör,"")</f>
        <v/>
      </c>
      <c r="F955" s="9" t="str">
        <f>IF(DML_drivmedel[[#This Row],[Drivmedel]]&lt;&gt;"",CONCATENATE(Rapporteringsår,"-",DML_drivmedel[[#This Row],[ID]]),"")</f>
        <v/>
      </c>
      <c r="G955" s="26" t="str">
        <f>IF(DML_drivmedel[[#This Row],[Drivmedel]]&lt;&gt;"",Rapporteringsår,"")</f>
        <v/>
      </c>
      <c r="H955" s="149">
        <v>1953</v>
      </c>
      <c r="I955" s="1"/>
      <c r="J955" s="82"/>
      <c r="K955" s="1"/>
      <c r="L955" s="83"/>
      <c r="M955" s="100"/>
    </row>
    <row r="956" spans="2:13" x14ac:dyDescent="0.35">
      <c r="B9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6" s="9" t="str">
        <f>IF(DML_drivmedel[[#This Row],[Drivmedel]]&lt;&gt;"",CONCATENATE(DML_drivmedel[[#This Row],[ID]],". ",DML_drivmedel[[#This Row],[Drivmedel]]),"")</f>
        <v/>
      </c>
      <c r="D956" s="9" t="str">
        <f>IF(DML_drivmedel[[#This Row],[Drivmedel]]&lt;&gt;"",Organisationsnummer,"")</f>
        <v/>
      </c>
      <c r="E956" s="81" t="str">
        <f>IF(DML_drivmedel[[#This Row],[Drivmedel]]&lt;&gt;"",Rapportör,"")</f>
        <v/>
      </c>
      <c r="F956" s="9" t="str">
        <f>IF(DML_drivmedel[[#This Row],[Drivmedel]]&lt;&gt;"",CONCATENATE(Rapporteringsår,"-",DML_drivmedel[[#This Row],[ID]]),"")</f>
        <v/>
      </c>
      <c r="G956" s="26" t="str">
        <f>IF(DML_drivmedel[[#This Row],[Drivmedel]]&lt;&gt;"",Rapporteringsår,"")</f>
        <v/>
      </c>
      <c r="H956" s="149">
        <v>1954</v>
      </c>
      <c r="I956" s="1"/>
      <c r="J956" s="82"/>
      <c r="K956" s="1"/>
      <c r="L956" s="83"/>
      <c r="M956" s="100"/>
    </row>
    <row r="957" spans="2:13" x14ac:dyDescent="0.35">
      <c r="B9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7" s="9" t="str">
        <f>IF(DML_drivmedel[[#This Row],[Drivmedel]]&lt;&gt;"",CONCATENATE(DML_drivmedel[[#This Row],[ID]],". ",DML_drivmedel[[#This Row],[Drivmedel]]),"")</f>
        <v/>
      </c>
      <c r="D957" s="9" t="str">
        <f>IF(DML_drivmedel[[#This Row],[Drivmedel]]&lt;&gt;"",Organisationsnummer,"")</f>
        <v/>
      </c>
      <c r="E957" s="81" t="str">
        <f>IF(DML_drivmedel[[#This Row],[Drivmedel]]&lt;&gt;"",Rapportör,"")</f>
        <v/>
      </c>
      <c r="F957" s="9" t="str">
        <f>IF(DML_drivmedel[[#This Row],[Drivmedel]]&lt;&gt;"",CONCATENATE(Rapporteringsår,"-",DML_drivmedel[[#This Row],[ID]]),"")</f>
        <v/>
      </c>
      <c r="G957" s="26" t="str">
        <f>IF(DML_drivmedel[[#This Row],[Drivmedel]]&lt;&gt;"",Rapporteringsår,"")</f>
        <v/>
      </c>
      <c r="H957" s="149">
        <v>1955</v>
      </c>
      <c r="I957" s="1"/>
      <c r="J957" s="82"/>
      <c r="K957" s="1"/>
      <c r="L957" s="83"/>
      <c r="M957" s="100"/>
    </row>
    <row r="958" spans="2:13" x14ac:dyDescent="0.35">
      <c r="B9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8" s="9" t="str">
        <f>IF(DML_drivmedel[[#This Row],[Drivmedel]]&lt;&gt;"",CONCATENATE(DML_drivmedel[[#This Row],[ID]],". ",DML_drivmedel[[#This Row],[Drivmedel]]),"")</f>
        <v/>
      </c>
      <c r="D958" s="9" t="str">
        <f>IF(DML_drivmedel[[#This Row],[Drivmedel]]&lt;&gt;"",Organisationsnummer,"")</f>
        <v/>
      </c>
      <c r="E958" s="81" t="str">
        <f>IF(DML_drivmedel[[#This Row],[Drivmedel]]&lt;&gt;"",Rapportör,"")</f>
        <v/>
      </c>
      <c r="F958" s="9" t="str">
        <f>IF(DML_drivmedel[[#This Row],[Drivmedel]]&lt;&gt;"",CONCATENATE(Rapporteringsår,"-",DML_drivmedel[[#This Row],[ID]]),"")</f>
        <v/>
      </c>
      <c r="G958" s="26" t="str">
        <f>IF(DML_drivmedel[[#This Row],[Drivmedel]]&lt;&gt;"",Rapporteringsår,"")</f>
        <v/>
      </c>
      <c r="H958" s="149">
        <v>1956</v>
      </c>
      <c r="I958" s="1"/>
      <c r="J958" s="82"/>
      <c r="K958" s="1"/>
      <c r="L958" s="83"/>
      <c r="M958" s="100"/>
    </row>
    <row r="959" spans="2:13" x14ac:dyDescent="0.35">
      <c r="B9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9" s="9" t="str">
        <f>IF(DML_drivmedel[[#This Row],[Drivmedel]]&lt;&gt;"",CONCATENATE(DML_drivmedel[[#This Row],[ID]],". ",DML_drivmedel[[#This Row],[Drivmedel]]),"")</f>
        <v/>
      </c>
      <c r="D959" s="9" t="str">
        <f>IF(DML_drivmedel[[#This Row],[Drivmedel]]&lt;&gt;"",Organisationsnummer,"")</f>
        <v/>
      </c>
      <c r="E959" s="81" t="str">
        <f>IF(DML_drivmedel[[#This Row],[Drivmedel]]&lt;&gt;"",Rapportör,"")</f>
        <v/>
      </c>
      <c r="F959" s="9" t="str">
        <f>IF(DML_drivmedel[[#This Row],[Drivmedel]]&lt;&gt;"",CONCATENATE(Rapporteringsår,"-",DML_drivmedel[[#This Row],[ID]]),"")</f>
        <v/>
      </c>
      <c r="G959" s="26" t="str">
        <f>IF(DML_drivmedel[[#This Row],[Drivmedel]]&lt;&gt;"",Rapporteringsår,"")</f>
        <v/>
      </c>
      <c r="H959" s="149">
        <v>1957</v>
      </c>
      <c r="I959" s="1"/>
      <c r="J959" s="82"/>
      <c r="K959" s="1"/>
      <c r="L959" s="83"/>
      <c r="M959" s="100"/>
    </row>
    <row r="960" spans="2:13" x14ac:dyDescent="0.35">
      <c r="B9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0" s="9" t="str">
        <f>IF(DML_drivmedel[[#This Row],[Drivmedel]]&lt;&gt;"",CONCATENATE(DML_drivmedel[[#This Row],[ID]],". ",DML_drivmedel[[#This Row],[Drivmedel]]),"")</f>
        <v/>
      </c>
      <c r="D960" s="9" t="str">
        <f>IF(DML_drivmedel[[#This Row],[Drivmedel]]&lt;&gt;"",Organisationsnummer,"")</f>
        <v/>
      </c>
      <c r="E960" s="81" t="str">
        <f>IF(DML_drivmedel[[#This Row],[Drivmedel]]&lt;&gt;"",Rapportör,"")</f>
        <v/>
      </c>
      <c r="F960" s="9" t="str">
        <f>IF(DML_drivmedel[[#This Row],[Drivmedel]]&lt;&gt;"",CONCATENATE(Rapporteringsår,"-",DML_drivmedel[[#This Row],[ID]]),"")</f>
        <v/>
      </c>
      <c r="G960" s="26" t="str">
        <f>IF(DML_drivmedel[[#This Row],[Drivmedel]]&lt;&gt;"",Rapporteringsår,"")</f>
        <v/>
      </c>
      <c r="H960" s="149">
        <v>1958</v>
      </c>
      <c r="I960" s="1"/>
      <c r="J960" s="82"/>
      <c r="K960" s="1"/>
      <c r="L960" s="83"/>
      <c r="M960" s="100"/>
    </row>
    <row r="961" spans="2:13" x14ac:dyDescent="0.35">
      <c r="B9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1" s="9" t="str">
        <f>IF(DML_drivmedel[[#This Row],[Drivmedel]]&lt;&gt;"",CONCATENATE(DML_drivmedel[[#This Row],[ID]],". ",DML_drivmedel[[#This Row],[Drivmedel]]),"")</f>
        <v/>
      </c>
      <c r="D961" s="9" t="str">
        <f>IF(DML_drivmedel[[#This Row],[Drivmedel]]&lt;&gt;"",Organisationsnummer,"")</f>
        <v/>
      </c>
      <c r="E961" s="81" t="str">
        <f>IF(DML_drivmedel[[#This Row],[Drivmedel]]&lt;&gt;"",Rapportör,"")</f>
        <v/>
      </c>
      <c r="F961" s="9" t="str">
        <f>IF(DML_drivmedel[[#This Row],[Drivmedel]]&lt;&gt;"",CONCATENATE(Rapporteringsår,"-",DML_drivmedel[[#This Row],[ID]]),"")</f>
        <v/>
      </c>
      <c r="G961" s="26" t="str">
        <f>IF(DML_drivmedel[[#This Row],[Drivmedel]]&lt;&gt;"",Rapporteringsår,"")</f>
        <v/>
      </c>
      <c r="H961" s="149">
        <v>1959</v>
      </c>
      <c r="I961" s="1"/>
      <c r="J961" s="82"/>
      <c r="K961" s="1"/>
      <c r="L961" s="83"/>
      <c r="M961" s="100"/>
    </row>
    <row r="962" spans="2:13" x14ac:dyDescent="0.35">
      <c r="B9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2" s="9" t="str">
        <f>IF(DML_drivmedel[[#This Row],[Drivmedel]]&lt;&gt;"",CONCATENATE(DML_drivmedel[[#This Row],[ID]],". ",DML_drivmedel[[#This Row],[Drivmedel]]),"")</f>
        <v/>
      </c>
      <c r="D962" s="9" t="str">
        <f>IF(DML_drivmedel[[#This Row],[Drivmedel]]&lt;&gt;"",Organisationsnummer,"")</f>
        <v/>
      </c>
      <c r="E962" s="81" t="str">
        <f>IF(DML_drivmedel[[#This Row],[Drivmedel]]&lt;&gt;"",Rapportör,"")</f>
        <v/>
      </c>
      <c r="F962" s="9" t="str">
        <f>IF(DML_drivmedel[[#This Row],[Drivmedel]]&lt;&gt;"",CONCATENATE(Rapporteringsår,"-",DML_drivmedel[[#This Row],[ID]]),"")</f>
        <v/>
      </c>
      <c r="G962" s="26" t="str">
        <f>IF(DML_drivmedel[[#This Row],[Drivmedel]]&lt;&gt;"",Rapporteringsår,"")</f>
        <v/>
      </c>
      <c r="H962" s="149">
        <v>1960</v>
      </c>
      <c r="I962" s="1"/>
      <c r="J962" s="82"/>
      <c r="K962" s="1"/>
      <c r="L962" s="83"/>
      <c r="M962" s="100"/>
    </row>
    <row r="963" spans="2:13" x14ac:dyDescent="0.35">
      <c r="B9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3" s="9" t="str">
        <f>IF(DML_drivmedel[[#This Row],[Drivmedel]]&lt;&gt;"",CONCATENATE(DML_drivmedel[[#This Row],[ID]],". ",DML_drivmedel[[#This Row],[Drivmedel]]),"")</f>
        <v/>
      </c>
      <c r="D963" s="9" t="str">
        <f>IF(DML_drivmedel[[#This Row],[Drivmedel]]&lt;&gt;"",Organisationsnummer,"")</f>
        <v/>
      </c>
      <c r="E963" s="81" t="str">
        <f>IF(DML_drivmedel[[#This Row],[Drivmedel]]&lt;&gt;"",Rapportör,"")</f>
        <v/>
      </c>
      <c r="F963" s="9" t="str">
        <f>IF(DML_drivmedel[[#This Row],[Drivmedel]]&lt;&gt;"",CONCATENATE(Rapporteringsår,"-",DML_drivmedel[[#This Row],[ID]]),"")</f>
        <v/>
      </c>
      <c r="G963" s="26" t="str">
        <f>IF(DML_drivmedel[[#This Row],[Drivmedel]]&lt;&gt;"",Rapporteringsår,"")</f>
        <v/>
      </c>
      <c r="H963" s="149">
        <v>1961</v>
      </c>
      <c r="I963" s="1"/>
      <c r="J963" s="82"/>
      <c r="K963" s="1"/>
      <c r="L963" s="83"/>
      <c r="M963" s="100"/>
    </row>
    <row r="964" spans="2:13" x14ac:dyDescent="0.35">
      <c r="B9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4" s="9" t="str">
        <f>IF(DML_drivmedel[[#This Row],[Drivmedel]]&lt;&gt;"",CONCATENATE(DML_drivmedel[[#This Row],[ID]],". ",DML_drivmedel[[#This Row],[Drivmedel]]),"")</f>
        <v/>
      </c>
      <c r="D964" s="9" t="str">
        <f>IF(DML_drivmedel[[#This Row],[Drivmedel]]&lt;&gt;"",Organisationsnummer,"")</f>
        <v/>
      </c>
      <c r="E964" s="81" t="str">
        <f>IF(DML_drivmedel[[#This Row],[Drivmedel]]&lt;&gt;"",Rapportör,"")</f>
        <v/>
      </c>
      <c r="F964" s="9" t="str">
        <f>IF(DML_drivmedel[[#This Row],[Drivmedel]]&lt;&gt;"",CONCATENATE(Rapporteringsår,"-",DML_drivmedel[[#This Row],[ID]]),"")</f>
        <v/>
      </c>
      <c r="G964" s="26" t="str">
        <f>IF(DML_drivmedel[[#This Row],[Drivmedel]]&lt;&gt;"",Rapporteringsår,"")</f>
        <v/>
      </c>
      <c r="H964" s="149">
        <v>1962</v>
      </c>
      <c r="I964" s="1"/>
      <c r="J964" s="82"/>
      <c r="K964" s="1"/>
      <c r="L964" s="83"/>
      <c r="M964" s="100"/>
    </row>
    <row r="965" spans="2:13" x14ac:dyDescent="0.35">
      <c r="B9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5" s="9" t="str">
        <f>IF(DML_drivmedel[[#This Row],[Drivmedel]]&lt;&gt;"",CONCATENATE(DML_drivmedel[[#This Row],[ID]],". ",DML_drivmedel[[#This Row],[Drivmedel]]),"")</f>
        <v/>
      </c>
      <c r="D965" s="9" t="str">
        <f>IF(DML_drivmedel[[#This Row],[Drivmedel]]&lt;&gt;"",Organisationsnummer,"")</f>
        <v/>
      </c>
      <c r="E965" s="81" t="str">
        <f>IF(DML_drivmedel[[#This Row],[Drivmedel]]&lt;&gt;"",Rapportör,"")</f>
        <v/>
      </c>
      <c r="F965" s="9" t="str">
        <f>IF(DML_drivmedel[[#This Row],[Drivmedel]]&lt;&gt;"",CONCATENATE(Rapporteringsår,"-",DML_drivmedel[[#This Row],[ID]]),"")</f>
        <v/>
      </c>
      <c r="G965" s="26" t="str">
        <f>IF(DML_drivmedel[[#This Row],[Drivmedel]]&lt;&gt;"",Rapporteringsår,"")</f>
        <v/>
      </c>
      <c r="H965" s="149">
        <v>1963</v>
      </c>
      <c r="I965" s="1"/>
      <c r="J965" s="82"/>
      <c r="K965" s="1"/>
      <c r="L965" s="83"/>
      <c r="M965" s="100"/>
    </row>
    <row r="966" spans="2:13" x14ac:dyDescent="0.35">
      <c r="B9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6" s="9" t="str">
        <f>IF(DML_drivmedel[[#This Row],[Drivmedel]]&lt;&gt;"",CONCATENATE(DML_drivmedel[[#This Row],[ID]],". ",DML_drivmedel[[#This Row],[Drivmedel]]),"")</f>
        <v/>
      </c>
      <c r="D966" s="9" t="str">
        <f>IF(DML_drivmedel[[#This Row],[Drivmedel]]&lt;&gt;"",Organisationsnummer,"")</f>
        <v/>
      </c>
      <c r="E966" s="81" t="str">
        <f>IF(DML_drivmedel[[#This Row],[Drivmedel]]&lt;&gt;"",Rapportör,"")</f>
        <v/>
      </c>
      <c r="F966" s="9" t="str">
        <f>IF(DML_drivmedel[[#This Row],[Drivmedel]]&lt;&gt;"",CONCATENATE(Rapporteringsår,"-",DML_drivmedel[[#This Row],[ID]]),"")</f>
        <v/>
      </c>
      <c r="G966" s="26" t="str">
        <f>IF(DML_drivmedel[[#This Row],[Drivmedel]]&lt;&gt;"",Rapporteringsår,"")</f>
        <v/>
      </c>
      <c r="H966" s="149">
        <v>1964</v>
      </c>
      <c r="I966" s="1"/>
      <c r="J966" s="82"/>
      <c r="K966" s="1"/>
      <c r="L966" s="83"/>
      <c r="M966" s="100"/>
    </row>
    <row r="967" spans="2:13" x14ac:dyDescent="0.35">
      <c r="B9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7" s="9" t="str">
        <f>IF(DML_drivmedel[[#This Row],[Drivmedel]]&lt;&gt;"",CONCATENATE(DML_drivmedel[[#This Row],[ID]],". ",DML_drivmedel[[#This Row],[Drivmedel]]),"")</f>
        <v/>
      </c>
      <c r="D967" s="9" t="str">
        <f>IF(DML_drivmedel[[#This Row],[Drivmedel]]&lt;&gt;"",Organisationsnummer,"")</f>
        <v/>
      </c>
      <c r="E967" s="81" t="str">
        <f>IF(DML_drivmedel[[#This Row],[Drivmedel]]&lt;&gt;"",Rapportör,"")</f>
        <v/>
      </c>
      <c r="F967" s="9" t="str">
        <f>IF(DML_drivmedel[[#This Row],[Drivmedel]]&lt;&gt;"",CONCATENATE(Rapporteringsår,"-",DML_drivmedel[[#This Row],[ID]]),"")</f>
        <v/>
      </c>
      <c r="G967" s="26" t="str">
        <f>IF(DML_drivmedel[[#This Row],[Drivmedel]]&lt;&gt;"",Rapporteringsår,"")</f>
        <v/>
      </c>
      <c r="H967" s="149">
        <v>1965</v>
      </c>
      <c r="I967" s="1"/>
      <c r="J967" s="82"/>
      <c r="K967" s="1"/>
      <c r="L967" s="83"/>
      <c r="M967" s="100"/>
    </row>
    <row r="968" spans="2:13" x14ac:dyDescent="0.35">
      <c r="B9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8" s="9" t="str">
        <f>IF(DML_drivmedel[[#This Row],[Drivmedel]]&lt;&gt;"",CONCATENATE(DML_drivmedel[[#This Row],[ID]],". ",DML_drivmedel[[#This Row],[Drivmedel]]),"")</f>
        <v/>
      </c>
      <c r="D968" s="9" t="str">
        <f>IF(DML_drivmedel[[#This Row],[Drivmedel]]&lt;&gt;"",Organisationsnummer,"")</f>
        <v/>
      </c>
      <c r="E968" s="81" t="str">
        <f>IF(DML_drivmedel[[#This Row],[Drivmedel]]&lt;&gt;"",Rapportör,"")</f>
        <v/>
      </c>
      <c r="F968" s="9" t="str">
        <f>IF(DML_drivmedel[[#This Row],[Drivmedel]]&lt;&gt;"",CONCATENATE(Rapporteringsår,"-",DML_drivmedel[[#This Row],[ID]]),"")</f>
        <v/>
      </c>
      <c r="G968" s="26" t="str">
        <f>IF(DML_drivmedel[[#This Row],[Drivmedel]]&lt;&gt;"",Rapporteringsår,"")</f>
        <v/>
      </c>
      <c r="H968" s="149">
        <v>1966</v>
      </c>
      <c r="I968" s="1"/>
      <c r="J968" s="82"/>
      <c r="K968" s="1"/>
      <c r="L968" s="83"/>
      <c r="M968" s="100"/>
    </row>
    <row r="969" spans="2:13" x14ac:dyDescent="0.35">
      <c r="B9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9" s="9" t="str">
        <f>IF(DML_drivmedel[[#This Row],[Drivmedel]]&lt;&gt;"",CONCATENATE(DML_drivmedel[[#This Row],[ID]],". ",DML_drivmedel[[#This Row],[Drivmedel]]),"")</f>
        <v/>
      </c>
      <c r="D969" s="9" t="str">
        <f>IF(DML_drivmedel[[#This Row],[Drivmedel]]&lt;&gt;"",Organisationsnummer,"")</f>
        <v/>
      </c>
      <c r="E969" s="81" t="str">
        <f>IF(DML_drivmedel[[#This Row],[Drivmedel]]&lt;&gt;"",Rapportör,"")</f>
        <v/>
      </c>
      <c r="F969" s="9" t="str">
        <f>IF(DML_drivmedel[[#This Row],[Drivmedel]]&lt;&gt;"",CONCATENATE(Rapporteringsår,"-",DML_drivmedel[[#This Row],[ID]]),"")</f>
        <v/>
      </c>
      <c r="G969" s="26" t="str">
        <f>IF(DML_drivmedel[[#This Row],[Drivmedel]]&lt;&gt;"",Rapporteringsår,"")</f>
        <v/>
      </c>
      <c r="H969" s="149">
        <v>1967</v>
      </c>
      <c r="I969" s="1"/>
      <c r="J969" s="82"/>
      <c r="K969" s="1"/>
      <c r="L969" s="83"/>
      <c r="M969" s="100"/>
    </row>
    <row r="970" spans="2:13" x14ac:dyDescent="0.35">
      <c r="B9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0" s="9" t="str">
        <f>IF(DML_drivmedel[[#This Row],[Drivmedel]]&lt;&gt;"",CONCATENATE(DML_drivmedel[[#This Row],[ID]],". ",DML_drivmedel[[#This Row],[Drivmedel]]),"")</f>
        <v/>
      </c>
      <c r="D970" s="9" t="str">
        <f>IF(DML_drivmedel[[#This Row],[Drivmedel]]&lt;&gt;"",Organisationsnummer,"")</f>
        <v/>
      </c>
      <c r="E970" s="81" t="str">
        <f>IF(DML_drivmedel[[#This Row],[Drivmedel]]&lt;&gt;"",Rapportör,"")</f>
        <v/>
      </c>
      <c r="F970" s="9" t="str">
        <f>IF(DML_drivmedel[[#This Row],[Drivmedel]]&lt;&gt;"",CONCATENATE(Rapporteringsår,"-",DML_drivmedel[[#This Row],[ID]]),"")</f>
        <v/>
      </c>
      <c r="G970" s="26" t="str">
        <f>IF(DML_drivmedel[[#This Row],[Drivmedel]]&lt;&gt;"",Rapporteringsår,"")</f>
        <v/>
      </c>
      <c r="H970" s="149">
        <v>1968</v>
      </c>
      <c r="I970" s="1"/>
      <c r="J970" s="82"/>
      <c r="K970" s="1"/>
      <c r="L970" s="83"/>
      <c r="M970" s="100"/>
    </row>
    <row r="971" spans="2:13" x14ac:dyDescent="0.35">
      <c r="B9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1" s="9" t="str">
        <f>IF(DML_drivmedel[[#This Row],[Drivmedel]]&lt;&gt;"",CONCATENATE(DML_drivmedel[[#This Row],[ID]],". ",DML_drivmedel[[#This Row],[Drivmedel]]),"")</f>
        <v/>
      </c>
      <c r="D971" s="9" t="str">
        <f>IF(DML_drivmedel[[#This Row],[Drivmedel]]&lt;&gt;"",Organisationsnummer,"")</f>
        <v/>
      </c>
      <c r="E971" s="81" t="str">
        <f>IF(DML_drivmedel[[#This Row],[Drivmedel]]&lt;&gt;"",Rapportör,"")</f>
        <v/>
      </c>
      <c r="F971" s="9" t="str">
        <f>IF(DML_drivmedel[[#This Row],[Drivmedel]]&lt;&gt;"",CONCATENATE(Rapporteringsår,"-",DML_drivmedel[[#This Row],[ID]]),"")</f>
        <v/>
      </c>
      <c r="G971" s="26" t="str">
        <f>IF(DML_drivmedel[[#This Row],[Drivmedel]]&lt;&gt;"",Rapporteringsår,"")</f>
        <v/>
      </c>
      <c r="H971" s="149">
        <v>1969</v>
      </c>
      <c r="I971" s="1"/>
      <c r="J971" s="82"/>
      <c r="K971" s="1"/>
      <c r="L971" s="83"/>
      <c r="M971" s="100"/>
    </row>
    <row r="972" spans="2:13" x14ac:dyDescent="0.35">
      <c r="B9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2" s="9" t="str">
        <f>IF(DML_drivmedel[[#This Row],[Drivmedel]]&lt;&gt;"",CONCATENATE(DML_drivmedel[[#This Row],[ID]],". ",DML_drivmedel[[#This Row],[Drivmedel]]),"")</f>
        <v/>
      </c>
      <c r="D972" s="9" t="str">
        <f>IF(DML_drivmedel[[#This Row],[Drivmedel]]&lt;&gt;"",Organisationsnummer,"")</f>
        <v/>
      </c>
      <c r="E972" s="81" t="str">
        <f>IF(DML_drivmedel[[#This Row],[Drivmedel]]&lt;&gt;"",Rapportör,"")</f>
        <v/>
      </c>
      <c r="F972" s="9" t="str">
        <f>IF(DML_drivmedel[[#This Row],[Drivmedel]]&lt;&gt;"",CONCATENATE(Rapporteringsår,"-",DML_drivmedel[[#This Row],[ID]]),"")</f>
        <v/>
      </c>
      <c r="G972" s="26" t="str">
        <f>IF(DML_drivmedel[[#This Row],[Drivmedel]]&lt;&gt;"",Rapporteringsår,"")</f>
        <v/>
      </c>
      <c r="H972" s="149">
        <v>1970</v>
      </c>
      <c r="I972" s="1"/>
      <c r="J972" s="82"/>
      <c r="K972" s="1"/>
      <c r="L972" s="83"/>
      <c r="M972" s="100"/>
    </row>
    <row r="973" spans="2:13" x14ac:dyDescent="0.35">
      <c r="B9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3" s="9" t="str">
        <f>IF(DML_drivmedel[[#This Row],[Drivmedel]]&lt;&gt;"",CONCATENATE(DML_drivmedel[[#This Row],[ID]],". ",DML_drivmedel[[#This Row],[Drivmedel]]),"")</f>
        <v/>
      </c>
      <c r="D973" s="9" t="str">
        <f>IF(DML_drivmedel[[#This Row],[Drivmedel]]&lt;&gt;"",Organisationsnummer,"")</f>
        <v/>
      </c>
      <c r="E973" s="81" t="str">
        <f>IF(DML_drivmedel[[#This Row],[Drivmedel]]&lt;&gt;"",Rapportör,"")</f>
        <v/>
      </c>
      <c r="F973" s="9" t="str">
        <f>IF(DML_drivmedel[[#This Row],[Drivmedel]]&lt;&gt;"",CONCATENATE(Rapporteringsår,"-",DML_drivmedel[[#This Row],[ID]]),"")</f>
        <v/>
      </c>
      <c r="G973" s="26" t="str">
        <f>IF(DML_drivmedel[[#This Row],[Drivmedel]]&lt;&gt;"",Rapporteringsår,"")</f>
        <v/>
      </c>
      <c r="H973" s="149">
        <v>1971</v>
      </c>
      <c r="I973" s="1"/>
      <c r="J973" s="82"/>
      <c r="K973" s="1"/>
      <c r="L973" s="83"/>
      <c r="M973" s="100"/>
    </row>
    <row r="974" spans="2:13" x14ac:dyDescent="0.35">
      <c r="B9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4" s="9" t="str">
        <f>IF(DML_drivmedel[[#This Row],[Drivmedel]]&lt;&gt;"",CONCATENATE(DML_drivmedel[[#This Row],[ID]],". ",DML_drivmedel[[#This Row],[Drivmedel]]),"")</f>
        <v/>
      </c>
      <c r="D974" s="9" t="str">
        <f>IF(DML_drivmedel[[#This Row],[Drivmedel]]&lt;&gt;"",Organisationsnummer,"")</f>
        <v/>
      </c>
      <c r="E974" s="81" t="str">
        <f>IF(DML_drivmedel[[#This Row],[Drivmedel]]&lt;&gt;"",Rapportör,"")</f>
        <v/>
      </c>
      <c r="F974" s="9" t="str">
        <f>IF(DML_drivmedel[[#This Row],[Drivmedel]]&lt;&gt;"",CONCATENATE(Rapporteringsår,"-",DML_drivmedel[[#This Row],[ID]]),"")</f>
        <v/>
      </c>
      <c r="G974" s="26" t="str">
        <f>IF(DML_drivmedel[[#This Row],[Drivmedel]]&lt;&gt;"",Rapporteringsår,"")</f>
        <v/>
      </c>
      <c r="H974" s="149">
        <v>1972</v>
      </c>
      <c r="I974" s="1"/>
      <c r="J974" s="82"/>
      <c r="K974" s="1"/>
      <c r="L974" s="83"/>
      <c r="M974" s="100"/>
    </row>
    <row r="975" spans="2:13" x14ac:dyDescent="0.35">
      <c r="B9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5" s="9" t="str">
        <f>IF(DML_drivmedel[[#This Row],[Drivmedel]]&lt;&gt;"",CONCATENATE(DML_drivmedel[[#This Row],[ID]],". ",DML_drivmedel[[#This Row],[Drivmedel]]),"")</f>
        <v/>
      </c>
      <c r="D975" s="9" t="str">
        <f>IF(DML_drivmedel[[#This Row],[Drivmedel]]&lt;&gt;"",Organisationsnummer,"")</f>
        <v/>
      </c>
      <c r="E975" s="81" t="str">
        <f>IF(DML_drivmedel[[#This Row],[Drivmedel]]&lt;&gt;"",Rapportör,"")</f>
        <v/>
      </c>
      <c r="F975" s="9" t="str">
        <f>IF(DML_drivmedel[[#This Row],[Drivmedel]]&lt;&gt;"",CONCATENATE(Rapporteringsår,"-",DML_drivmedel[[#This Row],[ID]]),"")</f>
        <v/>
      </c>
      <c r="G975" s="26" t="str">
        <f>IF(DML_drivmedel[[#This Row],[Drivmedel]]&lt;&gt;"",Rapporteringsår,"")</f>
        <v/>
      </c>
      <c r="H975" s="149">
        <v>1973</v>
      </c>
      <c r="I975" s="1"/>
      <c r="J975" s="82"/>
      <c r="K975" s="1"/>
      <c r="L975" s="83"/>
      <c r="M975" s="100"/>
    </row>
    <row r="976" spans="2:13" x14ac:dyDescent="0.35">
      <c r="B9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6" s="9" t="str">
        <f>IF(DML_drivmedel[[#This Row],[Drivmedel]]&lt;&gt;"",CONCATENATE(DML_drivmedel[[#This Row],[ID]],". ",DML_drivmedel[[#This Row],[Drivmedel]]),"")</f>
        <v/>
      </c>
      <c r="D976" s="9" t="str">
        <f>IF(DML_drivmedel[[#This Row],[Drivmedel]]&lt;&gt;"",Organisationsnummer,"")</f>
        <v/>
      </c>
      <c r="E976" s="81" t="str">
        <f>IF(DML_drivmedel[[#This Row],[Drivmedel]]&lt;&gt;"",Rapportör,"")</f>
        <v/>
      </c>
      <c r="F976" s="9" t="str">
        <f>IF(DML_drivmedel[[#This Row],[Drivmedel]]&lt;&gt;"",CONCATENATE(Rapporteringsår,"-",DML_drivmedel[[#This Row],[ID]]),"")</f>
        <v/>
      </c>
      <c r="G976" s="26" t="str">
        <f>IF(DML_drivmedel[[#This Row],[Drivmedel]]&lt;&gt;"",Rapporteringsår,"")</f>
        <v/>
      </c>
      <c r="H976" s="149">
        <v>1974</v>
      </c>
      <c r="I976" s="1"/>
      <c r="J976" s="82"/>
      <c r="K976" s="1"/>
      <c r="L976" s="83"/>
      <c r="M976" s="100"/>
    </row>
    <row r="977" spans="2:13" x14ac:dyDescent="0.35">
      <c r="B9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7" s="9" t="str">
        <f>IF(DML_drivmedel[[#This Row],[Drivmedel]]&lt;&gt;"",CONCATENATE(DML_drivmedel[[#This Row],[ID]],". ",DML_drivmedel[[#This Row],[Drivmedel]]),"")</f>
        <v/>
      </c>
      <c r="D977" s="9" t="str">
        <f>IF(DML_drivmedel[[#This Row],[Drivmedel]]&lt;&gt;"",Organisationsnummer,"")</f>
        <v/>
      </c>
      <c r="E977" s="81" t="str">
        <f>IF(DML_drivmedel[[#This Row],[Drivmedel]]&lt;&gt;"",Rapportör,"")</f>
        <v/>
      </c>
      <c r="F977" s="9" t="str">
        <f>IF(DML_drivmedel[[#This Row],[Drivmedel]]&lt;&gt;"",CONCATENATE(Rapporteringsår,"-",DML_drivmedel[[#This Row],[ID]]),"")</f>
        <v/>
      </c>
      <c r="G977" s="26" t="str">
        <f>IF(DML_drivmedel[[#This Row],[Drivmedel]]&lt;&gt;"",Rapporteringsår,"")</f>
        <v/>
      </c>
      <c r="H977" s="149">
        <v>1975</v>
      </c>
      <c r="I977" s="1"/>
      <c r="J977" s="82"/>
      <c r="K977" s="1"/>
      <c r="L977" s="83"/>
      <c r="M977" s="100"/>
    </row>
    <row r="978" spans="2:13" x14ac:dyDescent="0.35">
      <c r="B9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8" s="9" t="str">
        <f>IF(DML_drivmedel[[#This Row],[Drivmedel]]&lt;&gt;"",CONCATENATE(DML_drivmedel[[#This Row],[ID]],". ",DML_drivmedel[[#This Row],[Drivmedel]]),"")</f>
        <v/>
      </c>
      <c r="D978" s="9" t="str">
        <f>IF(DML_drivmedel[[#This Row],[Drivmedel]]&lt;&gt;"",Organisationsnummer,"")</f>
        <v/>
      </c>
      <c r="E978" s="81" t="str">
        <f>IF(DML_drivmedel[[#This Row],[Drivmedel]]&lt;&gt;"",Rapportör,"")</f>
        <v/>
      </c>
      <c r="F978" s="9" t="str">
        <f>IF(DML_drivmedel[[#This Row],[Drivmedel]]&lt;&gt;"",CONCATENATE(Rapporteringsår,"-",DML_drivmedel[[#This Row],[ID]]),"")</f>
        <v/>
      </c>
      <c r="G978" s="26" t="str">
        <f>IF(DML_drivmedel[[#This Row],[Drivmedel]]&lt;&gt;"",Rapporteringsår,"")</f>
        <v/>
      </c>
      <c r="H978" s="149">
        <v>1976</v>
      </c>
      <c r="I978" s="1"/>
      <c r="J978" s="82"/>
      <c r="K978" s="1"/>
      <c r="L978" s="83"/>
      <c r="M978" s="100"/>
    </row>
    <row r="979" spans="2:13" x14ac:dyDescent="0.35">
      <c r="B9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9" s="9" t="str">
        <f>IF(DML_drivmedel[[#This Row],[Drivmedel]]&lt;&gt;"",CONCATENATE(DML_drivmedel[[#This Row],[ID]],". ",DML_drivmedel[[#This Row],[Drivmedel]]),"")</f>
        <v/>
      </c>
      <c r="D979" s="9" t="str">
        <f>IF(DML_drivmedel[[#This Row],[Drivmedel]]&lt;&gt;"",Organisationsnummer,"")</f>
        <v/>
      </c>
      <c r="E979" s="81" t="str">
        <f>IF(DML_drivmedel[[#This Row],[Drivmedel]]&lt;&gt;"",Rapportör,"")</f>
        <v/>
      </c>
      <c r="F979" s="9" t="str">
        <f>IF(DML_drivmedel[[#This Row],[Drivmedel]]&lt;&gt;"",CONCATENATE(Rapporteringsår,"-",DML_drivmedel[[#This Row],[ID]]),"")</f>
        <v/>
      </c>
      <c r="G979" s="26" t="str">
        <f>IF(DML_drivmedel[[#This Row],[Drivmedel]]&lt;&gt;"",Rapporteringsår,"")</f>
        <v/>
      </c>
      <c r="H979" s="149">
        <v>1977</v>
      </c>
      <c r="I979" s="1"/>
      <c r="J979" s="82"/>
      <c r="K979" s="1"/>
      <c r="L979" s="83"/>
      <c r="M979" s="100"/>
    </row>
    <row r="980" spans="2:13" x14ac:dyDescent="0.35">
      <c r="B9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0" s="9" t="str">
        <f>IF(DML_drivmedel[[#This Row],[Drivmedel]]&lt;&gt;"",CONCATENATE(DML_drivmedel[[#This Row],[ID]],". ",DML_drivmedel[[#This Row],[Drivmedel]]),"")</f>
        <v/>
      </c>
      <c r="D980" s="9" t="str">
        <f>IF(DML_drivmedel[[#This Row],[Drivmedel]]&lt;&gt;"",Organisationsnummer,"")</f>
        <v/>
      </c>
      <c r="E980" s="81" t="str">
        <f>IF(DML_drivmedel[[#This Row],[Drivmedel]]&lt;&gt;"",Rapportör,"")</f>
        <v/>
      </c>
      <c r="F980" s="9" t="str">
        <f>IF(DML_drivmedel[[#This Row],[Drivmedel]]&lt;&gt;"",CONCATENATE(Rapporteringsår,"-",DML_drivmedel[[#This Row],[ID]]),"")</f>
        <v/>
      </c>
      <c r="G980" s="26" t="str">
        <f>IF(DML_drivmedel[[#This Row],[Drivmedel]]&lt;&gt;"",Rapporteringsår,"")</f>
        <v/>
      </c>
      <c r="H980" s="149">
        <v>1978</v>
      </c>
      <c r="I980" s="1"/>
      <c r="J980" s="82"/>
      <c r="K980" s="1"/>
      <c r="L980" s="83"/>
      <c r="M980" s="100"/>
    </row>
    <row r="981" spans="2:13" x14ac:dyDescent="0.35">
      <c r="B9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1" s="9" t="str">
        <f>IF(DML_drivmedel[[#This Row],[Drivmedel]]&lt;&gt;"",CONCATENATE(DML_drivmedel[[#This Row],[ID]],". ",DML_drivmedel[[#This Row],[Drivmedel]]),"")</f>
        <v/>
      </c>
      <c r="D981" s="9" t="str">
        <f>IF(DML_drivmedel[[#This Row],[Drivmedel]]&lt;&gt;"",Organisationsnummer,"")</f>
        <v/>
      </c>
      <c r="E981" s="81" t="str">
        <f>IF(DML_drivmedel[[#This Row],[Drivmedel]]&lt;&gt;"",Rapportör,"")</f>
        <v/>
      </c>
      <c r="F981" s="9" t="str">
        <f>IF(DML_drivmedel[[#This Row],[Drivmedel]]&lt;&gt;"",CONCATENATE(Rapporteringsår,"-",DML_drivmedel[[#This Row],[ID]]),"")</f>
        <v/>
      </c>
      <c r="G981" s="26" t="str">
        <f>IF(DML_drivmedel[[#This Row],[Drivmedel]]&lt;&gt;"",Rapporteringsår,"")</f>
        <v/>
      </c>
      <c r="H981" s="149">
        <v>1979</v>
      </c>
      <c r="I981" s="1"/>
      <c r="J981" s="82"/>
      <c r="K981" s="1"/>
      <c r="L981" s="83"/>
      <c r="M981" s="100"/>
    </row>
    <row r="982" spans="2:13" x14ac:dyDescent="0.35">
      <c r="B9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2" s="9" t="str">
        <f>IF(DML_drivmedel[[#This Row],[Drivmedel]]&lt;&gt;"",CONCATENATE(DML_drivmedel[[#This Row],[ID]],". ",DML_drivmedel[[#This Row],[Drivmedel]]),"")</f>
        <v/>
      </c>
      <c r="D982" s="9" t="str">
        <f>IF(DML_drivmedel[[#This Row],[Drivmedel]]&lt;&gt;"",Organisationsnummer,"")</f>
        <v/>
      </c>
      <c r="E982" s="81" t="str">
        <f>IF(DML_drivmedel[[#This Row],[Drivmedel]]&lt;&gt;"",Rapportör,"")</f>
        <v/>
      </c>
      <c r="F982" s="9" t="str">
        <f>IF(DML_drivmedel[[#This Row],[Drivmedel]]&lt;&gt;"",CONCATENATE(Rapporteringsår,"-",DML_drivmedel[[#This Row],[ID]]),"")</f>
        <v/>
      </c>
      <c r="G982" s="26" t="str">
        <f>IF(DML_drivmedel[[#This Row],[Drivmedel]]&lt;&gt;"",Rapporteringsår,"")</f>
        <v/>
      </c>
      <c r="H982" s="149">
        <v>1980</v>
      </c>
      <c r="I982" s="1"/>
      <c r="J982" s="82"/>
      <c r="K982" s="1"/>
      <c r="L982" s="83"/>
      <c r="M982" s="100"/>
    </row>
    <row r="983" spans="2:13" x14ac:dyDescent="0.35">
      <c r="B9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3" s="9" t="str">
        <f>IF(DML_drivmedel[[#This Row],[Drivmedel]]&lt;&gt;"",CONCATENATE(DML_drivmedel[[#This Row],[ID]],". ",DML_drivmedel[[#This Row],[Drivmedel]]),"")</f>
        <v/>
      </c>
      <c r="D983" s="9" t="str">
        <f>IF(DML_drivmedel[[#This Row],[Drivmedel]]&lt;&gt;"",Organisationsnummer,"")</f>
        <v/>
      </c>
      <c r="E983" s="81" t="str">
        <f>IF(DML_drivmedel[[#This Row],[Drivmedel]]&lt;&gt;"",Rapportör,"")</f>
        <v/>
      </c>
      <c r="F983" s="9" t="str">
        <f>IF(DML_drivmedel[[#This Row],[Drivmedel]]&lt;&gt;"",CONCATENATE(Rapporteringsår,"-",DML_drivmedel[[#This Row],[ID]]),"")</f>
        <v/>
      </c>
      <c r="G983" s="26" t="str">
        <f>IF(DML_drivmedel[[#This Row],[Drivmedel]]&lt;&gt;"",Rapporteringsår,"")</f>
        <v/>
      </c>
      <c r="H983" s="149">
        <v>1981</v>
      </c>
      <c r="I983" s="1"/>
      <c r="J983" s="82"/>
      <c r="K983" s="1"/>
      <c r="L983" s="83"/>
      <c r="M983" s="100"/>
    </row>
    <row r="984" spans="2:13" x14ac:dyDescent="0.35">
      <c r="B9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4" s="9" t="str">
        <f>IF(DML_drivmedel[[#This Row],[Drivmedel]]&lt;&gt;"",CONCATENATE(DML_drivmedel[[#This Row],[ID]],". ",DML_drivmedel[[#This Row],[Drivmedel]]),"")</f>
        <v/>
      </c>
      <c r="D984" s="9" t="str">
        <f>IF(DML_drivmedel[[#This Row],[Drivmedel]]&lt;&gt;"",Organisationsnummer,"")</f>
        <v/>
      </c>
      <c r="E984" s="81" t="str">
        <f>IF(DML_drivmedel[[#This Row],[Drivmedel]]&lt;&gt;"",Rapportör,"")</f>
        <v/>
      </c>
      <c r="F984" s="9" t="str">
        <f>IF(DML_drivmedel[[#This Row],[Drivmedel]]&lt;&gt;"",CONCATENATE(Rapporteringsår,"-",DML_drivmedel[[#This Row],[ID]]),"")</f>
        <v/>
      </c>
      <c r="G984" s="26" t="str">
        <f>IF(DML_drivmedel[[#This Row],[Drivmedel]]&lt;&gt;"",Rapporteringsår,"")</f>
        <v/>
      </c>
      <c r="H984" s="149">
        <v>1982</v>
      </c>
      <c r="I984" s="1"/>
      <c r="J984" s="82"/>
      <c r="K984" s="1"/>
      <c r="L984" s="83"/>
      <c r="M984" s="100"/>
    </row>
    <row r="985" spans="2:13" x14ac:dyDescent="0.35">
      <c r="B9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5" s="9" t="str">
        <f>IF(DML_drivmedel[[#This Row],[Drivmedel]]&lt;&gt;"",CONCATENATE(DML_drivmedel[[#This Row],[ID]],". ",DML_drivmedel[[#This Row],[Drivmedel]]),"")</f>
        <v/>
      </c>
      <c r="D985" s="9" t="str">
        <f>IF(DML_drivmedel[[#This Row],[Drivmedel]]&lt;&gt;"",Organisationsnummer,"")</f>
        <v/>
      </c>
      <c r="E985" s="81" t="str">
        <f>IF(DML_drivmedel[[#This Row],[Drivmedel]]&lt;&gt;"",Rapportör,"")</f>
        <v/>
      </c>
      <c r="F985" s="9" t="str">
        <f>IF(DML_drivmedel[[#This Row],[Drivmedel]]&lt;&gt;"",CONCATENATE(Rapporteringsår,"-",DML_drivmedel[[#This Row],[ID]]),"")</f>
        <v/>
      </c>
      <c r="G985" s="26" t="str">
        <f>IF(DML_drivmedel[[#This Row],[Drivmedel]]&lt;&gt;"",Rapporteringsår,"")</f>
        <v/>
      </c>
      <c r="H985" s="149">
        <v>1983</v>
      </c>
      <c r="I985" s="1"/>
      <c r="J985" s="82"/>
      <c r="K985" s="1"/>
      <c r="L985" s="83"/>
      <c r="M985" s="100"/>
    </row>
    <row r="986" spans="2:13" x14ac:dyDescent="0.35">
      <c r="B9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6" s="9" t="str">
        <f>IF(DML_drivmedel[[#This Row],[Drivmedel]]&lt;&gt;"",CONCATENATE(DML_drivmedel[[#This Row],[ID]],". ",DML_drivmedel[[#This Row],[Drivmedel]]),"")</f>
        <v/>
      </c>
      <c r="D986" s="9" t="str">
        <f>IF(DML_drivmedel[[#This Row],[Drivmedel]]&lt;&gt;"",Organisationsnummer,"")</f>
        <v/>
      </c>
      <c r="E986" s="81" t="str">
        <f>IF(DML_drivmedel[[#This Row],[Drivmedel]]&lt;&gt;"",Rapportör,"")</f>
        <v/>
      </c>
      <c r="F986" s="9" t="str">
        <f>IF(DML_drivmedel[[#This Row],[Drivmedel]]&lt;&gt;"",CONCATENATE(Rapporteringsår,"-",DML_drivmedel[[#This Row],[ID]]),"")</f>
        <v/>
      </c>
      <c r="G986" s="26" t="str">
        <f>IF(DML_drivmedel[[#This Row],[Drivmedel]]&lt;&gt;"",Rapporteringsår,"")</f>
        <v/>
      </c>
      <c r="H986" s="149">
        <v>1984</v>
      </c>
      <c r="I986" s="1"/>
      <c r="J986" s="82"/>
      <c r="K986" s="1"/>
      <c r="L986" s="83"/>
      <c r="M986" s="100"/>
    </row>
    <row r="987" spans="2:13" x14ac:dyDescent="0.35">
      <c r="B9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7" s="9" t="str">
        <f>IF(DML_drivmedel[[#This Row],[Drivmedel]]&lt;&gt;"",CONCATENATE(DML_drivmedel[[#This Row],[ID]],". ",DML_drivmedel[[#This Row],[Drivmedel]]),"")</f>
        <v/>
      </c>
      <c r="D987" s="9" t="str">
        <f>IF(DML_drivmedel[[#This Row],[Drivmedel]]&lt;&gt;"",Organisationsnummer,"")</f>
        <v/>
      </c>
      <c r="E987" s="81" t="str">
        <f>IF(DML_drivmedel[[#This Row],[Drivmedel]]&lt;&gt;"",Rapportör,"")</f>
        <v/>
      </c>
      <c r="F987" s="9" t="str">
        <f>IF(DML_drivmedel[[#This Row],[Drivmedel]]&lt;&gt;"",CONCATENATE(Rapporteringsår,"-",DML_drivmedel[[#This Row],[ID]]),"")</f>
        <v/>
      </c>
      <c r="G987" s="26" t="str">
        <f>IF(DML_drivmedel[[#This Row],[Drivmedel]]&lt;&gt;"",Rapporteringsår,"")</f>
        <v/>
      </c>
      <c r="H987" s="149">
        <v>1985</v>
      </c>
      <c r="I987" s="1"/>
      <c r="J987" s="82"/>
      <c r="K987" s="1"/>
      <c r="L987" s="83"/>
      <c r="M987" s="100"/>
    </row>
    <row r="988" spans="2:13" x14ac:dyDescent="0.35">
      <c r="B9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8" s="9" t="str">
        <f>IF(DML_drivmedel[[#This Row],[Drivmedel]]&lt;&gt;"",CONCATENATE(DML_drivmedel[[#This Row],[ID]],". ",DML_drivmedel[[#This Row],[Drivmedel]]),"")</f>
        <v/>
      </c>
      <c r="D988" s="9" t="str">
        <f>IF(DML_drivmedel[[#This Row],[Drivmedel]]&lt;&gt;"",Organisationsnummer,"")</f>
        <v/>
      </c>
      <c r="E988" s="81" t="str">
        <f>IF(DML_drivmedel[[#This Row],[Drivmedel]]&lt;&gt;"",Rapportör,"")</f>
        <v/>
      </c>
      <c r="F988" s="9" t="str">
        <f>IF(DML_drivmedel[[#This Row],[Drivmedel]]&lt;&gt;"",CONCATENATE(Rapporteringsår,"-",DML_drivmedel[[#This Row],[ID]]),"")</f>
        <v/>
      </c>
      <c r="G988" s="26" t="str">
        <f>IF(DML_drivmedel[[#This Row],[Drivmedel]]&lt;&gt;"",Rapporteringsår,"")</f>
        <v/>
      </c>
      <c r="H988" s="149">
        <v>1986</v>
      </c>
      <c r="I988" s="1"/>
      <c r="J988" s="82"/>
      <c r="K988" s="1"/>
      <c r="L988" s="83"/>
      <c r="M988" s="100"/>
    </row>
    <row r="989" spans="2:13" x14ac:dyDescent="0.35">
      <c r="B9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9" s="9" t="str">
        <f>IF(DML_drivmedel[[#This Row],[Drivmedel]]&lt;&gt;"",CONCATENATE(DML_drivmedel[[#This Row],[ID]],". ",DML_drivmedel[[#This Row],[Drivmedel]]),"")</f>
        <v/>
      </c>
      <c r="D989" s="9" t="str">
        <f>IF(DML_drivmedel[[#This Row],[Drivmedel]]&lt;&gt;"",Organisationsnummer,"")</f>
        <v/>
      </c>
      <c r="E989" s="81" t="str">
        <f>IF(DML_drivmedel[[#This Row],[Drivmedel]]&lt;&gt;"",Rapportör,"")</f>
        <v/>
      </c>
      <c r="F989" s="9" t="str">
        <f>IF(DML_drivmedel[[#This Row],[Drivmedel]]&lt;&gt;"",CONCATENATE(Rapporteringsår,"-",DML_drivmedel[[#This Row],[ID]]),"")</f>
        <v/>
      </c>
      <c r="G989" s="26" t="str">
        <f>IF(DML_drivmedel[[#This Row],[Drivmedel]]&lt;&gt;"",Rapporteringsår,"")</f>
        <v/>
      </c>
      <c r="H989" s="149">
        <v>1987</v>
      </c>
      <c r="I989" s="1"/>
      <c r="J989" s="82"/>
      <c r="K989" s="1"/>
      <c r="L989" s="83"/>
      <c r="M989" s="100"/>
    </row>
    <row r="990" spans="2:13" x14ac:dyDescent="0.35">
      <c r="B9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0" s="9" t="str">
        <f>IF(DML_drivmedel[[#This Row],[Drivmedel]]&lt;&gt;"",CONCATENATE(DML_drivmedel[[#This Row],[ID]],". ",DML_drivmedel[[#This Row],[Drivmedel]]),"")</f>
        <v/>
      </c>
      <c r="D990" s="9" t="str">
        <f>IF(DML_drivmedel[[#This Row],[Drivmedel]]&lt;&gt;"",Organisationsnummer,"")</f>
        <v/>
      </c>
      <c r="E990" s="81" t="str">
        <f>IF(DML_drivmedel[[#This Row],[Drivmedel]]&lt;&gt;"",Rapportör,"")</f>
        <v/>
      </c>
      <c r="F990" s="9" t="str">
        <f>IF(DML_drivmedel[[#This Row],[Drivmedel]]&lt;&gt;"",CONCATENATE(Rapporteringsår,"-",DML_drivmedel[[#This Row],[ID]]),"")</f>
        <v/>
      </c>
      <c r="G990" s="26" t="str">
        <f>IF(DML_drivmedel[[#This Row],[Drivmedel]]&lt;&gt;"",Rapporteringsår,"")</f>
        <v/>
      </c>
      <c r="H990" s="149">
        <v>1988</v>
      </c>
      <c r="I990" s="1"/>
      <c r="J990" s="82"/>
      <c r="K990" s="1"/>
      <c r="L990" s="83"/>
      <c r="M990" s="100"/>
    </row>
    <row r="991" spans="2:13" x14ac:dyDescent="0.35">
      <c r="B9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1" s="9" t="str">
        <f>IF(DML_drivmedel[[#This Row],[Drivmedel]]&lt;&gt;"",CONCATENATE(DML_drivmedel[[#This Row],[ID]],". ",DML_drivmedel[[#This Row],[Drivmedel]]),"")</f>
        <v/>
      </c>
      <c r="D991" s="9" t="str">
        <f>IF(DML_drivmedel[[#This Row],[Drivmedel]]&lt;&gt;"",Organisationsnummer,"")</f>
        <v/>
      </c>
      <c r="E991" s="81" t="str">
        <f>IF(DML_drivmedel[[#This Row],[Drivmedel]]&lt;&gt;"",Rapportör,"")</f>
        <v/>
      </c>
      <c r="F991" s="9" t="str">
        <f>IF(DML_drivmedel[[#This Row],[Drivmedel]]&lt;&gt;"",CONCATENATE(Rapporteringsår,"-",DML_drivmedel[[#This Row],[ID]]),"")</f>
        <v/>
      </c>
      <c r="G991" s="26" t="str">
        <f>IF(DML_drivmedel[[#This Row],[Drivmedel]]&lt;&gt;"",Rapporteringsår,"")</f>
        <v/>
      </c>
      <c r="H991" s="149">
        <v>1989</v>
      </c>
      <c r="I991" s="1"/>
      <c r="J991" s="82"/>
      <c r="K991" s="1"/>
      <c r="L991" s="83"/>
      <c r="M991" s="100"/>
    </row>
    <row r="992" spans="2:13" x14ac:dyDescent="0.35">
      <c r="B9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2" s="9" t="str">
        <f>IF(DML_drivmedel[[#This Row],[Drivmedel]]&lt;&gt;"",CONCATENATE(DML_drivmedel[[#This Row],[ID]],". ",DML_drivmedel[[#This Row],[Drivmedel]]),"")</f>
        <v/>
      </c>
      <c r="D992" s="9" t="str">
        <f>IF(DML_drivmedel[[#This Row],[Drivmedel]]&lt;&gt;"",Organisationsnummer,"")</f>
        <v/>
      </c>
      <c r="E992" s="81" t="str">
        <f>IF(DML_drivmedel[[#This Row],[Drivmedel]]&lt;&gt;"",Rapportör,"")</f>
        <v/>
      </c>
      <c r="F992" s="9" t="str">
        <f>IF(DML_drivmedel[[#This Row],[Drivmedel]]&lt;&gt;"",CONCATENATE(Rapporteringsår,"-",DML_drivmedel[[#This Row],[ID]]),"")</f>
        <v/>
      </c>
      <c r="G992" s="26" t="str">
        <f>IF(DML_drivmedel[[#This Row],[Drivmedel]]&lt;&gt;"",Rapporteringsår,"")</f>
        <v/>
      </c>
      <c r="H992" s="149">
        <v>1990</v>
      </c>
      <c r="I992" s="1"/>
      <c r="J992" s="82"/>
      <c r="K992" s="1"/>
      <c r="L992" s="83"/>
      <c r="M992" s="100"/>
    </row>
    <row r="993" spans="2:13" x14ac:dyDescent="0.35">
      <c r="B9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3" s="9" t="str">
        <f>IF(DML_drivmedel[[#This Row],[Drivmedel]]&lt;&gt;"",CONCATENATE(DML_drivmedel[[#This Row],[ID]],". ",DML_drivmedel[[#This Row],[Drivmedel]]),"")</f>
        <v/>
      </c>
      <c r="D993" s="9" t="str">
        <f>IF(DML_drivmedel[[#This Row],[Drivmedel]]&lt;&gt;"",Organisationsnummer,"")</f>
        <v/>
      </c>
      <c r="E993" s="81" t="str">
        <f>IF(DML_drivmedel[[#This Row],[Drivmedel]]&lt;&gt;"",Rapportör,"")</f>
        <v/>
      </c>
      <c r="F993" s="9" t="str">
        <f>IF(DML_drivmedel[[#This Row],[Drivmedel]]&lt;&gt;"",CONCATENATE(Rapporteringsår,"-",DML_drivmedel[[#This Row],[ID]]),"")</f>
        <v/>
      </c>
      <c r="G993" s="26" t="str">
        <f>IF(DML_drivmedel[[#This Row],[Drivmedel]]&lt;&gt;"",Rapporteringsår,"")</f>
        <v/>
      </c>
      <c r="H993" s="149">
        <v>1991</v>
      </c>
      <c r="I993" s="1"/>
      <c r="J993" s="82"/>
      <c r="K993" s="1"/>
      <c r="L993" s="83"/>
      <c r="M993" s="100"/>
    </row>
    <row r="994" spans="2:13" x14ac:dyDescent="0.35">
      <c r="B9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4" s="9" t="str">
        <f>IF(DML_drivmedel[[#This Row],[Drivmedel]]&lt;&gt;"",CONCATENATE(DML_drivmedel[[#This Row],[ID]],". ",DML_drivmedel[[#This Row],[Drivmedel]]),"")</f>
        <v/>
      </c>
      <c r="D994" s="9" t="str">
        <f>IF(DML_drivmedel[[#This Row],[Drivmedel]]&lt;&gt;"",Organisationsnummer,"")</f>
        <v/>
      </c>
      <c r="E994" s="81" t="str">
        <f>IF(DML_drivmedel[[#This Row],[Drivmedel]]&lt;&gt;"",Rapportör,"")</f>
        <v/>
      </c>
      <c r="F994" s="9" t="str">
        <f>IF(DML_drivmedel[[#This Row],[Drivmedel]]&lt;&gt;"",CONCATENATE(Rapporteringsår,"-",DML_drivmedel[[#This Row],[ID]]),"")</f>
        <v/>
      </c>
      <c r="G994" s="26" t="str">
        <f>IF(DML_drivmedel[[#This Row],[Drivmedel]]&lt;&gt;"",Rapporteringsår,"")</f>
        <v/>
      </c>
      <c r="H994" s="149">
        <v>1992</v>
      </c>
      <c r="I994" s="1"/>
      <c r="J994" s="82"/>
      <c r="K994" s="1"/>
      <c r="L994" s="83"/>
      <c r="M994" s="100"/>
    </row>
    <row r="995" spans="2:13" x14ac:dyDescent="0.35">
      <c r="B9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5" s="9" t="str">
        <f>IF(DML_drivmedel[[#This Row],[Drivmedel]]&lt;&gt;"",CONCATENATE(DML_drivmedel[[#This Row],[ID]],". ",DML_drivmedel[[#This Row],[Drivmedel]]),"")</f>
        <v/>
      </c>
      <c r="D995" s="9" t="str">
        <f>IF(DML_drivmedel[[#This Row],[Drivmedel]]&lt;&gt;"",Organisationsnummer,"")</f>
        <v/>
      </c>
      <c r="E995" s="81" t="str">
        <f>IF(DML_drivmedel[[#This Row],[Drivmedel]]&lt;&gt;"",Rapportör,"")</f>
        <v/>
      </c>
      <c r="F995" s="9" t="str">
        <f>IF(DML_drivmedel[[#This Row],[Drivmedel]]&lt;&gt;"",CONCATENATE(Rapporteringsår,"-",DML_drivmedel[[#This Row],[ID]]),"")</f>
        <v/>
      </c>
      <c r="G995" s="26" t="str">
        <f>IF(DML_drivmedel[[#This Row],[Drivmedel]]&lt;&gt;"",Rapporteringsår,"")</f>
        <v/>
      </c>
      <c r="H995" s="149">
        <v>1993</v>
      </c>
      <c r="I995" s="1"/>
      <c r="J995" s="82"/>
      <c r="K995" s="1"/>
      <c r="L995" s="83"/>
      <c r="M995" s="100"/>
    </row>
    <row r="996" spans="2:13" x14ac:dyDescent="0.35">
      <c r="B9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6" s="9" t="str">
        <f>IF(DML_drivmedel[[#This Row],[Drivmedel]]&lt;&gt;"",CONCATENATE(DML_drivmedel[[#This Row],[ID]],". ",DML_drivmedel[[#This Row],[Drivmedel]]),"")</f>
        <v/>
      </c>
      <c r="D996" s="9" t="str">
        <f>IF(DML_drivmedel[[#This Row],[Drivmedel]]&lt;&gt;"",Organisationsnummer,"")</f>
        <v/>
      </c>
      <c r="E996" s="81" t="str">
        <f>IF(DML_drivmedel[[#This Row],[Drivmedel]]&lt;&gt;"",Rapportör,"")</f>
        <v/>
      </c>
      <c r="F996" s="9" t="str">
        <f>IF(DML_drivmedel[[#This Row],[Drivmedel]]&lt;&gt;"",CONCATENATE(Rapporteringsår,"-",DML_drivmedel[[#This Row],[ID]]),"")</f>
        <v/>
      </c>
      <c r="G996" s="26" t="str">
        <f>IF(DML_drivmedel[[#This Row],[Drivmedel]]&lt;&gt;"",Rapporteringsår,"")</f>
        <v/>
      </c>
      <c r="H996" s="149">
        <v>1994</v>
      </c>
      <c r="I996" s="1"/>
      <c r="J996" s="82"/>
      <c r="K996" s="1"/>
      <c r="L996" s="83"/>
      <c r="M996" s="100"/>
    </row>
    <row r="997" spans="2:13" x14ac:dyDescent="0.35">
      <c r="B9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7" s="9" t="str">
        <f>IF(DML_drivmedel[[#This Row],[Drivmedel]]&lt;&gt;"",CONCATENATE(DML_drivmedel[[#This Row],[ID]],". ",DML_drivmedel[[#This Row],[Drivmedel]]),"")</f>
        <v/>
      </c>
      <c r="D997" s="9" t="str">
        <f>IF(DML_drivmedel[[#This Row],[Drivmedel]]&lt;&gt;"",Organisationsnummer,"")</f>
        <v/>
      </c>
      <c r="E997" s="81" t="str">
        <f>IF(DML_drivmedel[[#This Row],[Drivmedel]]&lt;&gt;"",Rapportör,"")</f>
        <v/>
      </c>
      <c r="F997" s="9" t="str">
        <f>IF(DML_drivmedel[[#This Row],[Drivmedel]]&lt;&gt;"",CONCATENATE(Rapporteringsår,"-",DML_drivmedel[[#This Row],[ID]]),"")</f>
        <v/>
      </c>
      <c r="G997" s="26" t="str">
        <f>IF(DML_drivmedel[[#This Row],[Drivmedel]]&lt;&gt;"",Rapporteringsår,"")</f>
        <v/>
      </c>
      <c r="H997" s="149">
        <v>1995</v>
      </c>
      <c r="I997" s="1"/>
      <c r="J997" s="82"/>
      <c r="K997" s="1"/>
      <c r="L997" s="83"/>
      <c r="M997" s="100"/>
    </row>
    <row r="998" spans="2:13" x14ac:dyDescent="0.35">
      <c r="B9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8" s="9" t="str">
        <f>IF(DML_drivmedel[[#This Row],[Drivmedel]]&lt;&gt;"",CONCATENATE(DML_drivmedel[[#This Row],[ID]],". ",DML_drivmedel[[#This Row],[Drivmedel]]),"")</f>
        <v/>
      </c>
      <c r="D998" s="9" t="str">
        <f>IF(DML_drivmedel[[#This Row],[Drivmedel]]&lt;&gt;"",Organisationsnummer,"")</f>
        <v/>
      </c>
      <c r="E998" s="81" t="str">
        <f>IF(DML_drivmedel[[#This Row],[Drivmedel]]&lt;&gt;"",Rapportör,"")</f>
        <v/>
      </c>
      <c r="F998" s="9" t="str">
        <f>IF(DML_drivmedel[[#This Row],[Drivmedel]]&lt;&gt;"",CONCATENATE(Rapporteringsår,"-",DML_drivmedel[[#This Row],[ID]]),"")</f>
        <v/>
      </c>
      <c r="G998" s="26" t="str">
        <f>IF(DML_drivmedel[[#This Row],[Drivmedel]]&lt;&gt;"",Rapporteringsår,"")</f>
        <v/>
      </c>
      <c r="H998" s="149">
        <v>1996</v>
      </c>
      <c r="I998" s="1"/>
      <c r="J998" s="82"/>
      <c r="K998" s="1"/>
      <c r="L998" s="83"/>
      <c r="M998" s="100"/>
    </row>
    <row r="999" spans="2:13" x14ac:dyDescent="0.35">
      <c r="B9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9" s="9" t="str">
        <f>IF(DML_drivmedel[[#This Row],[Drivmedel]]&lt;&gt;"",CONCATENATE(DML_drivmedel[[#This Row],[ID]],". ",DML_drivmedel[[#This Row],[Drivmedel]]),"")</f>
        <v/>
      </c>
      <c r="D999" s="9" t="str">
        <f>IF(DML_drivmedel[[#This Row],[Drivmedel]]&lt;&gt;"",Organisationsnummer,"")</f>
        <v/>
      </c>
      <c r="E999" s="81" t="str">
        <f>IF(DML_drivmedel[[#This Row],[Drivmedel]]&lt;&gt;"",Rapportör,"")</f>
        <v/>
      </c>
      <c r="F999" s="9" t="str">
        <f>IF(DML_drivmedel[[#This Row],[Drivmedel]]&lt;&gt;"",CONCATENATE(Rapporteringsår,"-",DML_drivmedel[[#This Row],[ID]]),"")</f>
        <v/>
      </c>
      <c r="G999" s="26" t="str">
        <f>IF(DML_drivmedel[[#This Row],[Drivmedel]]&lt;&gt;"",Rapporteringsår,"")</f>
        <v/>
      </c>
      <c r="H999" s="149">
        <v>1997</v>
      </c>
      <c r="I999" s="1"/>
      <c r="J999" s="82"/>
      <c r="K999" s="1"/>
      <c r="L999" s="83"/>
      <c r="M999" s="100"/>
    </row>
    <row r="1000" spans="2:13" x14ac:dyDescent="0.35">
      <c r="B10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00" s="9" t="str">
        <f>IF(DML_drivmedel[[#This Row],[Drivmedel]]&lt;&gt;"",CONCATENATE(DML_drivmedel[[#This Row],[ID]],". ",DML_drivmedel[[#This Row],[Drivmedel]]),"")</f>
        <v/>
      </c>
      <c r="D1000" s="9" t="str">
        <f>IF(DML_drivmedel[[#This Row],[Drivmedel]]&lt;&gt;"",Organisationsnummer,"")</f>
        <v/>
      </c>
      <c r="E1000" s="81" t="str">
        <f>IF(DML_drivmedel[[#This Row],[Drivmedel]]&lt;&gt;"",Rapportör,"")</f>
        <v/>
      </c>
      <c r="F1000" s="9" t="str">
        <f>IF(DML_drivmedel[[#This Row],[Drivmedel]]&lt;&gt;"",CONCATENATE(Rapporteringsår,"-",DML_drivmedel[[#This Row],[ID]]),"")</f>
        <v/>
      </c>
      <c r="G1000" s="26" t="str">
        <f>IF(DML_drivmedel[[#This Row],[Drivmedel]]&lt;&gt;"",Rapporteringsår,"")</f>
        <v/>
      </c>
      <c r="H1000" s="149">
        <v>1998</v>
      </c>
      <c r="I1000" s="1"/>
      <c r="J1000" s="82"/>
      <c r="K1000" s="1"/>
      <c r="L1000" s="83"/>
      <c r="M1000" s="100"/>
    </row>
    <row r="1001" spans="2:13" x14ac:dyDescent="0.35">
      <c r="B10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01" s="9" t="str">
        <f>IF(DML_drivmedel[[#This Row],[Drivmedel]]&lt;&gt;"",CONCATENATE(DML_drivmedel[[#This Row],[ID]],". ",DML_drivmedel[[#This Row],[Drivmedel]]),"")</f>
        <v/>
      </c>
      <c r="D1001" s="9" t="str">
        <f>IF(DML_drivmedel[[#This Row],[Drivmedel]]&lt;&gt;"",Organisationsnummer,"")</f>
        <v/>
      </c>
      <c r="E1001" s="81" t="str">
        <f>IF(DML_drivmedel[[#This Row],[Drivmedel]]&lt;&gt;"",Rapportör,"")</f>
        <v/>
      </c>
      <c r="F1001" s="9" t="str">
        <f>IF(DML_drivmedel[[#This Row],[Drivmedel]]&lt;&gt;"",CONCATENATE(Rapporteringsår,"-",DML_drivmedel[[#This Row],[ID]]),"")</f>
        <v/>
      </c>
      <c r="G1001" s="26" t="str">
        <f>IF(DML_drivmedel[[#This Row],[Drivmedel]]&lt;&gt;"",Rapporteringsår,"")</f>
        <v/>
      </c>
      <c r="H1001" s="149">
        <v>1999</v>
      </c>
      <c r="I1001" s="1"/>
      <c r="J1001" s="82"/>
      <c r="K1001" s="1"/>
      <c r="L1001" s="83"/>
      <c r="M1001" s="100"/>
    </row>
  </sheetData>
  <sheetProtection selectLockedCells="1"/>
  <conditionalFormatting sqref="J3:M1001">
    <cfRule type="notContainsBlanks" dxfId="108" priority="5">
      <formula>LEN(TRIM(J3))&gt;0</formula>
    </cfRule>
    <cfRule type="expression" dxfId="107" priority="6">
      <formula>$I3&gt;0</formula>
    </cfRule>
  </conditionalFormatting>
  <conditionalFormatting sqref="L3:M1001">
    <cfRule type="expression" dxfId="106" priority="1">
      <formula>$I3="El (kWh)"</formula>
    </cfRule>
  </conditionalFormatting>
  <dataValidations xWindow="527" yWindow="351" count="3">
    <dataValidation type="decimal" operator="greaterThan" allowBlank="1" showInputMessage="1" showErrorMessage="1" errorTitle="Felaktigt värde" error="Mata in ett värde som är större än noll." sqref="L3:L1001 J1001" xr:uid="{00000000-0002-0000-0100-000000000000}">
      <formula1>0</formula1>
    </dataValidation>
    <dataValidation type="list" operator="greaterThan" allowBlank="1" showInputMessage="1" showErrorMessage="1" errorTitle="Felaktigt värde" error="Du kan bara svara ja eller nej" promptTitle="Reduktionsplikt" prompt="Ange &quot;Ja&quot; om drivmedlet omfattas av reduktionsplikt för bensin och dieselbränslen, annars anger du &quot;Nej&quot;." sqref="M3:M1001" xr:uid="{C3B79BBB-884D-4962-B55D-75CF977BFE79}">
      <formula1>"Ja,Nej"</formula1>
    </dataValidation>
    <dataValidation type="decimal" operator="greaterThan" allowBlank="1" showInputMessage="1" showErrorMessage="1" errorTitle="Felaktigt värde" error="Mata in ett värde som är större än noll." promptTitle="Total mängd drivmedel" prompt="Här anger du den totala mängden drivmedel, både fossila och förnybara komponenter." sqref="J3:J1000" xr:uid="{735B806C-8810-425F-88D3-D700B01E186D}">
      <formula1>0</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xWindow="527" yWindow="351" count="2">
        <x14:dataValidation type="list" allowBlank="1" showInputMessage="1" showErrorMessage="1" errorTitle="Ogiltigt värde" error="Välj ett drivmedel av alternativen i listan." xr:uid="{00000000-0002-0000-0100-000001000000}">
          <x14:formula1>
            <xm:f>Listor!$A$25:$A$41</xm:f>
          </x14:formula1>
          <xm:sqref>I3:I1001</xm:sqref>
        </x14:dataValidation>
        <x14:dataValidation type="list" allowBlank="1" showInputMessage="1" showErrorMessage="1" errorTitle="Ogiltig enhet" error="Välj en enhet från listan." promptTitle="Enhet" prompt="Välj först typ av drivmedel, välj därefter en enhet från listan." xr:uid="{659AA8B1-195C-495E-B577-D76C4ED157AC}">
          <x14:formula1>
            <xm:f>IF($I3=Listor!$A$33,Listor!$A$47,IF(OR($I3=Listor!$A$35,$I3=Listor!$A$37,$I3=Listor!$A$38,$I3=Listor!$A$40),Listor!$A$45:$A$46,IF($I3=Listor!$A$41,Listor!$A$44:$A$46,Listor!$A$44:$A$45)))</xm:f>
          </x14:formula1>
          <xm:sqref>K3:K1001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theme="7" tint="-0.249977111117893"/>
  </sheetPr>
  <dimension ref="A1:V102"/>
  <sheetViews>
    <sheetView showGridLines="0" showRowColHeaders="0" workbookViewId="0">
      <selection activeCell="O3" sqref="O3"/>
    </sheetView>
  </sheetViews>
  <sheetFormatPr defaultColWidth="8.90625" defaultRowHeight="14.5" x14ac:dyDescent="0.35"/>
  <cols>
    <col min="1" max="1" width="1.54296875" style="15" customWidth="1"/>
    <col min="2" max="2" width="17" style="15" hidden="1" customWidth="1"/>
    <col min="3" max="3" width="19.36328125" style="15" hidden="1" customWidth="1"/>
    <col min="4" max="4" width="18" style="15" hidden="1" customWidth="1"/>
    <col min="5" max="5" width="15.08984375" style="15" hidden="1" customWidth="1"/>
    <col min="6" max="6" width="28.453125" style="15" hidden="1" customWidth="1"/>
    <col min="7" max="7" width="21" style="15" hidden="1" customWidth="1"/>
    <col min="8" max="8" width="19.54296875" style="15" hidden="1" customWidth="1"/>
    <col min="9" max="9" width="30.453125" style="15" hidden="1" customWidth="1"/>
    <col min="10" max="10" width="11.6328125" style="15" hidden="1" customWidth="1"/>
    <col min="11" max="11" width="15.36328125" style="15" hidden="1" customWidth="1"/>
    <col min="12" max="12" width="21" style="15" hidden="1" customWidth="1"/>
    <col min="13" max="13" width="18.6328125" style="15" hidden="1" customWidth="1"/>
    <col min="14" max="14" width="7.08984375" style="15" customWidth="1"/>
    <col min="15" max="15" width="23.36328125" style="15" customWidth="1"/>
    <col min="16" max="16" width="32.08984375" style="15" customWidth="1"/>
    <col min="17" max="17" width="17.36328125" style="15" customWidth="1"/>
    <col min="18" max="18" width="13.90625" style="15" customWidth="1"/>
    <col min="19" max="19" width="12.90625" style="15" customWidth="1"/>
    <col min="20" max="20" width="18.453125" style="15" customWidth="1"/>
    <col min="21" max="21" width="20.54296875" style="15" customWidth="1"/>
    <col min="22" max="22" width="23.90625" style="15" customWidth="1"/>
    <col min="23" max="23" width="20.36328125" style="15" customWidth="1"/>
    <col min="24" max="16384" width="8.90625" style="15"/>
  </cols>
  <sheetData>
    <row r="1" spans="1:22" ht="60" customHeight="1" x14ac:dyDescent="0.35"/>
    <row r="2" spans="1:22" ht="16.5" x14ac:dyDescent="0.45">
      <c r="A2" s="69"/>
      <c r="B2" s="70" t="s">
        <v>488</v>
      </c>
      <c r="C2" s="70" t="s">
        <v>487</v>
      </c>
      <c r="D2" s="71" t="s">
        <v>489</v>
      </c>
      <c r="E2" s="85" t="s">
        <v>1407</v>
      </c>
      <c r="F2" s="85" t="s">
        <v>1419</v>
      </c>
      <c r="G2" s="85" t="s">
        <v>1421</v>
      </c>
      <c r="H2" s="85" t="s">
        <v>1423</v>
      </c>
      <c r="I2" s="85" t="s">
        <v>1422</v>
      </c>
      <c r="J2" s="72" t="s">
        <v>579</v>
      </c>
      <c r="K2" s="72" t="s">
        <v>595</v>
      </c>
      <c r="L2" s="72" t="s">
        <v>554</v>
      </c>
      <c r="M2" s="85" t="s">
        <v>1344</v>
      </c>
      <c r="N2" s="14" t="s">
        <v>0</v>
      </c>
      <c r="O2" s="14" t="s">
        <v>584</v>
      </c>
      <c r="P2" s="14" t="s">
        <v>1305</v>
      </c>
      <c r="Q2" s="14" t="s">
        <v>1</v>
      </c>
      <c r="R2" s="14" t="s">
        <v>1279</v>
      </c>
      <c r="S2" s="14" t="s">
        <v>3</v>
      </c>
      <c r="T2" s="14" t="s">
        <v>1282</v>
      </c>
      <c r="U2" s="14" t="s">
        <v>1299</v>
      </c>
      <c r="V2" s="14" t="s">
        <v>600</v>
      </c>
    </row>
    <row r="3" spans="1:22" x14ac:dyDescent="0.35">
      <c r="A3" s="69"/>
      <c r="B3" s="78" t="str">
        <f>IF(DML_fossilkomponenter[[#This Row],[Mängd]]&gt;0,IF(DML_fossilkomponenter[[#This Row],[Enhet]]=Listor!$A$44,DML_fossilkomponenter[[#This Row],[Mängd]]*DML_fossilkomponenter[[#This Row],[Värmevärde]]*1000,DML_fossilkomponenter[[#This Row],[Mängd]]*DML_fossilkomponenter[[#This Row],[Värmevärde]]),"")</f>
        <v/>
      </c>
      <c r="C3" s="3" t="str">
        <f>IFERROR(VLOOKUP(DML_fossilkomponenter[[#This Row],[Fossil komponent]],Fossilkomponenter[[Fossilkomponent]:[Viktat normalvärde]],2,FALSE),"")</f>
        <v/>
      </c>
      <c r="D3" s="78" t="str">
        <f>IFERROR(DML_fossilkomponenter[[#This Row],[Utsläpp '[g CO2eq/MJ']]]*DML_fossilkomponenter[[#This Row],[Energimängd '[MJ']]]/1000000,"")</f>
        <v/>
      </c>
      <c r="E3" s="54" t="str">
        <f>IFERROR(IF(VLOOKUP(DML_fossilkomponenter[[#This Row],[Drivmedel]],DML_drivmedel[[FuelID]:[Reduktionsplikt]],10,FALSE)="Ja",VLOOKUP(DML_fossilkomponenter[[#This Row],[Drivmedelskategori]],Drivmedel[],5,FALSE),""),"")</f>
        <v/>
      </c>
      <c r="F3" s="54" t="str">
        <f>IFERROR(IF(VLOOKUP(DML_fossilkomponenter[[#This Row],[Drivmedel]],DML_drivmedel[[FuelID]:[Reduktionsplikt]],10,FALSE)="Ja",VLOOKUP(DML_fossilkomponenter[[#This Row],[Drivmedelskategori]],Drivmedel[],3,FALSE),""),"")</f>
        <v/>
      </c>
      <c r="G3" s="54" t="str">
        <f>IFERROR(IF(VLOOKUP(DML_fossilkomponenter[[#This Row],[Drivmedel]],DML_drivmedel[[FuelID]:[Reduktionsplikt]],10,FALSE)="Ja",VLOOKUP(DML_fossilkomponenter[[#This Row],[Drivmedelskategori]],Drivmedel[],4,FALSE),""),"")</f>
        <v/>
      </c>
      <c r="H3" s="119" t="str">
        <f>IFERROR(IF(DML_fossilkomponenter[[#This Row],[Enhet]]="m3, MJ/l",DML_fossilkomponenter[[#This Row],[Mängd]]*10^3*DML_fossilkomponenter[[#This Row],[Reduktionsplikt '[MJ/l']]],DML_fossilkomponenter[[#This Row],[Mängd]]*DML_fossilkomponenter[[#This Row],[Reduktionsplikt '[MJ/l']]]),"")</f>
        <v/>
      </c>
      <c r="I3" s="119" t="str">
        <f>IFERROR(DML_fossilkomponenter[[#This Row],[Reduktionsplikt  '[g CO2eq/MJ']]]*DML_fossilkomponenter[[#This Row],[Reduktionsplikt '[MJ']]],"")</f>
        <v/>
      </c>
      <c r="J3" s="9" t="str">
        <f>IF(DML_fossilkomponenter[[#This Row],[Mängd]]&gt;0,CONCATENATE(Rapporteringsår,"-",DML_fossilkomponenter[[#This Row],[ID]]),"")</f>
        <v/>
      </c>
      <c r="K3" s="9" t="str">
        <f>IF(DML_fossilkomponenter[[#This Row],[Mängd]]&gt;0,Rapporteringsår,"")</f>
        <v/>
      </c>
      <c r="L3" s="9" t="str">
        <f>IF(DML_fossilkomponenter[[#This Row],[Mängd]]&gt;0,Organisationsnummer,"")</f>
        <v/>
      </c>
      <c r="M3" s="54" t="str">
        <f>IFERROR(VLOOKUP(DML_fossilkomponenter[[#This Row],[Drivmedel]],DML_drivmedel[[FuelID]:[Drivmedel]],6,FALSE),"")</f>
        <v/>
      </c>
      <c r="N3" s="148">
        <v>2001</v>
      </c>
      <c r="O3" s="3"/>
      <c r="P3" s="3"/>
      <c r="Q3" s="78"/>
      <c r="R3" s="3"/>
      <c r="S3" s="3" t="str">
        <f>IF(DML_fossilkomponenter[[#This Row],[Enhet]]&lt;&gt;"",IFERROR(IF(DML_fossilkomponenter[[#This Row],[Enhet]]="kg, mj/kg",VLOOKUP(DML_fossilkomponenter[[#This Row],[Fossil komponent]],Fossilkomponenter[],3,FALSE),VLOOKUP(DML_fossilkomponenter[[#This Row],[Fossil komponent]],Fossilkomponenter[],4,FALSE)),""),"")</f>
        <v/>
      </c>
      <c r="T3" s="3"/>
      <c r="U3" s="3"/>
      <c r="V3" s="3"/>
    </row>
    <row r="4" spans="1:22" x14ac:dyDescent="0.35">
      <c r="A4" s="69"/>
      <c r="B4" s="78" t="str">
        <f>IF(DML_fossilkomponenter[[#This Row],[Mängd]]&gt;0,IF(DML_fossilkomponenter[[#This Row],[Enhet]]=Listor!$A$44,DML_fossilkomponenter[[#This Row],[Mängd]]*DML_fossilkomponenter[[#This Row],[Värmevärde]]*1000,DML_fossilkomponenter[[#This Row],[Mängd]]*DML_fossilkomponenter[[#This Row],[Värmevärde]]),"")</f>
        <v/>
      </c>
      <c r="C4" s="3" t="str">
        <f>IFERROR(VLOOKUP(DML_fossilkomponenter[[#This Row],[Fossil komponent]],Fossilkomponenter[[Fossilkomponent]:[Viktat normalvärde]],2,FALSE),"")</f>
        <v/>
      </c>
      <c r="D4" s="78" t="str">
        <f>IFERROR(DML_fossilkomponenter[[#This Row],[Utsläpp '[g CO2eq/MJ']]]*DML_fossilkomponenter[[#This Row],[Energimängd '[MJ']]]/1000000,"")</f>
        <v/>
      </c>
      <c r="E4" s="54" t="str">
        <f>IFERROR(IF(VLOOKUP(DML_fossilkomponenter[[#This Row],[Drivmedel]],DML_drivmedel[[FuelID]:[Reduktionsplikt]],10,FALSE)="Ja",VLOOKUP(DML_fossilkomponenter[[#This Row],[Drivmedelskategori]],Drivmedel[],5,FALSE),""),"")</f>
        <v/>
      </c>
      <c r="F4" s="54" t="str">
        <f>IFERROR(IF(VLOOKUP(DML_fossilkomponenter[[#This Row],[Drivmedel]],DML_drivmedel[[FuelID]:[Reduktionsplikt]],10,FALSE)="Ja",VLOOKUP(DML_fossilkomponenter[[#This Row],[Drivmedelskategori]],Drivmedel[],3,FALSE),""),"")</f>
        <v/>
      </c>
      <c r="G4" s="54" t="str">
        <f>IFERROR(IF(VLOOKUP(DML_fossilkomponenter[[#This Row],[Drivmedel]],DML_drivmedel[[FuelID]:[Reduktionsplikt]],10,FALSE)="Ja",VLOOKUP(DML_fossilkomponenter[[#This Row],[Drivmedelskategori]],Drivmedel[],4,FALSE),""),"")</f>
        <v/>
      </c>
      <c r="H4" s="119" t="str">
        <f>IFERROR(IF(DML_fossilkomponenter[[#This Row],[Enhet]]="m3, MJ/l",DML_fossilkomponenter[[#This Row],[Mängd]]*10^3*DML_fossilkomponenter[[#This Row],[Reduktionsplikt '[MJ/l']]],DML_fossilkomponenter[[#This Row],[Mängd]]*DML_fossilkomponenter[[#This Row],[Reduktionsplikt '[MJ/l']]]),"")</f>
        <v/>
      </c>
      <c r="I4" s="119" t="str">
        <f>IFERROR(DML_fossilkomponenter[[#This Row],[Reduktionsplikt  '[g CO2eq/MJ']]]*DML_fossilkomponenter[[#This Row],[Reduktionsplikt '[MJ']]],"")</f>
        <v/>
      </c>
      <c r="J4" s="9" t="str">
        <f>IF(DML_fossilkomponenter[[#This Row],[Mängd]]&gt;0,CONCATENATE(Rapporteringsår,"-",DML_fossilkomponenter[[#This Row],[ID]]),"")</f>
        <v/>
      </c>
      <c r="K4" s="9" t="str">
        <f>IF(DML_fossilkomponenter[[#This Row],[Mängd]]&gt;0,Rapporteringsår,"")</f>
        <v/>
      </c>
      <c r="L4" s="9" t="str">
        <f>IF(DML_fossilkomponenter[[#This Row],[Mängd]]&gt;0,Organisationsnummer,"")</f>
        <v/>
      </c>
      <c r="M4" s="54" t="str">
        <f>IFERROR(VLOOKUP(DML_fossilkomponenter[[#This Row],[Drivmedel]],DML_drivmedel[[FuelID]:[Drivmedel]],6,FALSE),"")</f>
        <v/>
      </c>
      <c r="N4" s="148">
        <v>2002</v>
      </c>
      <c r="O4" s="3"/>
      <c r="P4" s="3"/>
      <c r="Q4" s="78"/>
      <c r="R4" s="3"/>
      <c r="S4" s="3" t="str">
        <f>IF(DML_fossilkomponenter[[#This Row],[Enhet]]&lt;&gt;"",IFERROR(IF(DML_fossilkomponenter[[#This Row],[Enhet]]="kg, mj/kg",VLOOKUP(DML_fossilkomponenter[[#This Row],[Fossil komponent]],Fossilkomponenter[],3,FALSE),VLOOKUP(DML_fossilkomponenter[[#This Row],[Fossil komponent]],Fossilkomponenter[],4,FALSE)),""),"")</f>
        <v/>
      </c>
      <c r="T4" s="3"/>
      <c r="U4" s="3"/>
      <c r="V4" s="3"/>
    </row>
    <row r="5" spans="1:22" x14ac:dyDescent="0.35">
      <c r="A5" s="69"/>
      <c r="B5" s="78" t="str">
        <f>IF(DML_fossilkomponenter[[#This Row],[Mängd]]&gt;0,IF(DML_fossilkomponenter[[#This Row],[Enhet]]=Listor!$A$44,DML_fossilkomponenter[[#This Row],[Mängd]]*DML_fossilkomponenter[[#This Row],[Värmevärde]]*1000,DML_fossilkomponenter[[#This Row],[Mängd]]*DML_fossilkomponenter[[#This Row],[Värmevärde]]),"")</f>
        <v/>
      </c>
      <c r="C5" s="3" t="str">
        <f>IFERROR(VLOOKUP(DML_fossilkomponenter[[#This Row],[Fossil komponent]],Fossilkomponenter[[Fossilkomponent]:[Viktat normalvärde]],2,FALSE),"")</f>
        <v/>
      </c>
      <c r="D5" s="78" t="str">
        <f>IFERROR(DML_fossilkomponenter[[#This Row],[Utsläpp '[g CO2eq/MJ']]]*DML_fossilkomponenter[[#This Row],[Energimängd '[MJ']]]/1000000,"")</f>
        <v/>
      </c>
      <c r="E5" s="54" t="str">
        <f>IFERROR(IF(VLOOKUP(DML_fossilkomponenter[[#This Row],[Drivmedel]],DML_drivmedel[[FuelID]:[Reduktionsplikt]],10,FALSE)="Ja",VLOOKUP(DML_fossilkomponenter[[#This Row],[Drivmedelskategori]],Drivmedel[],5,FALSE),""),"")</f>
        <v/>
      </c>
      <c r="F5" s="54" t="str">
        <f>IFERROR(IF(VLOOKUP(DML_fossilkomponenter[[#This Row],[Drivmedel]],DML_drivmedel[[FuelID]:[Reduktionsplikt]],10,FALSE)="Ja",VLOOKUP(DML_fossilkomponenter[[#This Row],[Drivmedelskategori]],Drivmedel[],3,FALSE),""),"")</f>
        <v/>
      </c>
      <c r="G5" s="54" t="str">
        <f>IFERROR(IF(VLOOKUP(DML_fossilkomponenter[[#This Row],[Drivmedel]],DML_drivmedel[[FuelID]:[Reduktionsplikt]],10,FALSE)="Ja",VLOOKUP(DML_fossilkomponenter[[#This Row],[Drivmedelskategori]],Drivmedel[],4,FALSE),""),"")</f>
        <v/>
      </c>
      <c r="H5" s="119" t="str">
        <f>IFERROR(IF(DML_fossilkomponenter[[#This Row],[Enhet]]="m3, MJ/l",DML_fossilkomponenter[[#This Row],[Mängd]]*10^3*DML_fossilkomponenter[[#This Row],[Reduktionsplikt '[MJ/l']]],DML_fossilkomponenter[[#This Row],[Mängd]]*DML_fossilkomponenter[[#This Row],[Reduktionsplikt '[MJ/l']]]),"")</f>
        <v/>
      </c>
      <c r="I5" s="119" t="str">
        <f>IFERROR(DML_fossilkomponenter[[#This Row],[Reduktionsplikt  '[g CO2eq/MJ']]]*DML_fossilkomponenter[[#This Row],[Reduktionsplikt '[MJ']]],"")</f>
        <v/>
      </c>
      <c r="J5" s="9" t="str">
        <f>IF(DML_fossilkomponenter[[#This Row],[Mängd]]&gt;0,CONCATENATE(Rapporteringsår,"-",DML_fossilkomponenter[[#This Row],[ID]]),"")</f>
        <v/>
      </c>
      <c r="K5" s="9" t="str">
        <f>IF(DML_fossilkomponenter[[#This Row],[Mängd]]&gt;0,Rapporteringsår,"")</f>
        <v/>
      </c>
      <c r="L5" s="9" t="str">
        <f>IF(DML_fossilkomponenter[[#This Row],[Mängd]]&gt;0,Organisationsnummer,"")</f>
        <v/>
      </c>
      <c r="M5" s="54" t="str">
        <f>IFERROR(VLOOKUP(DML_fossilkomponenter[[#This Row],[Drivmedel]],DML_drivmedel[[FuelID]:[Drivmedel]],6,FALSE),"")</f>
        <v/>
      </c>
      <c r="N5" s="148">
        <v>2003</v>
      </c>
      <c r="O5" s="3"/>
      <c r="P5" s="3"/>
      <c r="Q5" s="78"/>
      <c r="R5" s="3"/>
      <c r="S5" s="3" t="str">
        <f>IF(DML_fossilkomponenter[[#This Row],[Enhet]]&lt;&gt;"",IFERROR(IF(DML_fossilkomponenter[[#This Row],[Enhet]]="kg, mj/kg",VLOOKUP(DML_fossilkomponenter[[#This Row],[Fossil komponent]],Fossilkomponenter[],3,FALSE),VLOOKUP(DML_fossilkomponenter[[#This Row],[Fossil komponent]],Fossilkomponenter[],4,FALSE)),""),"")</f>
        <v/>
      </c>
      <c r="T5" s="3"/>
      <c r="U5" s="3"/>
      <c r="V5" s="3"/>
    </row>
    <row r="6" spans="1:22" x14ac:dyDescent="0.35">
      <c r="A6" s="69"/>
      <c r="B6" s="78" t="str">
        <f>IF(DML_fossilkomponenter[[#This Row],[Mängd]]&gt;0,IF(DML_fossilkomponenter[[#This Row],[Enhet]]=Listor!$A$44,DML_fossilkomponenter[[#This Row],[Mängd]]*DML_fossilkomponenter[[#This Row],[Värmevärde]]*1000,DML_fossilkomponenter[[#This Row],[Mängd]]*DML_fossilkomponenter[[#This Row],[Värmevärde]]),"")</f>
        <v/>
      </c>
      <c r="C6" s="3" t="str">
        <f>IFERROR(VLOOKUP(DML_fossilkomponenter[[#This Row],[Fossil komponent]],Fossilkomponenter[[Fossilkomponent]:[Viktat normalvärde]],2,FALSE),"")</f>
        <v/>
      </c>
      <c r="D6" s="78" t="str">
        <f>IFERROR(DML_fossilkomponenter[[#This Row],[Utsläpp '[g CO2eq/MJ']]]*DML_fossilkomponenter[[#This Row],[Energimängd '[MJ']]]/1000000,"")</f>
        <v/>
      </c>
      <c r="E6" s="54" t="str">
        <f>IFERROR(IF(VLOOKUP(DML_fossilkomponenter[[#This Row],[Drivmedel]],DML_drivmedel[[FuelID]:[Reduktionsplikt]],10,FALSE)="Ja",VLOOKUP(DML_fossilkomponenter[[#This Row],[Drivmedelskategori]],Drivmedel[],5,FALSE),""),"")</f>
        <v/>
      </c>
      <c r="F6" s="54" t="str">
        <f>IFERROR(IF(VLOOKUP(DML_fossilkomponenter[[#This Row],[Drivmedel]],DML_drivmedel[[FuelID]:[Reduktionsplikt]],10,FALSE)="Ja",VLOOKUP(DML_fossilkomponenter[[#This Row],[Drivmedelskategori]],Drivmedel[],3,FALSE),""),"")</f>
        <v/>
      </c>
      <c r="G6" s="54" t="str">
        <f>IFERROR(IF(VLOOKUP(DML_fossilkomponenter[[#This Row],[Drivmedel]],DML_drivmedel[[FuelID]:[Reduktionsplikt]],10,FALSE)="Ja",VLOOKUP(DML_fossilkomponenter[[#This Row],[Drivmedelskategori]],Drivmedel[],4,FALSE),""),"")</f>
        <v/>
      </c>
      <c r="H6" s="119" t="str">
        <f>IFERROR(IF(DML_fossilkomponenter[[#This Row],[Enhet]]="m3, MJ/l",DML_fossilkomponenter[[#This Row],[Mängd]]*10^3*DML_fossilkomponenter[[#This Row],[Reduktionsplikt '[MJ/l']]],DML_fossilkomponenter[[#This Row],[Mängd]]*DML_fossilkomponenter[[#This Row],[Reduktionsplikt '[MJ/l']]]),"")</f>
        <v/>
      </c>
      <c r="I6" s="119" t="str">
        <f>IFERROR(DML_fossilkomponenter[[#This Row],[Reduktionsplikt  '[g CO2eq/MJ']]]*DML_fossilkomponenter[[#This Row],[Reduktionsplikt '[MJ']]],"")</f>
        <v/>
      </c>
      <c r="J6" s="9" t="str">
        <f>IF(DML_fossilkomponenter[[#This Row],[Mängd]]&gt;0,CONCATENATE(Rapporteringsår,"-",DML_fossilkomponenter[[#This Row],[ID]]),"")</f>
        <v/>
      </c>
      <c r="K6" s="9" t="str">
        <f>IF(DML_fossilkomponenter[[#This Row],[Mängd]]&gt;0,Rapporteringsår,"")</f>
        <v/>
      </c>
      <c r="L6" s="9" t="str">
        <f>IF(DML_fossilkomponenter[[#This Row],[Mängd]]&gt;0,Organisationsnummer,"")</f>
        <v/>
      </c>
      <c r="M6" s="54" t="str">
        <f>IFERROR(VLOOKUP(DML_fossilkomponenter[[#This Row],[Drivmedel]],DML_drivmedel[[FuelID]:[Drivmedel]],6,FALSE),"")</f>
        <v/>
      </c>
      <c r="N6" s="148">
        <v>2004</v>
      </c>
      <c r="O6" s="3"/>
      <c r="P6" s="3"/>
      <c r="Q6" s="78"/>
      <c r="R6" s="3"/>
      <c r="S6" s="3" t="str">
        <f>IF(DML_fossilkomponenter[[#This Row],[Enhet]]&lt;&gt;"",IFERROR(IF(DML_fossilkomponenter[[#This Row],[Enhet]]="kg, mj/kg",VLOOKUP(DML_fossilkomponenter[[#This Row],[Fossil komponent]],Fossilkomponenter[],3,FALSE),VLOOKUP(DML_fossilkomponenter[[#This Row],[Fossil komponent]],Fossilkomponenter[],4,FALSE)),""),"")</f>
        <v/>
      </c>
      <c r="T6" s="3"/>
      <c r="U6" s="3"/>
      <c r="V6" s="3"/>
    </row>
    <row r="7" spans="1:22" x14ac:dyDescent="0.35">
      <c r="A7" s="69"/>
      <c r="B7" s="78" t="str">
        <f>IF(DML_fossilkomponenter[[#This Row],[Mängd]]&gt;0,IF(DML_fossilkomponenter[[#This Row],[Enhet]]=Listor!$A$44,DML_fossilkomponenter[[#This Row],[Mängd]]*DML_fossilkomponenter[[#This Row],[Värmevärde]]*1000,DML_fossilkomponenter[[#This Row],[Mängd]]*DML_fossilkomponenter[[#This Row],[Värmevärde]]),"")</f>
        <v/>
      </c>
      <c r="C7" s="3" t="str">
        <f>IFERROR(VLOOKUP(DML_fossilkomponenter[[#This Row],[Fossil komponent]],Fossilkomponenter[[Fossilkomponent]:[Viktat normalvärde]],2,FALSE),"")</f>
        <v/>
      </c>
      <c r="D7" s="78" t="str">
        <f>IFERROR(DML_fossilkomponenter[[#This Row],[Utsläpp '[g CO2eq/MJ']]]*DML_fossilkomponenter[[#This Row],[Energimängd '[MJ']]]/1000000,"")</f>
        <v/>
      </c>
      <c r="E7" s="54" t="str">
        <f>IFERROR(IF(VLOOKUP(DML_fossilkomponenter[[#This Row],[Drivmedel]],DML_drivmedel[[FuelID]:[Reduktionsplikt]],10,FALSE)="Ja",VLOOKUP(DML_fossilkomponenter[[#This Row],[Drivmedelskategori]],Drivmedel[],5,FALSE),""),"")</f>
        <v/>
      </c>
      <c r="F7" s="54" t="str">
        <f>IFERROR(IF(VLOOKUP(DML_fossilkomponenter[[#This Row],[Drivmedel]],DML_drivmedel[[FuelID]:[Reduktionsplikt]],10,FALSE)="Ja",VLOOKUP(DML_fossilkomponenter[[#This Row],[Drivmedelskategori]],Drivmedel[],3,FALSE),""),"")</f>
        <v/>
      </c>
      <c r="G7" s="54" t="str">
        <f>IFERROR(IF(VLOOKUP(DML_fossilkomponenter[[#This Row],[Drivmedel]],DML_drivmedel[[FuelID]:[Reduktionsplikt]],10,FALSE)="Ja",VLOOKUP(DML_fossilkomponenter[[#This Row],[Drivmedelskategori]],Drivmedel[],4,FALSE),""),"")</f>
        <v/>
      </c>
      <c r="H7" s="119" t="str">
        <f>IFERROR(IF(DML_fossilkomponenter[[#This Row],[Enhet]]="m3, MJ/l",DML_fossilkomponenter[[#This Row],[Mängd]]*10^3*DML_fossilkomponenter[[#This Row],[Reduktionsplikt '[MJ/l']]],DML_fossilkomponenter[[#This Row],[Mängd]]*DML_fossilkomponenter[[#This Row],[Reduktionsplikt '[MJ/l']]]),"")</f>
        <v/>
      </c>
      <c r="I7" s="119" t="str">
        <f>IFERROR(DML_fossilkomponenter[[#This Row],[Reduktionsplikt  '[g CO2eq/MJ']]]*DML_fossilkomponenter[[#This Row],[Reduktionsplikt '[MJ']]],"")</f>
        <v/>
      </c>
      <c r="J7" s="9" t="str">
        <f>IF(DML_fossilkomponenter[[#This Row],[Mängd]]&gt;0,CONCATENATE(Rapporteringsår,"-",DML_fossilkomponenter[[#This Row],[ID]]),"")</f>
        <v/>
      </c>
      <c r="K7" s="9" t="str">
        <f>IF(DML_fossilkomponenter[[#This Row],[Mängd]]&gt;0,Rapporteringsår,"")</f>
        <v/>
      </c>
      <c r="L7" s="9" t="str">
        <f>IF(DML_fossilkomponenter[[#This Row],[Mängd]]&gt;0,Organisationsnummer,"")</f>
        <v/>
      </c>
      <c r="M7" s="54" t="str">
        <f>IFERROR(VLOOKUP(DML_fossilkomponenter[[#This Row],[Drivmedel]],DML_drivmedel[[FuelID]:[Drivmedel]],6,FALSE),"")</f>
        <v/>
      </c>
      <c r="N7" s="148">
        <v>2005</v>
      </c>
      <c r="O7" s="3"/>
      <c r="P7" s="3"/>
      <c r="Q7" s="78"/>
      <c r="R7" s="3"/>
      <c r="S7" s="3" t="str">
        <f>IF(DML_fossilkomponenter[[#This Row],[Enhet]]&lt;&gt;"",IFERROR(IF(DML_fossilkomponenter[[#This Row],[Enhet]]="kg, mj/kg",VLOOKUP(DML_fossilkomponenter[[#This Row],[Fossil komponent]],Fossilkomponenter[],3,FALSE),VLOOKUP(DML_fossilkomponenter[[#This Row],[Fossil komponent]],Fossilkomponenter[],4,FALSE)),""),"")</f>
        <v/>
      </c>
      <c r="T7" s="3"/>
      <c r="U7" s="3"/>
      <c r="V7" s="3"/>
    </row>
    <row r="8" spans="1:22" x14ac:dyDescent="0.35">
      <c r="A8" s="69"/>
      <c r="B8" s="78" t="str">
        <f>IF(DML_fossilkomponenter[[#This Row],[Mängd]]&gt;0,IF(DML_fossilkomponenter[[#This Row],[Enhet]]=Listor!$A$44,DML_fossilkomponenter[[#This Row],[Mängd]]*DML_fossilkomponenter[[#This Row],[Värmevärde]]*1000,DML_fossilkomponenter[[#This Row],[Mängd]]*DML_fossilkomponenter[[#This Row],[Värmevärde]]),"")</f>
        <v/>
      </c>
      <c r="C8" s="3" t="str">
        <f>IFERROR(VLOOKUP(DML_fossilkomponenter[[#This Row],[Fossil komponent]],Fossilkomponenter[[Fossilkomponent]:[Viktat normalvärde]],2,FALSE),"")</f>
        <v/>
      </c>
      <c r="D8" s="78" t="str">
        <f>IFERROR(DML_fossilkomponenter[[#This Row],[Utsläpp '[g CO2eq/MJ']]]*DML_fossilkomponenter[[#This Row],[Energimängd '[MJ']]]/1000000,"")</f>
        <v/>
      </c>
      <c r="E8" s="54" t="str">
        <f>IFERROR(IF(VLOOKUP(DML_fossilkomponenter[[#This Row],[Drivmedel]],DML_drivmedel[[FuelID]:[Reduktionsplikt]],10,FALSE)="Ja",VLOOKUP(DML_fossilkomponenter[[#This Row],[Drivmedelskategori]],Drivmedel[],5,FALSE),""),"")</f>
        <v/>
      </c>
      <c r="F8" s="54" t="str">
        <f>IFERROR(IF(VLOOKUP(DML_fossilkomponenter[[#This Row],[Drivmedel]],DML_drivmedel[[FuelID]:[Reduktionsplikt]],10,FALSE)="Ja",VLOOKUP(DML_fossilkomponenter[[#This Row],[Drivmedelskategori]],Drivmedel[],3,FALSE),""),"")</f>
        <v/>
      </c>
      <c r="G8" s="54" t="str">
        <f>IFERROR(IF(VLOOKUP(DML_fossilkomponenter[[#This Row],[Drivmedel]],DML_drivmedel[[FuelID]:[Reduktionsplikt]],10,FALSE)="Ja",VLOOKUP(DML_fossilkomponenter[[#This Row],[Drivmedelskategori]],Drivmedel[],4,FALSE),""),"")</f>
        <v/>
      </c>
      <c r="H8" s="119" t="str">
        <f>IFERROR(IF(DML_fossilkomponenter[[#This Row],[Enhet]]="m3, MJ/l",DML_fossilkomponenter[[#This Row],[Mängd]]*10^3*DML_fossilkomponenter[[#This Row],[Reduktionsplikt '[MJ/l']]],DML_fossilkomponenter[[#This Row],[Mängd]]*DML_fossilkomponenter[[#This Row],[Reduktionsplikt '[MJ/l']]]),"")</f>
        <v/>
      </c>
      <c r="I8" s="119" t="str">
        <f>IFERROR(DML_fossilkomponenter[[#This Row],[Reduktionsplikt  '[g CO2eq/MJ']]]*DML_fossilkomponenter[[#This Row],[Reduktionsplikt '[MJ']]],"")</f>
        <v/>
      </c>
      <c r="J8" s="9" t="str">
        <f>IF(DML_fossilkomponenter[[#This Row],[Mängd]]&gt;0,CONCATENATE(Rapporteringsår,"-",DML_fossilkomponenter[[#This Row],[ID]]),"")</f>
        <v/>
      </c>
      <c r="K8" s="9" t="str">
        <f>IF(DML_fossilkomponenter[[#This Row],[Mängd]]&gt;0,Rapporteringsår,"")</f>
        <v/>
      </c>
      <c r="L8" s="9" t="str">
        <f>IF(DML_fossilkomponenter[[#This Row],[Mängd]]&gt;0,Organisationsnummer,"")</f>
        <v/>
      </c>
      <c r="M8" s="54" t="str">
        <f>IFERROR(VLOOKUP(DML_fossilkomponenter[[#This Row],[Drivmedel]],DML_drivmedel[[FuelID]:[Drivmedel]],6,FALSE),"")</f>
        <v/>
      </c>
      <c r="N8" s="148">
        <v>2006</v>
      </c>
      <c r="O8" s="3"/>
      <c r="P8" s="3"/>
      <c r="Q8" s="78"/>
      <c r="R8" s="3"/>
      <c r="S8" s="3" t="str">
        <f>IF(DML_fossilkomponenter[[#This Row],[Enhet]]&lt;&gt;"",IFERROR(IF(DML_fossilkomponenter[[#This Row],[Enhet]]="kg, mj/kg",VLOOKUP(DML_fossilkomponenter[[#This Row],[Fossil komponent]],Fossilkomponenter[],3,FALSE),VLOOKUP(DML_fossilkomponenter[[#This Row],[Fossil komponent]],Fossilkomponenter[],4,FALSE)),""),"")</f>
        <v/>
      </c>
      <c r="T8" s="3"/>
      <c r="U8" s="3"/>
      <c r="V8" s="3"/>
    </row>
    <row r="9" spans="1:22" x14ac:dyDescent="0.35">
      <c r="A9" s="69"/>
      <c r="B9" s="78" t="str">
        <f>IF(DML_fossilkomponenter[[#This Row],[Mängd]]&gt;0,IF(DML_fossilkomponenter[[#This Row],[Enhet]]=Listor!$A$44,DML_fossilkomponenter[[#This Row],[Mängd]]*DML_fossilkomponenter[[#This Row],[Värmevärde]]*1000,DML_fossilkomponenter[[#This Row],[Mängd]]*DML_fossilkomponenter[[#This Row],[Värmevärde]]),"")</f>
        <v/>
      </c>
      <c r="C9" s="3" t="str">
        <f>IFERROR(VLOOKUP(DML_fossilkomponenter[[#This Row],[Fossil komponent]],Fossilkomponenter[[Fossilkomponent]:[Viktat normalvärde]],2,FALSE),"")</f>
        <v/>
      </c>
      <c r="D9" s="78" t="str">
        <f>IFERROR(DML_fossilkomponenter[[#This Row],[Utsläpp '[g CO2eq/MJ']]]*DML_fossilkomponenter[[#This Row],[Energimängd '[MJ']]]/1000000,"")</f>
        <v/>
      </c>
      <c r="E9" s="54" t="str">
        <f>IFERROR(IF(VLOOKUP(DML_fossilkomponenter[[#This Row],[Drivmedel]],DML_drivmedel[[FuelID]:[Reduktionsplikt]],10,FALSE)="Ja",VLOOKUP(DML_fossilkomponenter[[#This Row],[Drivmedelskategori]],Drivmedel[],5,FALSE),""),"")</f>
        <v/>
      </c>
      <c r="F9" s="54" t="str">
        <f>IFERROR(IF(VLOOKUP(DML_fossilkomponenter[[#This Row],[Drivmedel]],DML_drivmedel[[FuelID]:[Reduktionsplikt]],10,FALSE)="Ja",VLOOKUP(DML_fossilkomponenter[[#This Row],[Drivmedelskategori]],Drivmedel[],3,FALSE),""),"")</f>
        <v/>
      </c>
      <c r="G9" s="54" t="str">
        <f>IFERROR(IF(VLOOKUP(DML_fossilkomponenter[[#This Row],[Drivmedel]],DML_drivmedel[[FuelID]:[Reduktionsplikt]],10,FALSE)="Ja",VLOOKUP(DML_fossilkomponenter[[#This Row],[Drivmedelskategori]],Drivmedel[],4,FALSE),""),"")</f>
        <v/>
      </c>
      <c r="H9" s="119" t="str">
        <f>IFERROR(IF(DML_fossilkomponenter[[#This Row],[Enhet]]="m3, MJ/l",DML_fossilkomponenter[[#This Row],[Mängd]]*10^3*DML_fossilkomponenter[[#This Row],[Reduktionsplikt '[MJ/l']]],DML_fossilkomponenter[[#This Row],[Mängd]]*DML_fossilkomponenter[[#This Row],[Reduktionsplikt '[MJ/l']]]),"")</f>
        <v/>
      </c>
      <c r="I9" s="119" t="str">
        <f>IFERROR(DML_fossilkomponenter[[#This Row],[Reduktionsplikt  '[g CO2eq/MJ']]]*DML_fossilkomponenter[[#This Row],[Reduktionsplikt '[MJ']]],"")</f>
        <v/>
      </c>
      <c r="J9" s="9" t="str">
        <f>IF(DML_fossilkomponenter[[#This Row],[Mängd]]&gt;0,CONCATENATE(Rapporteringsår,"-",DML_fossilkomponenter[[#This Row],[ID]]),"")</f>
        <v/>
      </c>
      <c r="K9" s="9" t="str">
        <f>IF(DML_fossilkomponenter[[#This Row],[Mängd]]&gt;0,Rapporteringsår,"")</f>
        <v/>
      </c>
      <c r="L9" s="9" t="str">
        <f>IF(DML_fossilkomponenter[[#This Row],[Mängd]]&gt;0,Organisationsnummer,"")</f>
        <v/>
      </c>
      <c r="M9" s="54" t="str">
        <f>IFERROR(VLOOKUP(DML_fossilkomponenter[[#This Row],[Drivmedel]],DML_drivmedel[[FuelID]:[Drivmedel]],6,FALSE),"")</f>
        <v/>
      </c>
      <c r="N9" s="148">
        <v>2007</v>
      </c>
      <c r="O9" s="3"/>
      <c r="P9" s="3"/>
      <c r="Q9" s="78"/>
      <c r="R9" s="3"/>
      <c r="S9" s="3" t="str">
        <f>IF(DML_fossilkomponenter[[#This Row],[Enhet]]&lt;&gt;"",IFERROR(IF(DML_fossilkomponenter[[#This Row],[Enhet]]="kg, mj/kg",VLOOKUP(DML_fossilkomponenter[[#This Row],[Fossil komponent]],Fossilkomponenter[],3,FALSE),VLOOKUP(DML_fossilkomponenter[[#This Row],[Fossil komponent]],Fossilkomponenter[],4,FALSE)),""),"")</f>
        <v/>
      </c>
      <c r="T9" s="3"/>
      <c r="U9" s="3"/>
      <c r="V9" s="3"/>
    </row>
    <row r="10" spans="1:22" x14ac:dyDescent="0.35">
      <c r="A10" s="69"/>
      <c r="B10" s="78" t="str">
        <f>IF(DML_fossilkomponenter[[#This Row],[Mängd]]&gt;0,IF(DML_fossilkomponenter[[#This Row],[Enhet]]=Listor!$A$44,DML_fossilkomponenter[[#This Row],[Mängd]]*DML_fossilkomponenter[[#This Row],[Värmevärde]]*1000,DML_fossilkomponenter[[#This Row],[Mängd]]*DML_fossilkomponenter[[#This Row],[Värmevärde]]),"")</f>
        <v/>
      </c>
      <c r="C10" s="3" t="str">
        <f>IFERROR(VLOOKUP(DML_fossilkomponenter[[#This Row],[Fossil komponent]],Fossilkomponenter[[Fossilkomponent]:[Viktat normalvärde]],2,FALSE),"")</f>
        <v/>
      </c>
      <c r="D10" s="78" t="str">
        <f>IFERROR(DML_fossilkomponenter[[#This Row],[Utsläpp '[g CO2eq/MJ']]]*DML_fossilkomponenter[[#This Row],[Energimängd '[MJ']]]/1000000,"")</f>
        <v/>
      </c>
      <c r="E10" s="54" t="str">
        <f>IFERROR(IF(VLOOKUP(DML_fossilkomponenter[[#This Row],[Drivmedel]],DML_drivmedel[[FuelID]:[Reduktionsplikt]],10,FALSE)="Ja",VLOOKUP(DML_fossilkomponenter[[#This Row],[Drivmedelskategori]],Drivmedel[],5,FALSE),""),"")</f>
        <v/>
      </c>
      <c r="F10" s="54" t="str">
        <f>IFERROR(IF(VLOOKUP(DML_fossilkomponenter[[#This Row],[Drivmedel]],DML_drivmedel[[FuelID]:[Reduktionsplikt]],10,FALSE)="Ja",VLOOKUP(DML_fossilkomponenter[[#This Row],[Drivmedelskategori]],Drivmedel[],3,FALSE),""),"")</f>
        <v/>
      </c>
      <c r="G10" s="54" t="str">
        <f>IFERROR(IF(VLOOKUP(DML_fossilkomponenter[[#This Row],[Drivmedel]],DML_drivmedel[[FuelID]:[Reduktionsplikt]],10,FALSE)="Ja",VLOOKUP(DML_fossilkomponenter[[#This Row],[Drivmedelskategori]],Drivmedel[],4,FALSE),""),"")</f>
        <v/>
      </c>
      <c r="H10" s="119" t="str">
        <f>IFERROR(IF(DML_fossilkomponenter[[#This Row],[Enhet]]="m3, MJ/l",DML_fossilkomponenter[[#This Row],[Mängd]]*10^3*DML_fossilkomponenter[[#This Row],[Reduktionsplikt '[MJ/l']]],DML_fossilkomponenter[[#This Row],[Mängd]]*DML_fossilkomponenter[[#This Row],[Reduktionsplikt '[MJ/l']]]),"")</f>
        <v/>
      </c>
      <c r="I10" s="119" t="str">
        <f>IFERROR(DML_fossilkomponenter[[#This Row],[Reduktionsplikt  '[g CO2eq/MJ']]]*DML_fossilkomponenter[[#This Row],[Reduktionsplikt '[MJ']]],"")</f>
        <v/>
      </c>
      <c r="J10" s="9" t="str">
        <f>IF(DML_fossilkomponenter[[#This Row],[Mängd]]&gt;0,CONCATENATE(Rapporteringsår,"-",DML_fossilkomponenter[[#This Row],[ID]]),"")</f>
        <v/>
      </c>
      <c r="K10" s="9" t="str">
        <f>IF(DML_fossilkomponenter[[#This Row],[Mängd]]&gt;0,Rapporteringsår,"")</f>
        <v/>
      </c>
      <c r="L10" s="9" t="str">
        <f>IF(DML_fossilkomponenter[[#This Row],[Mängd]]&gt;0,Organisationsnummer,"")</f>
        <v/>
      </c>
      <c r="M10" s="54" t="str">
        <f>IFERROR(VLOOKUP(DML_fossilkomponenter[[#This Row],[Drivmedel]],DML_drivmedel[[FuelID]:[Drivmedel]],6,FALSE),"")</f>
        <v/>
      </c>
      <c r="N10" s="148">
        <v>2008</v>
      </c>
      <c r="O10" s="3"/>
      <c r="P10" s="3"/>
      <c r="Q10" s="78"/>
      <c r="R10" s="3"/>
      <c r="S10" s="3" t="str">
        <f>IF(DML_fossilkomponenter[[#This Row],[Enhet]]&lt;&gt;"",IFERROR(IF(DML_fossilkomponenter[[#This Row],[Enhet]]="kg, mj/kg",VLOOKUP(DML_fossilkomponenter[[#This Row],[Fossil komponent]],Fossilkomponenter[],3,FALSE),VLOOKUP(DML_fossilkomponenter[[#This Row],[Fossil komponent]],Fossilkomponenter[],4,FALSE)),""),"")</f>
        <v/>
      </c>
      <c r="T10" s="3"/>
      <c r="U10" s="3"/>
      <c r="V10" s="3"/>
    </row>
    <row r="11" spans="1:22" x14ac:dyDescent="0.35">
      <c r="A11" s="69"/>
      <c r="B11" s="78" t="str">
        <f>IF(DML_fossilkomponenter[[#This Row],[Mängd]]&gt;0,IF(DML_fossilkomponenter[[#This Row],[Enhet]]=Listor!$A$44,DML_fossilkomponenter[[#This Row],[Mängd]]*DML_fossilkomponenter[[#This Row],[Värmevärde]]*1000,DML_fossilkomponenter[[#This Row],[Mängd]]*DML_fossilkomponenter[[#This Row],[Värmevärde]]),"")</f>
        <v/>
      </c>
      <c r="C11" s="3" t="str">
        <f>IFERROR(VLOOKUP(DML_fossilkomponenter[[#This Row],[Fossil komponent]],Fossilkomponenter[[Fossilkomponent]:[Viktat normalvärde]],2,FALSE),"")</f>
        <v/>
      </c>
      <c r="D11" s="78" t="str">
        <f>IFERROR(DML_fossilkomponenter[[#This Row],[Utsläpp '[g CO2eq/MJ']]]*DML_fossilkomponenter[[#This Row],[Energimängd '[MJ']]]/1000000,"")</f>
        <v/>
      </c>
      <c r="E11" s="54" t="str">
        <f>IFERROR(IF(VLOOKUP(DML_fossilkomponenter[[#This Row],[Drivmedel]],DML_drivmedel[[FuelID]:[Reduktionsplikt]],10,FALSE)="Ja",VLOOKUP(DML_fossilkomponenter[[#This Row],[Drivmedelskategori]],Drivmedel[],5,FALSE),""),"")</f>
        <v/>
      </c>
      <c r="F11" s="54" t="str">
        <f>IFERROR(IF(VLOOKUP(DML_fossilkomponenter[[#This Row],[Drivmedel]],DML_drivmedel[[FuelID]:[Reduktionsplikt]],10,FALSE)="Ja",VLOOKUP(DML_fossilkomponenter[[#This Row],[Drivmedelskategori]],Drivmedel[],3,FALSE),""),"")</f>
        <v/>
      </c>
      <c r="G11" s="54" t="str">
        <f>IFERROR(IF(VLOOKUP(DML_fossilkomponenter[[#This Row],[Drivmedel]],DML_drivmedel[[FuelID]:[Reduktionsplikt]],10,FALSE)="Ja",VLOOKUP(DML_fossilkomponenter[[#This Row],[Drivmedelskategori]],Drivmedel[],4,FALSE),""),"")</f>
        <v/>
      </c>
      <c r="H11" s="119" t="str">
        <f>IFERROR(IF(DML_fossilkomponenter[[#This Row],[Enhet]]="m3, MJ/l",DML_fossilkomponenter[[#This Row],[Mängd]]*10^3*DML_fossilkomponenter[[#This Row],[Reduktionsplikt '[MJ/l']]],DML_fossilkomponenter[[#This Row],[Mängd]]*DML_fossilkomponenter[[#This Row],[Reduktionsplikt '[MJ/l']]]),"")</f>
        <v/>
      </c>
      <c r="I11" s="119" t="str">
        <f>IFERROR(DML_fossilkomponenter[[#This Row],[Reduktionsplikt  '[g CO2eq/MJ']]]*DML_fossilkomponenter[[#This Row],[Reduktionsplikt '[MJ']]],"")</f>
        <v/>
      </c>
      <c r="J11" s="9" t="str">
        <f>IF(DML_fossilkomponenter[[#This Row],[Mängd]]&gt;0,CONCATENATE(Rapporteringsår,"-",DML_fossilkomponenter[[#This Row],[ID]]),"")</f>
        <v/>
      </c>
      <c r="K11" s="9" t="str">
        <f>IF(DML_fossilkomponenter[[#This Row],[Mängd]]&gt;0,Rapporteringsår,"")</f>
        <v/>
      </c>
      <c r="L11" s="9" t="str">
        <f>IF(DML_fossilkomponenter[[#This Row],[Mängd]]&gt;0,Organisationsnummer,"")</f>
        <v/>
      </c>
      <c r="M11" s="54" t="str">
        <f>IFERROR(VLOOKUP(DML_fossilkomponenter[[#This Row],[Drivmedel]],DML_drivmedel[[FuelID]:[Drivmedel]],6,FALSE),"")</f>
        <v/>
      </c>
      <c r="N11" s="148">
        <v>2009</v>
      </c>
      <c r="O11" s="3"/>
      <c r="P11" s="3"/>
      <c r="Q11" s="78"/>
      <c r="R11" s="3"/>
      <c r="S11" s="3" t="str">
        <f>IF(DML_fossilkomponenter[[#This Row],[Enhet]]&lt;&gt;"",IFERROR(IF(DML_fossilkomponenter[[#This Row],[Enhet]]="kg, mj/kg",VLOOKUP(DML_fossilkomponenter[[#This Row],[Fossil komponent]],Fossilkomponenter[],3,FALSE),VLOOKUP(DML_fossilkomponenter[[#This Row],[Fossil komponent]],Fossilkomponenter[],4,FALSE)),""),"")</f>
        <v/>
      </c>
      <c r="T11" s="3"/>
      <c r="U11" s="3"/>
      <c r="V11" s="3"/>
    </row>
    <row r="12" spans="1:22" x14ac:dyDescent="0.35">
      <c r="A12" s="69"/>
      <c r="B12" s="78" t="str">
        <f>IF(DML_fossilkomponenter[[#This Row],[Mängd]]&gt;0,IF(DML_fossilkomponenter[[#This Row],[Enhet]]=Listor!$A$44,DML_fossilkomponenter[[#This Row],[Mängd]]*DML_fossilkomponenter[[#This Row],[Värmevärde]]*1000,DML_fossilkomponenter[[#This Row],[Mängd]]*DML_fossilkomponenter[[#This Row],[Värmevärde]]),"")</f>
        <v/>
      </c>
      <c r="C12" s="3" t="str">
        <f>IFERROR(VLOOKUP(DML_fossilkomponenter[[#This Row],[Fossil komponent]],Fossilkomponenter[[Fossilkomponent]:[Viktat normalvärde]],2,FALSE),"")</f>
        <v/>
      </c>
      <c r="D12" s="78" t="str">
        <f>IFERROR(DML_fossilkomponenter[[#This Row],[Utsläpp '[g CO2eq/MJ']]]*DML_fossilkomponenter[[#This Row],[Energimängd '[MJ']]]/1000000,"")</f>
        <v/>
      </c>
      <c r="E12" s="54" t="str">
        <f>IFERROR(IF(VLOOKUP(DML_fossilkomponenter[[#This Row],[Drivmedel]],DML_drivmedel[[FuelID]:[Reduktionsplikt]],10,FALSE)="Ja",VLOOKUP(DML_fossilkomponenter[[#This Row],[Drivmedelskategori]],Drivmedel[],5,FALSE),""),"")</f>
        <v/>
      </c>
      <c r="F12" s="54" t="str">
        <f>IFERROR(IF(VLOOKUP(DML_fossilkomponenter[[#This Row],[Drivmedel]],DML_drivmedel[[FuelID]:[Reduktionsplikt]],10,FALSE)="Ja",VLOOKUP(DML_fossilkomponenter[[#This Row],[Drivmedelskategori]],Drivmedel[],3,FALSE),""),"")</f>
        <v/>
      </c>
      <c r="G12" s="54" t="str">
        <f>IFERROR(IF(VLOOKUP(DML_fossilkomponenter[[#This Row],[Drivmedel]],DML_drivmedel[[FuelID]:[Reduktionsplikt]],10,FALSE)="Ja",VLOOKUP(DML_fossilkomponenter[[#This Row],[Drivmedelskategori]],Drivmedel[],4,FALSE),""),"")</f>
        <v/>
      </c>
      <c r="H12" s="119" t="str">
        <f>IFERROR(IF(DML_fossilkomponenter[[#This Row],[Enhet]]="m3, MJ/l",DML_fossilkomponenter[[#This Row],[Mängd]]*10^3*DML_fossilkomponenter[[#This Row],[Reduktionsplikt '[MJ/l']]],DML_fossilkomponenter[[#This Row],[Mängd]]*DML_fossilkomponenter[[#This Row],[Reduktionsplikt '[MJ/l']]]),"")</f>
        <v/>
      </c>
      <c r="I12" s="119" t="str">
        <f>IFERROR(DML_fossilkomponenter[[#This Row],[Reduktionsplikt  '[g CO2eq/MJ']]]*DML_fossilkomponenter[[#This Row],[Reduktionsplikt '[MJ']]],"")</f>
        <v/>
      </c>
      <c r="J12" s="9" t="str">
        <f>IF(DML_fossilkomponenter[[#This Row],[Mängd]]&gt;0,CONCATENATE(Rapporteringsår,"-",DML_fossilkomponenter[[#This Row],[ID]]),"")</f>
        <v/>
      </c>
      <c r="K12" s="9" t="str">
        <f>IF(DML_fossilkomponenter[[#This Row],[Mängd]]&gt;0,Rapporteringsår,"")</f>
        <v/>
      </c>
      <c r="L12" s="9" t="str">
        <f>IF(DML_fossilkomponenter[[#This Row],[Mängd]]&gt;0,Organisationsnummer,"")</f>
        <v/>
      </c>
      <c r="M12" s="54" t="str">
        <f>IFERROR(VLOOKUP(DML_fossilkomponenter[[#This Row],[Drivmedel]],DML_drivmedel[[FuelID]:[Drivmedel]],6,FALSE),"")</f>
        <v/>
      </c>
      <c r="N12" s="148">
        <v>2010</v>
      </c>
      <c r="O12" s="3"/>
      <c r="P12" s="3"/>
      <c r="Q12" s="78"/>
      <c r="R12" s="3"/>
      <c r="S12" s="3" t="str">
        <f>IF(DML_fossilkomponenter[[#This Row],[Enhet]]&lt;&gt;"",IFERROR(IF(DML_fossilkomponenter[[#This Row],[Enhet]]="kg, mj/kg",VLOOKUP(DML_fossilkomponenter[[#This Row],[Fossil komponent]],Fossilkomponenter[],3,FALSE),VLOOKUP(DML_fossilkomponenter[[#This Row],[Fossil komponent]],Fossilkomponenter[],4,FALSE)),""),"")</f>
        <v/>
      </c>
      <c r="T12" s="3"/>
      <c r="U12" s="3"/>
      <c r="V12" s="3"/>
    </row>
    <row r="13" spans="1:22" x14ac:dyDescent="0.35">
      <c r="A13" s="69"/>
      <c r="B13" s="78" t="str">
        <f>IF(DML_fossilkomponenter[[#This Row],[Mängd]]&gt;0,IF(DML_fossilkomponenter[[#This Row],[Enhet]]=Listor!$A$44,DML_fossilkomponenter[[#This Row],[Mängd]]*DML_fossilkomponenter[[#This Row],[Värmevärde]]*1000,DML_fossilkomponenter[[#This Row],[Mängd]]*DML_fossilkomponenter[[#This Row],[Värmevärde]]),"")</f>
        <v/>
      </c>
      <c r="C13" s="3" t="str">
        <f>IFERROR(VLOOKUP(DML_fossilkomponenter[[#This Row],[Fossil komponent]],Fossilkomponenter[[Fossilkomponent]:[Viktat normalvärde]],2,FALSE),"")</f>
        <v/>
      </c>
      <c r="D13" s="78" t="str">
        <f>IFERROR(DML_fossilkomponenter[[#This Row],[Utsläpp '[g CO2eq/MJ']]]*DML_fossilkomponenter[[#This Row],[Energimängd '[MJ']]]/1000000,"")</f>
        <v/>
      </c>
      <c r="E13" s="54" t="str">
        <f>IFERROR(IF(VLOOKUP(DML_fossilkomponenter[[#This Row],[Drivmedel]],DML_drivmedel[[FuelID]:[Reduktionsplikt]],10,FALSE)="Ja",VLOOKUP(DML_fossilkomponenter[[#This Row],[Drivmedelskategori]],Drivmedel[],5,FALSE),""),"")</f>
        <v/>
      </c>
      <c r="F13" s="54" t="str">
        <f>IFERROR(IF(VLOOKUP(DML_fossilkomponenter[[#This Row],[Drivmedel]],DML_drivmedel[[FuelID]:[Reduktionsplikt]],10,FALSE)="Ja",VLOOKUP(DML_fossilkomponenter[[#This Row],[Drivmedelskategori]],Drivmedel[],3,FALSE),""),"")</f>
        <v/>
      </c>
      <c r="G13" s="54" t="str">
        <f>IFERROR(IF(VLOOKUP(DML_fossilkomponenter[[#This Row],[Drivmedel]],DML_drivmedel[[FuelID]:[Reduktionsplikt]],10,FALSE)="Ja",VLOOKUP(DML_fossilkomponenter[[#This Row],[Drivmedelskategori]],Drivmedel[],4,FALSE),""),"")</f>
        <v/>
      </c>
      <c r="H13" s="119" t="str">
        <f>IFERROR(IF(DML_fossilkomponenter[[#This Row],[Enhet]]="m3, MJ/l",DML_fossilkomponenter[[#This Row],[Mängd]]*10^3*DML_fossilkomponenter[[#This Row],[Reduktionsplikt '[MJ/l']]],DML_fossilkomponenter[[#This Row],[Mängd]]*DML_fossilkomponenter[[#This Row],[Reduktionsplikt '[MJ/l']]]),"")</f>
        <v/>
      </c>
      <c r="I13" s="119" t="str">
        <f>IFERROR(DML_fossilkomponenter[[#This Row],[Reduktionsplikt  '[g CO2eq/MJ']]]*DML_fossilkomponenter[[#This Row],[Reduktionsplikt '[MJ']]],"")</f>
        <v/>
      </c>
      <c r="J13" s="9" t="str">
        <f>IF(DML_fossilkomponenter[[#This Row],[Mängd]]&gt;0,CONCATENATE(Rapporteringsår,"-",DML_fossilkomponenter[[#This Row],[ID]]),"")</f>
        <v/>
      </c>
      <c r="K13" s="9" t="str">
        <f>IF(DML_fossilkomponenter[[#This Row],[Mängd]]&gt;0,Rapporteringsår,"")</f>
        <v/>
      </c>
      <c r="L13" s="9" t="str">
        <f>IF(DML_fossilkomponenter[[#This Row],[Mängd]]&gt;0,Organisationsnummer,"")</f>
        <v/>
      </c>
      <c r="M13" s="54" t="str">
        <f>IFERROR(VLOOKUP(DML_fossilkomponenter[[#This Row],[Drivmedel]],DML_drivmedel[[FuelID]:[Drivmedel]],6,FALSE),"")</f>
        <v/>
      </c>
      <c r="N13" s="148">
        <v>2011</v>
      </c>
      <c r="O13" s="3"/>
      <c r="P13" s="3"/>
      <c r="Q13" s="78"/>
      <c r="R13" s="3"/>
      <c r="S13" s="3" t="str">
        <f>IF(DML_fossilkomponenter[[#This Row],[Enhet]]&lt;&gt;"",IFERROR(IF(DML_fossilkomponenter[[#This Row],[Enhet]]="kg, mj/kg",VLOOKUP(DML_fossilkomponenter[[#This Row],[Fossil komponent]],Fossilkomponenter[],3,FALSE),VLOOKUP(DML_fossilkomponenter[[#This Row],[Fossil komponent]],Fossilkomponenter[],4,FALSE)),""),"")</f>
        <v/>
      </c>
      <c r="T13" s="3"/>
      <c r="U13" s="3"/>
      <c r="V13" s="3"/>
    </row>
    <row r="14" spans="1:22" x14ac:dyDescent="0.35">
      <c r="A14" s="69"/>
      <c r="B14" s="78" t="str">
        <f>IF(DML_fossilkomponenter[[#This Row],[Mängd]]&gt;0,IF(DML_fossilkomponenter[[#This Row],[Enhet]]=Listor!$A$44,DML_fossilkomponenter[[#This Row],[Mängd]]*DML_fossilkomponenter[[#This Row],[Värmevärde]]*1000,DML_fossilkomponenter[[#This Row],[Mängd]]*DML_fossilkomponenter[[#This Row],[Värmevärde]]),"")</f>
        <v/>
      </c>
      <c r="C14" s="3" t="str">
        <f>IFERROR(VLOOKUP(DML_fossilkomponenter[[#This Row],[Fossil komponent]],Fossilkomponenter[[Fossilkomponent]:[Viktat normalvärde]],2,FALSE),"")</f>
        <v/>
      </c>
      <c r="D14" s="78" t="str">
        <f>IFERROR(DML_fossilkomponenter[[#This Row],[Utsläpp '[g CO2eq/MJ']]]*DML_fossilkomponenter[[#This Row],[Energimängd '[MJ']]]/1000000,"")</f>
        <v/>
      </c>
      <c r="E14" s="54" t="str">
        <f>IFERROR(IF(VLOOKUP(DML_fossilkomponenter[[#This Row],[Drivmedel]],DML_drivmedel[[FuelID]:[Reduktionsplikt]],10,FALSE)="Ja",VLOOKUP(DML_fossilkomponenter[[#This Row],[Drivmedelskategori]],Drivmedel[],5,FALSE),""),"")</f>
        <v/>
      </c>
      <c r="F14" s="54" t="str">
        <f>IFERROR(IF(VLOOKUP(DML_fossilkomponenter[[#This Row],[Drivmedel]],DML_drivmedel[[FuelID]:[Reduktionsplikt]],10,FALSE)="Ja",VLOOKUP(DML_fossilkomponenter[[#This Row],[Drivmedelskategori]],Drivmedel[],3,FALSE),""),"")</f>
        <v/>
      </c>
      <c r="G14" s="54" t="str">
        <f>IFERROR(IF(VLOOKUP(DML_fossilkomponenter[[#This Row],[Drivmedel]],DML_drivmedel[[FuelID]:[Reduktionsplikt]],10,FALSE)="Ja",VLOOKUP(DML_fossilkomponenter[[#This Row],[Drivmedelskategori]],Drivmedel[],4,FALSE),""),"")</f>
        <v/>
      </c>
      <c r="H14" s="119" t="str">
        <f>IFERROR(IF(DML_fossilkomponenter[[#This Row],[Enhet]]="m3, MJ/l",DML_fossilkomponenter[[#This Row],[Mängd]]*10^3*DML_fossilkomponenter[[#This Row],[Reduktionsplikt '[MJ/l']]],DML_fossilkomponenter[[#This Row],[Mängd]]*DML_fossilkomponenter[[#This Row],[Reduktionsplikt '[MJ/l']]]),"")</f>
        <v/>
      </c>
      <c r="I14" s="119" t="str">
        <f>IFERROR(DML_fossilkomponenter[[#This Row],[Reduktionsplikt  '[g CO2eq/MJ']]]*DML_fossilkomponenter[[#This Row],[Reduktionsplikt '[MJ']]],"")</f>
        <v/>
      </c>
      <c r="J14" s="9" t="str">
        <f>IF(DML_fossilkomponenter[[#This Row],[Mängd]]&gt;0,CONCATENATE(Rapporteringsår,"-",DML_fossilkomponenter[[#This Row],[ID]]),"")</f>
        <v/>
      </c>
      <c r="K14" s="9" t="str">
        <f>IF(DML_fossilkomponenter[[#This Row],[Mängd]]&gt;0,Rapporteringsår,"")</f>
        <v/>
      </c>
      <c r="L14" s="9" t="str">
        <f>IF(DML_fossilkomponenter[[#This Row],[Mängd]]&gt;0,Organisationsnummer,"")</f>
        <v/>
      </c>
      <c r="M14" s="54" t="str">
        <f>IFERROR(VLOOKUP(DML_fossilkomponenter[[#This Row],[Drivmedel]],DML_drivmedel[[FuelID]:[Drivmedel]],6,FALSE),"")</f>
        <v/>
      </c>
      <c r="N14" s="148">
        <v>2012</v>
      </c>
      <c r="O14" s="3"/>
      <c r="P14" s="3"/>
      <c r="Q14" s="78"/>
      <c r="R14" s="3"/>
      <c r="S14" s="3" t="str">
        <f>IF(DML_fossilkomponenter[[#This Row],[Enhet]]&lt;&gt;"",IFERROR(IF(DML_fossilkomponenter[[#This Row],[Enhet]]="kg, mj/kg",VLOOKUP(DML_fossilkomponenter[[#This Row],[Fossil komponent]],Fossilkomponenter[],3,FALSE),VLOOKUP(DML_fossilkomponenter[[#This Row],[Fossil komponent]],Fossilkomponenter[],4,FALSE)),""),"")</f>
        <v/>
      </c>
      <c r="T14" s="3"/>
      <c r="U14" s="3"/>
      <c r="V14" s="3"/>
    </row>
    <row r="15" spans="1:22" x14ac:dyDescent="0.35">
      <c r="A15" s="69"/>
      <c r="B15" s="78" t="str">
        <f>IF(DML_fossilkomponenter[[#This Row],[Mängd]]&gt;0,IF(DML_fossilkomponenter[[#This Row],[Enhet]]=Listor!$A$44,DML_fossilkomponenter[[#This Row],[Mängd]]*DML_fossilkomponenter[[#This Row],[Värmevärde]]*1000,DML_fossilkomponenter[[#This Row],[Mängd]]*DML_fossilkomponenter[[#This Row],[Värmevärde]]),"")</f>
        <v/>
      </c>
      <c r="C15" s="3" t="str">
        <f>IFERROR(VLOOKUP(DML_fossilkomponenter[[#This Row],[Fossil komponent]],Fossilkomponenter[[Fossilkomponent]:[Viktat normalvärde]],2,FALSE),"")</f>
        <v/>
      </c>
      <c r="D15" s="78" t="str">
        <f>IFERROR(DML_fossilkomponenter[[#This Row],[Utsläpp '[g CO2eq/MJ']]]*DML_fossilkomponenter[[#This Row],[Energimängd '[MJ']]]/1000000,"")</f>
        <v/>
      </c>
      <c r="E15" s="54" t="str">
        <f>IFERROR(IF(VLOOKUP(DML_fossilkomponenter[[#This Row],[Drivmedel]],DML_drivmedel[[FuelID]:[Reduktionsplikt]],10,FALSE)="Ja",VLOOKUP(DML_fossilkomponenter[[#This Row],[Drivmedelskategori]],Drivmedel[],5,FALSE),""),"")</f>
        <v/>
      </c>
      <c r="F15" s="54" t="str">
        <f>IFERROR(IF(VLOOKUP(DML_fossilkomponenter[[#This Row],[Drivmedel]],DML_drivmedel[[FuelID]:[Reduktionsplikt]],10,FALSE)="Ja",VLOOKUP(DML_fossilkomponenter[[#This Row],[Drivmedelskategori]],Drivmedel[],3,FALSE),""),"")</f>
        <v/>
      </c>
      <c r="G15" s="54" t="str">
        <f>IFERROR(IF(VLOOKUP(DML_fossilkomponenter[[#This Row],[Drivmedel]],DML_drivmedel[[FuelID]:[Reduktionsplikt]],10,FALSE)="Ja",VLOOKUP(DML_fossilkomponenter[[#This Row],[Drivmedelskategori]],Drivmedel[],4,FALSE),""),"")</f>
        <v/>
      </c>
      <c r="H15" s="119" t="str">
        <f>IFERROR(IF(DML_fossilkomponenter[[#This Row],[Enhet]]="m3, MJ/l",DML_fossilkomponenter[[#This Row],[Mängd]]*10^3*DML_fossilkomponenter[[#This Row],[Reduktionsplikt '[MJ/l']]],DML_fossilkomponenter[[#This Row],[Mängd]]*DML_fossilkomponenter[[#This Row],[Reduktionsplikt '[MJ/l']]]),"")</f>
        <v/>
      </c>
      <c r="I15" s="119" t="str">
        <f>IFERROR(DML_fossilkomponenter[[#This Row],[Reduktionsplikt  '[g CO2eq/MJ']]]*DML_fossilkomponenter[[#This Row],[Reduktionsplikt '[MJ']]],"")</f>
        <v/>
      </c>
      <c r="J15" s="9" t="str">
        <f>IF(DML_fossilkomponenter[[#This Row],[Mängd]]&gt;0,CONCATENATE(Rapporteringsår,"-",DML_fossilkomponenter[[#This Row],[ID]]),"")</f>
        <v/>
      </c>
      <c r="K15" s="9" t="str">
        <f>IF(DML_fossilkomponenter[[#This Row],[Mängd]]&gt;0,Rapporteringsår,"")</f>
        <v/>
      </c>
      <c r="L15" s="9" t="str">
        <f>IF(DML_fossilkomponenter[[#This Row],[Mängd]]&gt;0,Organisationsnummer,"")</f>
        <v/>
      </c>
      <c r="M15" s="54" t="str">
        <f>IFERROR(VLOOKUP(DML_fossilkomponenter[[#This Row],[Drivmedel]],DML_drivmedel[[FuelID]:[Drivmedel]],6,FALSE),"")</f>
        <v/>
      </c>
      <c r="N15" s="148">
        <v>2013</v>
      </c>
      <c r="O15" s="3"/>
      <c r="P15" s="3"/>
      <c r="Q15" s="78"/>
      <c r="R15" s="3"/>
      <c r="S15" s="3" t="str">
        <f>IF(DML_fossilkomponenter[[#This Row],[Enhet]]&lt;&gt;"",IFERROR(IF(DML_fossilkomponenter[[#This Row],[Enhet]]="kg, mj/kg",VLOOKUP(DML_fossilkomponenter[[#This Row],[Fossil komponent]],Fossilkomponenter[],3,FALSE),VLOOKUP(DML_fossilkomponenter[[#This Row],[Fossil komponent]],Fossilkomponenter[],4,FALSE)),""),"")</f>
        <v/>
      </c>
      <c r="T15" s="3"/>
      <c r="U15" s="3"/>
      <c r="V15" s="3"/>
    </row>
    <row r="16" spans="1:22" x14ac:dyDescent="0.35">
      <c r="A16" s="69"/>
      <c r="B16" s="78" t="str">
        <f>IF(DML_fossilkomponenter[[#This Row],[Mängd]]&gt;0,IF(DML_fossilkomponenter[[#This Row],[Enhet]]=Listor!$A$44,DML_fossilkomponenter[[#This Row],[Mängd]]*DML_fossilkomponenter[[#This Row],[Värmevärde]]*1000,DML_fossilkomponenter[[#This Row],[Mängd]]*DML_fossilkomponenter[[#This Row],[Värmevärde]]),"")</f>
        <v/>
      </c>
      <c r="C16" s="3" t="str">
        <f>IFERROR(VLOOKUP(DML_fossilkomponenter[[#This Row],[Fossil komponent]],Fossilkomponenter[[Fossilkomponent]:[Viktat normalvärde]],2,FALSE),"")</f>
        <v/>
      </c>
      <c r="D16" s="78" t="str">
        <f>IFERROR(DML_fossilkomponenter[[#This Row],[Utsläpp '[g CO2eq/MJ']]]*DML_fossilkomponenter[[#This Row],[Energimängd '[MJ']]]/1000000,"")</f>
        <v/>
      </c>
      <c r="E16" s="54" t="str">
        <f>IFERROR(IF(VLOOKUP(DML_fossilkomponenter[[#This Row],[Drivmedel]],DML_drivmedel[[FuelID]:[Reduktionsplikt]],10,FALSE)="Ja",VLOOKUP(DML_fossilkomponenter[[#This Row],[Drivmedelskategori]],Drivmedel[],5,FALSE),""),"")</f>
        <v/>
      </c>
      <c r="F16" s="54" t="str">
        <f>IFERROR(IF(VLOOKUP(DML_fossilkomponenter[[#This Row],[Drivmedel]],DML_drivmedel[[FuelID]:[Reduktionsplikt]],10,FALSE)="Ja",VLOOKUP(DML_fossilkomponenter[[#This Row],[Drivmedelskategori]],Drivmedel[],3,FALSE),""),"")</f>
        <v/>
      </c>
      <c r="G16" s="54" t="str">
        <f>IFERROR(IF(VLOOKUP(DML_fossilkomponenter[[#This Row],[Drivmedel]],DML_drivmedel[[FuelID]:[Reduktionsplikt]],10,FALSE)="Ja",VLOOKUP(DML_fossilkomponenter[[#This Row],[Drivmedelskategori]],Drivmedel[],4,FALSE),""),"")</f>
        <v/>
      </c>
      <c r="H16" s="119" t="str">
        <f>IFERROR(IF(DML_fossilkomponenter[[#This Row],[Enhet]]="m3, MJ/l",DML_fossilkomponenter[[#This Row],[Mängd]]*10^3*DML_fossilkomponenter[[#This Row],[Reduktionsplikt '[MJ/l']]],DML_fossilkomponenter[[#This Row],[Mängd]]*DML_fossilkomponenter[[#This Row],[Reduktionsplikt '[MJ/l']]]),"")</f>
        <v/>
      </c>
      <c r="I16" s="119" t="str">
        <f>IFERROR(DML_fossilkomponenter[[#This Row],[Reduktionsplikt  '[g CO2eq/MJ']]]*DML_fossilkomponenter[[#This Row],[Reduktionsplikt '[MJ']]],"")</f>
        <v/>
      </c>
      <c r="J16" s="9" t="str">
        <f>IF(DML_fossilkomponenter[[#This Row],[Mängd]]&gt;0,CONCATENATE(Rapporteringsår,"-",DML_fossilkomponenter[[#This Row],[ID]]),"")</f>
        <v/>
      </c>
      <c r="K16" s="9" t="str">
        <f>IF(DML_fossilkomponenter[[#This Row],[Mängd]]&gt;0,Rapporteringsår,"")</f>
        <v/>
      </c>
      <c r="L16" s="9" t="str">
        <f>IF(DML_fossilkomponenter[[#This Row],[Mängd]]&gt;0,Organisationsnummer,"")</f>
        <v/>
      </c>
      <c r="M16" s="54" t="str">
        <f>IFERROR(VLOOKUP(DML_fossilkomponenter[[#This Row],[Drivmedel]],DML_drivmedel[[FuelID]:[Drivmedel]],6,FALSE),"")</f>
        <v/>
      </c>
      <c r="N16" s="148">
        <v>2014</v>
      </c>
      <c r="O16" s="3"/>
      <c r="P16" s="3"/>
      <c r="Q16" s="78"/>
      <c r="R16" s="3"/>
      <c r="S16" s="3" t="str">
        <f>IF(DML_fossilkomponenter[[#This Row],[Enhet]]&lt;&gt;"",IFERROR(IF(DML_fossilkomponenter[[#This Row],[Enhet]]="kg, mj/kg",VLOOKUP(DML_fossilkomponenter[[#This Row],[Fossil komponent]],Fossilkomponenter[],3,FALSE),VLOOKUP(DML_fossilkomponenter[[#This Row],[Fossil komponent]],Fossilkomponenter[],4,FALSE)),""),"")</f>
        <v/>
      </c>
      <c r="T16" s="3"/>
      <c r="U16" s="3"/>
      <c r="V16" s="3"/>
    </row>
    <row r="17" spans="1:22" x14ac:dyDescent="0.35">
      <c r="A17" s="69"/>
      <c r="B17" s="78" t="str">
        <f>IF(DML_fossilkomponenter[[#This Row],[Mängd]]&gt;0,IF(DML_fossilkomponenter[[#This Row],[Enhet]]=Listor!$A$44,DML_fossilkomponenter[[#This Row],[Mängd]]*DML_fossilkomponenter[[#This Row],[Värmevärde]]*1000,DML_fossilkomponenter[[#This Row],[Mängd]]*DML_fossilkomponenter[[#This Row],[Värmevärde]]),"")</f>
        <v/>
      </c>
      <c r="C17" s="3" t="str">
        <f>IFERROR(VLOOKUP(DML_fossilkomponenter[[#This Row],[Fossil komponent]],Fossilkomponenter[[Fossilkomponent]:[Viktat normalvärde]],2,FALSE),"")</f>
        <v/>
      </c>
      <c r="D17" s="78" t="str">
        <f>IFERROR(DML_fossilkomponenter[[#This Row],[Utsläpp '[g CO2eq/MJ']]]*DML_fossilkomponenter[[#This Row],[Energimängd '[MJ']]]/1000000,"")</f>
        <v/>
      </c>
      <c r="E17" s="54" t="str">
        <f>IFERROR(IF(VLOOKUP(DML_fossilkomponenter[[#This Row],[Drivmedel]],DML_drivmedel[[FuelID]:[Reduktionsplikt]],10,FALSE)="Ja",VLOOKUP(DML_fossilkomponenter[[#This Row],[Drivmedelskategori]],Drivmedel[],5,FALSE),""),"")</f>
        <v/>
      </c>
      <c r="F17" s="54" t="str">
        <f>IFERROR(IF(VLOOKUP(DML_fossilkomponenter[[#This Row],[Drivmedel]],DML_drivmedel[[FuelID]:[Reduktionsplikt]],10,FALSE)="Ja",VLOOKUP(DML_fossilkomponenter[[#This Row],[Drivmedelskategori]],Drivmedel[],3,FALSE),""),"")</f>
        <v/>
      </c>
      <c r="G17" s="54" t="str">
        <f>IFERROR(IF(VLOOKUP(DML_fossilkomponenter[[#This Row],[Drivmedel]],DML_drivmedel[[FuelID]:[Reduktionsplikt]],10,FALSE)="Ja",VLOOKUP(DML_fossilkomponenter[[#This Row],[Drivmedelskategori]],Drivmedel[],4,FALSE),""),"")</f>
        <v/>
      </c>
      <c r="H17" s="119" t="str">
        <f>IFERROR(IF(DML_fossilkomponenter[[#This Row],[Enhet]]="m3, MJ/l",DML_fossilkomponenter[[#This Row],[Mängd]]*10^3*DML_fossilkomponenter[[#This Row],[Reduktionsplikt '[MJ/l']]],DML_fossilkomponenter[[#This Row],[Mängd]]*DML_fossilkomponenter[[#This Row],[Reduktionsplikt '[MJ/l']]]),"")</f>
        <v/>
      </c>
      <c r="I17" s="119" t="str">
        <f>IFERROR(DML_fossilkomponenter[[#This Row],[Reduktionsplikt  '[g CO2eq/MJ']]]*DML_fossilkomponenter[[#This Row],[Reduktionsplikt '[MJ']]],"")</f>
        <v/>
      </c>
      <c r="J17" s="9" t="str">
        <f>IF(DML_fossilkomponenter[[#This Row],[Mängd]]&gt;0,CONCATENATE(Rapporteringsår,"-",DML_fossilkomponenter[[#This Row],[ID]]),"")</f>
        <v/>
      </c>
      <c r="K17" s="9" t="str">
        <f>IF(DML_fossilkomponenter[[#This Row],[Mängd]]&gt;0,Rapporteringsår,"")</f>
        <v/>
      </c>
      <c r="L17" s="9" t="str">
        <f>IF(DML_fossilkomponenter[[#This Row],[Mängd]]&gt;0,Organisationsnummer,"")</f>
        <v/>
      </c>
      <c r="M17" s="54" t="str">
        <f>IFERROR(VLOOKUP(DML_fossilkomponenter[[#This Row],[Drivmedel]],DML_drivmedel[[FuelID]:[Drivmedel]],6,FALSE),"")</f>
        <v/>
      </c>
      <c r="N17" s="148">
        <v>2015</v>
      </c>
      <c r="O17" s="3"/>
      <c r="P17" s="3"/>
      <c r="Q17" s="78"/>
      <c r="R17" s="3"/>
      <c r="S17" s="3" t="str">
        <f>IF(DML_fossilkomponenter[[#This Row],[Enhet]]&lt;&gt;"",IFERROR(IF(DML_fossilkomponenter[[#This Row],[Enhet]]="kg, mj/kg",VLOOKUP(DML_fossilkomponenter[[#This Row],[Fossil komponent]],Fossilkomponenter[],3,FALSE),VLOOKUP(DML_fossilkomponenter[[#This Row],[Fossil komponent]],Fossilkomponenter[],4,FALSE)),""),"")</f>
        <v/>
      </c>
      <c r="T17" s="3"/>
      <c r="U17" s="3"/>
      <c r="V17" s="3"/>
    </row>
    <row r="18" spans="1:22" x14ac:dyDescent="0.35">
      <c r="A18" s="69"/>
      <c r="B18" s="78" t="str">
        <f>IF(DML_fossilkomponenter[[#This Row],[Mängd]]&gt;0,IF(DML_fossilkomponenter[[#This Row],[Enhet]]=Listor!$A$44,DML_fossilkomponenter[[#This Row],[Mängd]]*DML_fossilkomponenter[[#This Row],[Värmevärde]]*1000,DML_fossilkomponenter[[#This Row],[Mängd]]*DML_fossilkomponenter[[#This Row],[Värmevärde]]),"")</f>
        <v/>
      </c>
      <c r="C18" s="3" t="str">
        <f>IFERROR(VLOOKUP(DML_fossilkomponenter[[#This Row],[Fossil komponent]],Fossilkomponenter[[Fossilkomponent]:[Viktat normalvärde]],2,FALSE),"")</f>
        <v/>
      </c>
      <c r="D18" s="78" t="str">
        <f>IFERROR(DML_fossilkomponenter[[#This Row],[Utsläpp '[g CO2eq/MJ']]]*DML_fossilkomponenter[[#This Row],[Energimängd '[MJ']]]/1000000,"")</f>
        <v/>
      </c>
      <c r="E18" s="54" t="str">
        <f>IFERROR(IF(VLOOKUP(DML_fossilkomponenter[[#This Row],[Drivmedel]],DML_drivmedel[[FuelID]:[Reduktionsplikt]],10,FALSE)="Ja",VLOOKUP(DML_fossilkomponenter[[#This Row],[Drivmedelskategori]],Drivmedel[],5,FALSE),""),"")</f>
        <v/>
      </c>
      <c r="F18" s="54" t="str">
        <f>IFERROR(IF(VLOOKUP(DML_fossilkomponenter[[#This Row],[Drivmedel]],DML_drivmedel[[FuelID]:[Reduktionsplikt]],10,FALSE)="Ja",VLOOKUP(DML_fossilkomponenter[[#This Row],[Drivmedelskategori]],Drivmedel[],3,FALSE),""),"")</f>
        <v/>
      </c>
      <c r="G18" s="54" t="str">
        <f>IFERROR(IF(VLOOKUP(DML_fossilkomponenter[[#This Row],[Drivmedel]],DML_drivmedel[[FuelID]:[Reduktionsplikt]],10,FALSE)="Ja",VLOOKUP(DML_fossilkomponenter[[#This Row],[Drivmedelskategori]],Drivmedel[],4,FALSE),""),"")</f>
        <v/>
      </c>
      <c r="H18" s="119" t="str">
        <f>IFERROR(IF(DML_fossilkomponenter[[#This Row],[Enhet]]="m3, MJ/l",DML_fossilkomponenter[[#This Row],[Mängd]]*10^3*DML_fossilkomponenter[[#This Row],[Reduktionsplikt '[MJ/l']]],DML_fossilkomponenter[[#This Row],[Mängd]]*DML_fossilkomponenter[[#This Row],[Reduktionsplikt '[MJ/l']]]),"")</f>
        <v/>
      </c>
      <c r="I18" s="119" t="str">
        <f>IFERROR(DML_fossilkomponenter[[#This Row],[Reduktionsplikt  '[g CO2eq/MJ']]]*DML_fossilkomponenter[[#This Row],[Reduktionsplikt '[MJ']]],"")</f>
        <v/>
      </c>
      <c r="J18" s="9" t="str">
        <f>IF(DML_fossilkomponenter[[#This Row],[Mängd]]&gt;0,CONCATENATE(Rapporteringsår,"-",DML_fossilkomponenter[[#This Row],[ID]]),"")</f>
        <v/>
      </c>
      <c r="K18" s="9" t="str">
        <f>IF(DML_fossilkomponenter[[#This Row],[Mängd]]&gt;0,Rapporteringsår,"")</f>
        <v/>
      </c>
      <c r="L18" s="9" t="str">
        <f>IF(DML_fossilkomponenter[[#This Row],[Mängd]]&gt;0,Organisationsnummer,"")</f>
        <v/>
      </c>
      <c r="M18" s="54" t="str">
        <f>IFERROR(VLOOKUP(DML_fossilkomponenter[[#This Row],[Drivmedel]],DML_drivmedel[[FuelID]:[Drivmedel]],6,FALSE),"")</f>
        <v/>
      </c>
      <c r="N18" s="148">
        <v>2016</v>
      </c>
      <c r="O18" s="3"/>
      <c r="P18" s="3"/>
      <c r="Q18" s="78"/>
      <c r="R18" s="3"/>
      <c r="S18" s="3" t="str">
        <f>IF(DML_fossilkomponenter[[#This Row],[Enhet]]&lt;&gt;"",IFERROR(IF(DML_fossilkomponenter[[#This Row],[Enhet]]="kg, mj/kg",VLOOKUP(DML_fossilkomponenter[[#This Row],[Fossil komponent]],Fossilkomponenter[],3,FALSE),VLOOKUP(DML_fossilkomponenter[[#This Row],[Fossil komponent]],Fossilkomponenter[],4,FALSE)),""),"")</f>
        <v/>
      </c>
      <c r="T18" s="3"/>
      <c r="U18" s="3"/>
      <c r="V18" s="3"/>
    </row>
    <row r="19" spans="1:22" x14ac:dyDescent="0.35">
      <c r="A19" s="69"/>
      <c r="B19" s="78" t="str">
        <f>IF(DML_fossilkomponenter[[#This Row],[Mängd]]&gt;0,IF(DML_fossilkomponenter[[#This Row],[Enhet]]=Listor!$A$44,DML_fossilkomponenter[[#This Row],[Mängd]]*DML_fossilkomponenter[[#This Row],[Värmevärde]]*1000,DML_fossilkomponenter[[#This Row],[Mängd]]*DML_fossilkomponenter[[#This Row],[Värmevärde]]),"")</f>
        <v/>
      </c>
      <c r="C19" s="3" t="str">
        <f>IFERROR(VLOOKUP(DML_fossilkomponenter[[#This Row],[Fossil komponent]],Fossilkomponenter[[Fossilkomponent]:[Viktat normalvärde]],2,FALSE),"")</f>
        <v/>
      </c>
      <c r="D19" s="78" t="str">
        <f>IFERROR(DML_fossilkomponenter[[#This Row],[Utsläpp '[g CO2eq/MJ']]]*DML_fossilkomponenter[[#This Row],[Energimängd '[MJ']]]/1000000,"")</f>
        <v/>
      </c>
      <c r="E19" s="54" t="str">
        <f>IFERROR(IF(VLOOKUP(DML_fossilkomponenter[[#This Row],[Drivmedel]],DML_drivmedel[[FuelID]:[Reduktionsplikt]],10,FALSE)="Ja",VLOOKUP(DML_fossilkomponenter[[#This Row],[Drivmedelskategori]],Drivmedel[],5,FALSE),""),"")</f>
        <v/>
      </c>
      <c r="F19" s="54" t="str">
        <f>IFERROR(IF(VLOOKUP(DML_fossilkomponenter[[#This Row],[Drivmedel]],DML_drivmedel[[FuelID]:[Reduktionsplikt]],10,FALSE)="Ja",VLOOKUP(DML_fossilkomponenter[[#This Row],[Drivmedelskategori]],Drivmedel[],3,FALSE),""),"")</f>
        <v/>
      </c>
      <c r="G19" s="54" t="str">
        <f>IFERROR(IF(VLOOKUP(DML_fossilkomponenter[[#This Row],[Drivmedel]],DML_drivmedel[[FuelID]:[Reduktionsplikt]],10,FALSE)="Ja",VLOOKUP(DML_fossilkomponenter[[#This Row],[Drivmedelskategori]],Drivmedel[],4,FALSE),""),"")</f>
        <v/>
      </c>
      <c r="H19" s="119" t="str">
        <f>IFERROR(IF(DML_fossilkomponenter[[#This Row],[Enhet]]="m3, MJ/l",DML_fossilkomponenter[[#This Row],[Mängd]]*10^3*DML_fossilkomponenter[[#This Row],[Reduktionsplikt '[MJ/l']]],DML_fossilkomponenter[[#This Row],[Mängd]]*DML_fossilkomponenter[[#This Row],[Reduktionsplikt '[MJ/l']]]),"")</f>
        <v/>
      </c>
      <c r="I19" s="119" t="str">
        <f>IFERROR(DML_fossilkomponenter[[#This Row],[Reduktionsplikt  '[g CO2eq/MJ']]]*DML_fossilkomponenter[[#This Row],[Reduktionsplikt '[MJ']]],"")</f>
        <v/>
      </c>
      <c r="J19" s="9" t="str">
        <f>IF(DML_fossilkomponenter[[#This Row],[Mängd]]&gt;0,CONCATENATE(Rapporteringsår,"-",DML_fossilkomponenter[[#This Row],[ID]]),"")</f>
        <v/>
      </c>
      <c r="K19" s="9" t="str">
        <f>IF(DML_fossilkomponenter[[#This Row],[Mängd]]&gt;0,Rapporteringsår,"")</f>
        <v/>
      </c>
      <c r="L19" s="9" t="str">
        <f>IF(DML_fossilkomponenter[[#This Row],[Mängd]]&gt;0,Organisationsnummer,"")</f>
        <v/>
      </c>
      <c r="M19" s="54" t="str">
        <f>IFERROR(VLOOKUP(DML_fossilkomponenter[[#This Row],[Drivmedel]],DML_drivmedel[[FuelID]:[Drivmedel]],6,FALSE),"")</f>
        <v/>
      </c>
      <c r="N19" s="148">
        <v>2017</v>
      </c>
      <c r="O19" s="3"/>
      <c r="P19" s="3"/>
      <c r="Q19" s="78"/>
      <c r="R19" s="3"/>
      <c r="S19" s="3" t="str">
        <f>IF(DML_fossilkomponenter[[#This Row],[Enhet]]&lt;&gt;"",IFERROR(IF(DML_fossilkomponenter[[#This Row],[Enhet]]="kg, mj/kg",VLOOKUP(DML_fossilkomponenter[[#This Row],[Fossil komponent]],Fossilkomponenter[],3,FALSE),VLOOKUP(DML_fossilkomponenter[[#This Row],[Fossil komponent]],Fossilkomponenter[],4,FALSE)),""),"")</f>
        <v/>
      </c>
      <c r="T19" s="3"/>
      <c r="U19" s="3"/>
      <c r="V19" s="3"/>
    </row>
    <row r="20" spans="1:22" x14ac:dyDescent="0.35">
      <c r="A20" s="69"/>
      <c r="B20" s="78" t="str">
        <f>IF(DML_fossilkomponenter[[#This Row],[Mängd]]&gt;0,IF(DML_fossilkomponenter[[#This Row],[Enhet]]=Listor!$A$44,DML_fossilkomponenter[[#This Row],[Mängd]]*DML_fossilkomponenter[[#This Row],[Värmevärde]]*1000,DML_fossilkomponenter[[#This Row],[Mängd]]*DML_fossilkomponenter[[#This Row],[Värmevärde]]),"")</f>
        <v/>
      </c>
      <c r="C20" s="3" t="str">
        <f>IFERROR(VLOOKUP(DML_fossilkomponenter[[#This Row],[Fossil komponent]],Fossilkomponenter[[Fossilkomponent]:[Viktat normalvärde]],2,FALSE),"")</f>
        <v/>
      </c>
      <c r="D20" s="78" t="str">
        <f>IFERROR(DML_fossilkomponenter[[#This Row],[Utsläpp '[g CO2eq/MJ']]]*DML_fossilkomponenter[[#This Row],[Energimängd '[MJ']]]/1000000,"")</f>
        <v/>
      </c>
      <c r="E20" s="54" t="str">
        <f>IFERROR(IF(VLOOKUP(DML_fossilkomponenter[[#This Row],[Drivmedel]],DML_drivmedel[[FuelID]:[Reduktionsplikt]],10,FALSE)="Ja",VLOOKUP(DML_fossilkomponenter[[#This Row],[Drivmedelskategori]],Drivmedel[],5,FALSE),""),"")</f>
        <v/>
      </c>
      <c r="F20" s="54" t="str">
        <f>IFERROR(IF(VLOOKUP(DML_fossilkomponenter[[#This Row],[Drivmedel]],DML_drivmedel[[FuelID]:[Reduktionsplikt]],10,FALSE)="Ja",VLOOKUP(DML_fossilkomponenter[[#This Row],[Drivmedelskategori]],Drivmedel[],3,FALSE),""),"")</f>
        <v/>
      </c>
      <c r="G20" s="54" t="str">
        <f>IFERROR(IF(VLOOKUP(DML_fossilkomponenter[[#This Row],[Drivmedel]],DML_drivmedel[[FuelID]:[Reduktionsplikt]],10,FALSE)="Ja",VLOOKUP(DML_fossilkomponenter[[#This Row],[Drivmedelskategori]],Drivmedel[],4,FALSE),""),"")</f>
        <v/>
      </c>
      <c r="H20" s="119" t="str">
        <f>IFERROR(IF(DML_fossilkomponenter[[#This Row],[Enhet]]="m3, MJ/l",DML_fossilkomponenter[[#This Row],[Mängd]]*10^3*DML_fossilkomponenter[[#This Row],[Reduktionsplikt '[MJ/l']]],DML_fossilkomponenter[[#This Row],[Mängd]]*DML_fossilkomponenter[[#This Row],[Reduktionsplikt '[MJ/l']]]),"")</f>
        <v/>
      </c>
      <c r="I20" s="119" t="str">
        <f>IFERROR(DML_fossilkomponenter[[#This Row],[Reduktionsplikt  '[g CO2eq/MJ']]]*DML_fossilkomponenter[[#This Row],[Reduktionsplikt '[MJ']]],"")</f>
        <v/>
      </c>
      <c r="J20" s="9" t="str">
        <f>IF(DML_fossilkomponenter[[#This Row],[Mängd]]&gt;0,CONCATENATE(Rapporteringsår,"-",DML_fossilkomponenter[[#This Row],[ID]]),"")</f>
        <v/>
      </c>
      <c r="K20" s="9" t="str">
        <f>IF(DML_fossilkomponenter[[#This Row],[Mängd]]&gt;0,Rapporteringsår,"")</f>
        <v/>
      </c>
      <c r="L20" s="9" t="str">
        <f>IF(DML_fossilkomponenter[[#This Row],[Mängd]]&gt;0,Organisationsnummer,"")</f>
        <v/>
      </c>
      <c r="M20" s="54" t="str">
        <f>IFERROR(VLOOKUP(DML_fossilkomponenter[[#This Row],[Drivmedel]],DML_drivmedel[[FuelID]:[Drivmedel]],6,FALSE),"")</f>
        <v/>
      </c>
      <c r="N20" s="148">
        <v>2018</v>
      </c>
      <c r="O20" s="3"/>
      <c r="P20" s="3"/>
      <c r="Q20" s="78"/>
      <c r="R20" s="3"/>
      <c r="S20" s="3" t="str">
        <f>IF(DML_fossilkomponenter[[#This Row],[Enhet]]&lt;&gt;"",IFERROR(IF(DML_fossilkomponenter[[#This Row],[Enhet]]="kg, mj/kg",VLOOKUP(DML_fossilkomponenter[[#This Row],[Fossil komponent]],Fossilkomponenter[],3,FALSE),VLOOKUP(DML_fossilkomponenter[[#This Row],[Fossil komponent]],Fossilkomponenter[],4,FALSE)),""),"")</f>
        <v/>
      </c>
      <c r="T20" s="3"/>
      <c r="U20" s="3"/>
      <c r="V20" s="3"/>
    </row>
    <row r="21" spans="1:22" x14ac:dyDescent="0.35">
      <c r="A21" s="69"/>
      <c r="B21" s="78" t="str">
        <f>IF(DML_fossilkomponenter[[#This Row],[Mängd]]&gt;0,IF(DML_fossilkomponenter[[#This Row],[Enhet]]=Listor!$A$44,DML_fossilkomponenter[[#This Row],[Mängd]]*DML_fossilkomponenter[[#This Row],[Värmevärde]]*1000,DML_fossilkomponenter[[#This Row],[Mängd]]*DML_fossilkomponenter[[#This Row],[Värmevärde]]),"")</f>
        <v/>
      </c>
      <c r="C21" s="3" t="str">
        <f>IFERROR(VLOOKUP(DML_fossilkomponenter[[#This Row],[Fossil komponent]],Fossilkomponenter[[Fossilkomponent]:[Viktat normalvärde]],2,FALSE),"")</f>
        <v/>
      </c>
      <c r="D21" s="78" t="str">
        <f>IFERROR(DML_fossilkomponenter[[#This Row],[Utsläpp '[g CO2eq/MJ']]]*DML_fossilkomponenter[[#This Row],[Energimängd '[MJ']]]/1000000,"")</f>
        <v/>
      </c>
      <c r="E21" s="54" t="str">
        <f>IFERROR(IF(VLOOKUP(DML_fossilkomponenter[[#This Row],[Drivmedel]],DML_drivmedel[[FuelID]:[Reduktionsplikt]],10,FALSE)="Ja",VLOOKUP(DML_fossilkomponenter[[#This Row],[Drivmedelskategori]],Drivmedel[],5,FALSE),""),"")</f>
        <v/>
      </c>
      <c r="F21" s="54" t="str">
        <f>IFERROR(IF(VLOOKUP(DML_fossilkomponenter[[#This Row],[Drivmedel]],DML_drivmedel[[FuelID]:[Reduktionsplikt]],10,FALSE)="Ja",VLOOKUP(DML_fossilkomponenter[[#This Row],[Drivmedelskategori]],Drivmedel[],3,FALSE),""),"")</f>
        <v/>
      </c>
      <c r="G21" s="54" t="str">
        <f>IFERROR(IF(VLOOKUP(DML_fossilkomponenter[[#This Row],[Drivmedel]],DML_drivmedel[[FuelID]:[Reduktionsplikt]],10,FALSE)="Ja",VLOOKUP(DML_fossilkomponenter[[#This Row],[Drivmedelskategori]],Drivmedel[],4,FALSE),""),"")</f>
        <v/>
      </c>
      <c r="H21" s="119" t="str">
        <f>IFERROR(IF(DML_fossilkomponenter[[#This Row],[Enhet]]="m3, MJ/l",DML_fossilkomponenter[[#This Row],[Mängd]]*10^3*DML_fossilkomponenter[[#This Row],[Reduktionsplikt '[MJ/l']]],DML_fossilkomponenter[[#This Row],[Mängd]]*DML_fossilkomponenter[[#This Row],[Reduktionsplikt '[MJ/l']]]),"")</f>
        <v/>
      </c>
      <c r="I21" s="119" t="str">
        <f>IFERROR(DML_fossilkomponenter[[#This Row],[Reduktionsplikt  '[g CO2eq/MJ']]]*DML_fossilkomponenter[[#This Row],[Reduktionsplikt '[MJ']]],"")</f>
        <v/>
      </c>
      <c r="J21" s="9" t="str">
        <f>IF(DML_fossilkomponenter[[#This Row],[Mängd]]&gt;0,CONCATENATE(Rapporteringsår,"-",DML_fossilkomponenter[[#This Row],[ID]]),"")</f>
        <v/>
      </c>
      <c r="K21" s="9" t="str">
        <f>IF(DML_fossilkomponenter[[#This Row],[Mängd]]&gt;0,Rapporteringsår,"")</f>
        <v/>
      </c>
      <c r="L21" s="9" t="str">
        <f>IF(DML_fossilkomponenter[[#This Row],[Mängd]]&gt;0,Organisationsnummer,"")</f>
        <v/>
      </c>
      <c r="M21" s="54" t="str">
        <f>IFERROR(VLOOKUP(DML_fossilkomponenter[[#This Row],[Drivmedel]],DML_drivmedel[[FuelID]:[Drivmedel]],6,FALSE),"")</f>
        <v/>
      </c>
      <c r="N21" s="148">
        <v>2019</v>
      </c>
      <c r="O21" s="3"/>
      <c r="P21" s="3"/>
      <c r="Q21" s="78"/>
      <c r="R21" s="3"/>
      <c r="S21" s="3" t="str">
        <f>IF(DML_fossilkomponenter[[#This Row],[Enhet]]&lt;&gt;"",IFERROR(IF(DML_fossilkomponenter[[#This Row],[Enhet]]="kg, mj/kg",VLOOKUP(DML_fossilkomponenter[[#This Row],[Fossil komponent]],Fossilkomponenter[],3,FALSE),VLOOKUP(DML_fossilkomponenter[[#This Row],[Fossil komponent]],Fossilkomponenter[],4,FALSE)),""),"")</f>
        <v/>
      </c>
      <c r="T21" s="3"/>
      <c r="U21" s="3"/>
      <c r="V21" s="3"/>
    </row>
    <row r="22" spans="1:22" x14ac:dyDescent="0.35">
      <c r="A22" s="69"/>
      <c r="B22" s="78" t="str">
        <f>IF(DML_fossilkomponenter[[#This Row],[Mängd]]&gt;0,IF(DML_fossilkomponenter[[#This Row],[Enhet]]=Listor!$A$44,DML_fossilkomponenter[[#This Row],[Mängd]]*DML_fossilkomponenter[[#This Row],[Värmevärde]]*1000,DML_fossilkomponenter[[#This Row],[Mängd]]*DML_fossilkomponenter[[#This Row],[Värmevärde]]),"")</f>
        <v/>
      </c>
      <c r="C22" s="3" t="str">
        <f>IFERROR(VLOOKUP(DML_fossilkomponenter[[#This Row],[Fossil komponent]],Fossilkomponenter[[Fossilkomponent]:[Viktat normalvärde]],2,FALSE),"")</f>
        <v/>
      </c>
      <c r="D22" s="78" t="str">
        <f>IFERROR(DML_fossilkomponenter[[#This Row],[Utsläpp '[g CO2eq/MJ']]]*DML_fossilkomponenter[[#This Row],[Energimängd '[MJ']]]/1000000,"")</f>
        <v/>
      </c>
      <c r="E22" s="54" t="str">
        <f>IFERROR(IF(VLOOKUP(DML_fossilkomponenter[[#This Row],[Drivmedel]],DML_drivmedel[[FuelID]:[Reduktionsplikt]],10,FALSE)="Ja",VLOOKUP(DML_fossilkomponenter[[#This Row],[Drivmedelskategori]],Drivmedel[],5,FALSE),""),"")</f>
        <v/>
      </c>
      <c r="F22" s="54" t="str">
        <f>IFERROR(IF(VLOOKUP(DML_fossilkomponenter[[#This Row],[Drivmedel]],DML_drivmedel[[FuelID]:[Reduktionsplikt]],10,FALSE)="Ja",VLOOKUP(DML_fossilkomponenter[[#This Row],[Drivmedelskategori]],Drivmedel[],3,FALSE),""),"")</f>
        <v/>
      </c>
      <c r="G22" s="54" t="str">
        <f>IFERROR(IF(VLOOKUP(DML_fossilkomponenter[[#This Row],[Drivmedel]],DML_drivmedel[[FuelID]:[Reduktionsplikt]],10,FALSE)="Ja",VLOOKUP(DML_fossilkomponenter[[#This Row],[Drivmedelskategori]],Drivmedel[],4,FALSE),""),"")</f>
        <v/>
      </c>
      <c r="H22" s="119" t="str">
        <f>IFERROR(IF(DML_fossilkomponenter[[#This Row],[Enhet]]="m3, MJ/l",DML_fossilkomponenter[[#This Row],[Mängd]]*10^3*DML_fossilkomponenter[[#This Row],[Reduktionsplikt '[MJ/l']]],DML_fossilkomponenter[[#This Row],[Mängd]]*DML_fossilkomponenter[[#This Row],[Reduktionsplikt '[MJ/l']]]),"")</f>
        <v/>
      </c>
      <c r="I22" s="119" t="str">
        <f>IFERROR(DML_fossilkomponenter[[#This Row],[Reduktionsplikt  '[g CO2eq/MJ']]]*DML_fossilkomponenter[[#This Row],[Reduktionsplikt '[MJ']]],"")</f>
        <v/>
      </c>
      <c r="J22" s="9" t="str">
        <f>IF(DML_fossilkomponenter[[#This Row],[Mängd]]&gt;0,CONCATENATE(Rapporteringsår,"-",DML_fossilkomponenter[[#This Row],[ID]]),"")</f>
        <v/>
      </c>
      <c r="K22" s="9" t="str">
        <f>IF(DML_fossilkomponenter[[#This Row],[Mängd]]&gt;0,Rapporteringsår,"")</f>
        <v/>
      </c>
      <c r="L22" s="9" t="str">
        <f>IF(DML_fossilkomponenter[[#This Row],[Mängd]]&gt;0,Organisationsnummer,"")</f>
        <v/>
      </c>
      <c r="M22" s="54" t="str">
        <f>IFERROR(VLOOKUP(DML_fossilkomponenter[[#This Row],[Drivmedel]],DML_drivmedel[[FuelID]:[Drivmedel]],6,FALSE),"")</f>
        <v/>
      </c>
      <c r="N22" s="148">
        <v>2020</v>
      </c>
      <c r="O22" s="3"/>
      <c r="P22" s="3"/>
      <c r="Q22" s="78"/>
      <c r="R22" s="3"/>
      <c r="S22" s="3" t="str">
        <f>IF(DML_fossilkomponenter[[#This Row],[Enhet]]&lt;&gt;"",IFERROR(IF(DML_fossilkomponenter[[#This Row],[Enhet]]="kg, mj/kg",VLOOKUP(DML_fossilkomponenter[[#This Row],[Fossil komponent]],Fossilkomponenter[],3,FALSE),VLOOKUP(DML_fossilkomponenter[[#This Row],[Fossil komponent]],Fossilkomponenter[],4,FALSE)),""),"")</f>
        <v/>
      </c>
      <c r="T22" s="3"/>
      <c r="U22" s="3"/>
      <c r="V22" s="3"/>
    </row>
    <row r="23" spans="1:22" x14ac:dyDescent="0.35">
      <c r="A23" s="69"/>
      <c r="B23" s="78" t="str">
        <f>IF(DML_fossilkomponenter[[#This Row],[Mängd]]&gt;0,IF(DML_fossilkomponenter[[#This Row],[Enhet]]=Listor!$A$44,DML_fossilkomponenter[[#This Row],[Mängd]]*DML_fossilkomponenter[[#This Row],[Värmevärde]]*1000,DML_fossilkomponenter[[#This Row],[Mängd]]*DML_fossilkomponenter[[#This Row],[Värmevärde]]),"")</f>
        <v/>
      </c>
      <c r="C23" s="3" t="str">
        <f>IFERROR(VLOOKUP(DML_fossilkomponenter[[#This Row],[Fossil komponent]],Fossilkomponenter[[Fossilkomponent]:[Viktat normalvärde]],2,FALSE),"")</f>
        <v/>
      </c>
      <c r="D23" s="78" t="str">
        <f>IFERROR(DML_fossilkomponenter[[#This Row],[Utsläpp '[g CO2eq/MJ']]]*DML_fossilkomponenter[[#This Row],[Energimängd '[MJ']]]/1000000,"")</f>
        <v/>
      </c>
      <c r="E23" s="54" t="str">
        <f>IFERROR(IF(VLOOKUP(DML_fossilkomponenter[[#This Row],[Drivmedel]],DML_drivmedel[[FuelID]:[Reduktionsplikt]],10,FALSE)="Ja",VLOOKUP(DML_fossilkomponenter[[#This Row],[Drivmedelskategori]],Drivmedel[],5,FALSE),""),"")</f>
        <v/>
      </c>
      <c r="F23" s="54" t="str">
        <f>IFERROR(IF(VLOOKUP(DML_fossilkomponenter[[#This Row],[Drivmedel]],DML_drivmedel[[FuelID]:[Reduktionsplikt]],10,FALSE)="Ja",VLOOKUP(DML_fossilkomponenter[[#This Row],[Drivmedelskategori]],Drivmedel[],3,FALSE),""),"")</f>
        <v/>
      </c>
      <c r="G23" s="54" t="str">
        <f>IFERROR(IF(VLOOKUP(DML_fossilkomponenter[[#This Row],[Drivmedel]],DML_drivmedel[[FuelID]:[Reduktionsplikt]],10,FALSE)="Ja",VLOOKUP(DML_fossilkomponenter[[#This Row],[Drivmedelskategori]],Drivmedel[],4,FALSE),""),"")</f>
        <v/>
      </c>
      <c r="H23" s="119" t="str">
        <f>IFERROR(IF(DML_fossilkomponenter[[#This Row],[Enhet]]="m3, MJ/l",DML_fossilkomponenter[[#This Row],[Mängd]]*10^3*DML_fossilkomponenter[[#This Row],[Reduktionsplikt '[MJ/l']]],DML_fossilkomponenter[[#This Row],[Mängd]]*DML_fossilkomponenter[[#This Row],[Reduktionsplikt '[MJ/l']]]),"")</f>
        <v/>
      </c>
      <c r="I23" s="119" t="str">
        <f>IFERROR(DML_fossilkomponenter[[#This Row],[Reduktionsplikt  '[g CO2eq/MJ']]]*DML_fossilkomponenter[[#This Row],[Reduktionsplikt '[MJ']]],"")</f>
        <v/>
      </c>
      <c r="J23" s="9" t="str">
        <f>IF(DML_fossilkomponenter[[#This Row],[Mängd]]&gt;0,CONCATENATE(Rapporteringsår,"-",DML_fossilkomponenter[[#This Row],[ID]]),"")</f>
        <v/>
      </c>
      <c r="K23" s="9" t="str">
        <f>IF(DML_fossilkomponenter[[#This Row],[Mängd]]&gt;0,Rapporteringsår,"")</f>
        <v/>
      </c>
      <c r="L23" s="9" t="str">
        <f>IF(DML_fossilkomponenter[[#This Row],[Mängd]]&gt;0,Organisationsnummer,"")</f>
        <v/>
      </c>
      <c r="M23" s="54" t="str">
        <f>IFERROR(VLOOKUP(DML_fossilkomponenter[[#This Row],[Drivmedel]],DML_drivmedel[[FuelID]:[Drivmedel]],6,FALSE),"")</f>
        <v/>
      </c>
      <c r="N23" s="148">
        <v>2021</v>
      </c>
      <c r="O23" s="3"/>
      <c r="P23" s="3"/>
      <c r="Q23" s="78"/>
      <c r="R23" s="3"/>
      <c r="S23" s="3" t="str">
        <f>IF(DML_fossilkomponenter[[#This Row],[Enhet]]&lt;&gt;"",IFERROR(IF(DML_fossilkomponenter[[#This Row],[Enhet]]="kg, mj/kg",VLOOKUP(DML_fossilkomponenter[[#This Row],[Fossil komponent]],Fossilkomponenter[],3,FALSE),VLOOKUP(DML_fossilkomponenter[[#This Row],[Fossil komponent]],Fossilkomponenter[],4,FALSE)),""),"")</f>
        <v/>
      </c>
      <c r="T23" s="3"/>
      <c r="U23" s="3"/>
      <c r="V23" s="3"/>
    </row>
    <row r="24" spans="1:22" x14ac:dyDescent="0.35">
      <c r="A24" s="69"/>
      <c r="B24" s="78" t="str">
        <f>IF(DML_fossilkomponenter[[#This Row],[Mängd]]&gt;0,IF(DML_fossilkomponenter[[#This Row],[Enhet]]=Listor!$A$44,DML_fossilkomponenter[[#This Row],[Mängd]]*DML_fossilkomponenter[[#This Row],[Värmevärde]]*1000,DML_fossilkomponenter[[#This Row],[Mängd]]*DML_fossilkomponenter[[#This Row],[Värmevärde]]),"")</f>
        <v/>
      </c>
      <c r="C24" s="3" t="str">
        <f>IFERROR(VLOOKUP(DML_fossilkomponenter[[#This Row],[Fossil komponent]],Fossilkomponenter[[Fossilkomponent]:[Viktat normalvärde]],2,FALSE),"")</f>
        <v/>
      </c>
      <c r="D24" s="78" t="str">
        <f>IFERROR(DML_fossilkomponenter[[#This Row],[Utsläpp '[g CO2eq/MJ']]]*DML_fossilkomponenter[[#This Row],[Energimängd '[MJ']]]/1000000,"")</f>
        <v/>
      </c>
      <c r="E24" s="54" t="str">
        <f>IFERROR(IF(VLOOKUP(DML_fossilkomponenter[[#This Row],[Drivmedel]],DML_drivmedel[[FuelID]:[Reduktionsplikt]],10,FALSE)="Ja",VLOOKUP(DML_fossilkomponenter[[#This Row],[Drivmedelskategori]],Drivmedel[],5,FALSE),""),"")</f>
        <v/>
      </c>
      <c r="F24" s="54" t="str">
        <f>IFERROR(IF(VLOOKUP(DML_fossilkomponenter[[#This Row],[Drivmedel]],DML_drivmedel[[FuelID]:[Reduktionsplikt]],10,FALSE)="Ja",VLOOKUP(DML_fossilkomponenter[[#This Row],[Drivmedelskategori]],Drivmedel[],3,FALSE),""),"")</f>
        <v/>
      </c>
      <c r="G24" s="54" t="str">
        <f>IFERROR(IF(VLOOKUP(DML_fossilkomponenter[[#This Row],[Drivmedel]],DML_drivmedel[[FuelID]:[Reduktionsplikt]],10,FALSE)="Ja",VLOOKUP(DML_fossilkomponenter[[#This Row],[Drivmedelskategori]],Drivmedel[],4,FALSE),""),"")</f>
        <v/>
      </c>
      <c r="H24" s="119" t="str">
        <f>IFERROR(IF(DML_fossilkomponenter[[#This Row],[Enhet]]="m3, MJ/l",DML_fossilkomponenter[[#This Row],[Mängd]]*10^3*DML_fossilkomponenter[[#This Row],[Reduktionsplikt '[MJ/l']]],DML_fossilkomponenter[[#This Row],[Mängd]]*DML_fossilkomponenter[[#This Row],[Reduktionsplikt '[MJ/l']]]),"")</f>
        <v/>
      </c>
      <c r="I24" s="119" t="str">
        <f>IFERROR(DML_fossilkomponenter[[#This Row],[Reduktionsplikt  '[g CO2eq/MJ']]]*DML_fossilkomponenter[[#This Row],[Reduktionsplikt '[MJ']]],"")</f>
        <v/>
      </c>
      <c r="J24" s="9" t="str">
        <f>IF(DML_fossilkomponenter[[#This Row],[Mängd]]&gt;0,CONCATENATE(Rapporteringsår,"-",DML_fossilkomponenter[[#This Row],[ID]]),"")</f>
        <v/>
      </c>
      <c r="K24" s="9" t="str">
        <f>IF(DML_fossilkomponenter[[#This Row],[Mängd]]&gt;0,Rapporteringsår,"")</f>
        <v/>
      </c>
      <c r="L24" s="9" t="str">
        <f>IF(DML_fossilkomponenter[[#This Row],[Mängd]]&gt;0,Organisationsnummer,"")</f>
        <v/>
      </c>
      <c r="M24" s="54" t="str">
        <f>IFERROR(VLOOKUP(DML_fossilkomponenter[[#This Row],[Drivmedel]],DML_drivmedel[[FuelID]:[Drivmedel]],6,FALSE),"")</f>
        <v/>
      </c>
      <c r="N24" s="148">
        <v>2022</v>
      </c>
      <c r="O24" s="3"/>
      <c r="P24" s="3"/>
      <c r="Q24" s="78"/>
      <c r="R24" s="3"/>
      <c r="S24" s="3" t="str">
        <f>IF(DML_fossilkomponenter[[#This Row],[Enhet]]&lt;&gt;"",IFERROR(IF(DML_fossilkomponenter[[#This Row],[Enhet]]="kg, mj/kg",VLOOKUP(DML_fossilkomponenter[[#This Row],[Fossil komponent]],Fossilkomponenter[],3,FALSE),VLOOKUP(DML_fossilkomponenter[[#This Row],[Fossil komponent]],Fossilkomponenter[],4,FALSE)),""),"")</f>
        <v/>
      </c>
      <c r="T24" s="3"/>
      <c r="U24" s="3"/>
      <c r="V24" s="3"/>
    </row>
    <row r="25" spans="1:22" x14ac:dyDescent="0.35">
      <c r="A25" s="69"/>
      <c r="B25" s="78" t="str">
        <f>IF(DML_fossilkomponenter[[#This Row],[Mängd]]&gt;0,IF(DML_fossilkomponenter[[#This Row],[Enhet]]=Listor!$A$44,DML_fossilkomponenter[[#This Row],[Mängd]]*DML_fossilkomponenter[[#This Row],[Värmevärde]]*1000,DML_fossilkomponenter[[#This Row],[Mängd]]*DML_fossilkomponenter[[#This Row],[Värmevärde]]),"")</f>
        <v/>
      </c>
      <c r="C25" s="3" t="str">
        <f>IFERROR(VLOOKUP(DML_fossilkomponenter[[#This Row],[Fossil komponent]],Fossilkomponenter[[Fossilkomponent]:[Viktat normalvärde]],2,FALSE),"")</f>
        <v/>
      </c>
      <c r="D25" s="78" t="str">
        <f>IFERROR(DML_fossilkomponenter[[#This Row],[Utsläpp '[g CO2eq/MJ']]]*DML_fossilkomponenter[[#This Row],[Energimängd '[MJ']]]/1000000,"")</f>
        <v/>
      </c>
      <c r="E25" s="54" t="str">
        <f>IFERROR(IF(VLOOKUP(DML_fossilkomponenter[[#This Row],[Drivmedel]],DML_drivmedel[[FuelID]:[Reduktionsplikt]],10,FALSE)="Ja",VLOOKUP(DML_fossilkomponenter[[#This Row],[Drivmedelskategori]],Drivmedel[],5,FALSE),""),"")</f>
        <v/>
      </c>
      <c r="F25" s="54" t="str">
        <f>IFERROR(IF(VLOOKUP(DML_fossilkomponenter[[#This Row],[Drivmedel]],DML_drivmedel[[FuelID]:[Reduktionsplikt]],10,FALSE)="Ja",VLOOKUP(DML_fossilkomponenter[[#This Row],[Drivmedelskategori]],Drivmedel[],3,FALSE),""),"")</f>
        <v/>
      </c>
      <c r="G25" s="54" t="str">
        <f>IFERROR(IF(VLOOKUP(DML_fossilkomponenter[[#This Row],[Drivmedel]],DML_drivmedel[[FuelID]:[Reduktionsplikt]],10,FALSE)="Ja",VLOOKUP(DML_fossilkomponenter[[#This Row],[Drivmedelskategori]],Drivmedel[],4,FALSE),""),"")</f>
        <v/>
      </c>
      <c r="H25" s="119" t="str">
        <f>IFERROR(IF(DML_fossilkomponenter[[#This Row],[Enhet]]="m3, MJ/l",DML_fossilkomponenter[[#This Row],[Mängd]]*10^3*DML_fossilkomponenter[[#This Row],[Reduktionsplikt '[MJ/l']]],DML_fossilkomponenter[[#This Row],[Mängd]]*DML_fossilkomponenter[[#This Row],[Reduktionsplikt '[MJ/l']]]),"")</f>
        <v/>
      </c>
      <c r="I25" s="119" t="str">
        <f>IFERROR(DML_fossilkomponenter[[#This Row],[Reduktionsplikt  '[g CO2eq/MJ']]]*DML_fossilkomponenter[[#This Row],[Reduktionsplikt '[MJ']]],"")</f>
        <v/>
      </c>
      <c r="J25" s="9" t="str">
        <f>IF(DML_fossilkomponenter[[#This Row],[Mängd]]&gt;0,CONCATENATE(Rapporteringsår,"-",DML_fossilkomponenter[[#This Row],[ID]]),"")</f>
        <v/>
      </c>
      <c r="K25" s="9" t="str">
        <f>IF(DML_fossilkomponenter[[#This Row],[Mängd]]&gt;0,Rapporteringsår,"")</f>
        <v/>
      </c>
      <c r="L25" s="9" t="str">
        <f>IF(DML_fossilkomponenter[[#This Row],[Mängd]]&gt;0,Organisationsnummer,"")</f>
        <v/>
      </c>
      <c r="M25" s="54" t="str">
        <f>IFERROR(VLOOKUP(DML_fossilkomponenter[[#This Row],[Drivmedel]],DML_drivmedel[[FuelID]:[Drivmedel]],6,FALSE),"")</f>
        <v/>
      </c>
      <c r="N25" s="148">
        <v>2023</v>
      </c>
      <c r="O25" s="3"/>
      <c r="P25" s="3"/>
      <c r="Q25" s="78"/>
      <c r="R25" s="3"/>
      <c r="S25" s="3" t="str">
        <f>IF(DML_fossilkomponenter[[#This Row],[Enhet]]&lt;&gt;"",IFERROR(IF(DML_fossilkomponenter[[#This Row],[Enhet]]="kg, mj/kg",VLOOKUP(DML_fossilkomponenter[[#This Row],[Fossil komponent]],Fossilkomponenter[],3,FALSE),VLOOKUP(DML_fossilkomponenter[[#This Row],[Fossil komponent]],Fossilkomponenter[],4,FALSE)),""),"")</f>
        <v/>
      </c>
      <c r="T25" s="3"/>
      <c r="U25" s="3"/>
      <c r="V25" s="3"/>
    </row>
    <row r="26" spans="1:22" x14ac:dyDescent="0.35">
      <c r="A26" s="69"/>
      <c r="B26" s="78" t="str">
        <f>IF(DML_fossilkomponenter[[#This Row],[Mängd]]&gt;0,IF(DML_fossilkomponenter[[#This Row],[Enhet]]=Listor!$A$44,DML_fossilkomponenter[[#This Row],[Mängd]]*DML_fossilkomponenter[[#This Row],[Värmevärde]]*1000,DML_fossilkomponenter[[#This Row],[Mängd]]*DML_fossilkomponenter[[#This Row],[Värmevärde]]),"")</f>
        <v/>
      </c>
      <c r="C26" s="3" t="str">
        <f>IFERROR(VLOOKUP(DML_fossilkomponenter[[#This Row],[Fossil komponent]],Fossilkomponenter[[Fossilkomponent]:[Viktat normalvärde]],2,FALSE),"")</f>
        <v/>
      </c>
      <c r="D26" s="78" t="str">
        <f>IFERROR(DML_fossilkomponenter[[#This Row],[Utsläpp '[g CO2eq/MJ']]]*DML_fossilkomponenter[[#This Row],[Energimängd '[MJ']]]/1000000,"")</f>
        <v/>
      </c>
      <c r="E26" s="54" t="str">
        <f>IFERROR(IF(VLOOKUP(DML_fossilkomponenter[[#This Row],[Drivmedel]],DML_drivmedel[[FuelID]:[Reduktionsplikt]],10,FALSE)="Ja",VLOOKUP(DML_fossilkomponenter[[#This Row],[Drivmedelskategori]],Drivmedel[],5,FALSE),""),"")</f>
        <v/>
      </c>
      <c r="F26" s="54" t="str">
        <f>IFERROR(IF(VLOOKUP(DML_fossilkomponenter[[#This Row],[Drivmedel]],DML_drivmedel[[FuelID]:[Reduktionsplikt]],10,FALSE)="Ja",VLOOKUP(DML_fossilkomponenter[[#This Row],[Drivmedelskategori]],Drivmedel[],3,FALSE),""),"")</f>
        <v/>
      </c>
      <c r="G26" s="54" t="str">
        <f>IFERROR(IF(VLOOKUP(DML_fossilkomponenter[[#This Row],[Drivmedel]],DML_drivmedel[[FuelID]:[Reduktionsplikt]],10,FALSE)="Ja",VLOOKUP(DML_fossilkomponenter[[#This Row],[Drivmedelskategori]],Drivmedel[],4,FALSE),""),"")</f>
        <v/>
      </c>
      <c r="H26" s="119" t="str">
        <f>IFERROR(IF(DML_fossilkomponenter[[#This Row],[Enhet]]="m3, MJ/l",DML_fossilkomponenter[[#This Row],[Mängd]]*10^3*DML_fossilkomponenter[[#This Row],[Reduktionsplikt '[MJ/l']]],DML_fossilkomponenter[[#This Row],[Mängd]]*DML_fossilkomponenter[[#This Row],[Reduktionsplikt '[MJ/l']]]),"")</f>
        <v/>
      </c>
      <c r="I26" s="119" t="str">
        <f>IFERROR(DML_fossilkomponenter[[#This Row],[Reduktionsplikt  '[g CO2eq/MJ']]]*DML_fossilkomponenter[[#This Row],[Reduktionsplikt '[MJ']]],"")</f>
        <v/>
      </c>
      <c r="J26" s="9" t="str">
        <f>IF(DML_fossilkomponenter[[#This Row],[Mängd]]&gt;0,CONCATENATE(Rapporteringsår,"-",DML_fossilkomponenter[[#This Row],[ID]]),"")</f>
        <v/>
      </c>
      <c r="K26" s="9" t="str">
        <f>IF(DML_fossilkomponenter[[#This Row],[Mängd]]&gt;0,Rapporteringsår,"")</f>
        <v/>
      </c>
      <c r="L26" s="9" t="str">
        <f>IF(DML_fossilkomponenter[[#This Row],[Mängd]]&gt;0,Organisationsnummer,"")</f>
        <v/>
      </c>
      <c r="M26" s="54" t="str">
        <f>IFERROR(VLOOKUP(DML_fossilkomponenter[[#This Row],[Drivmedel]],DML_drivmedel[[FuelID]:[Drivmedel]],6,FALSE),"")</f>
        <v/>
      </c>
      <c r="N26" s="148">
        <v>2024</v>
      </c>
      <c r="O26" s="3"/>
      <c r="P26" s="3"/>
      <c r="Q26" s="78"/>
      <c r="R26" s="3"/>
      <c r="S26" s="3" t="str">
        <f>IF(DML_fossilkomponenter[[#This Row],[Enhet]]&lt;&gt;"",IFERROR(IF(DML_fossilkomponenter[[#This Row],[Enhet]]="kg, mj/kg",VLOOKUP(DML_fossilkomponenter[[#This Row],[Fossil komponent]],Fossilkomponenter[],3,FALSE),VLOOKUP(DML_fossilkomponenter[[#This Row],[Fossil komponent]],Fossilkomponenter[],4,FALSE)),""),"")</f>
        <v/>
      </c>
      <c r="T26" s="3"/>
      <c r="U26" s="3"/>
      <c r="V26" s="3"/>
    </row>
    <row r="27" spans="1:22" x14ac:dyDescent="0.35">
      <c r="A27" s="69"/>
      <c r="B27" s="78" t="str">
        <f>IF(DML_fossilkomponenter[[#This Row],[Mängd]]&gt;0,IF(DML_fossilkomponenter[[#This Row],[Enhet]]=Listor!$A$44,DML_fossilkomponenter[[#This Row],[Mängd]]*DML_fossilkomponenter[[#This Row],[Värmevärde]]*1000,DML_fossilkomponenter[[#This Row],[Mängd]]*DML_fossilkomponenter[[#This Row],[Värmevärde]]),"")</f>
        <v/>
      </c>
      <c r="C27" s="3" t="str">
        <f>IFERROR(VLOOKUP(DML_fossilkomponenter[[#This Row],[Fossil komponent]],Fossilkomponenter[[Fossilkomponent]:[Viktat normalvärde]],2,FALSE),"")</f>
        <v/>
      </c>
      <c r="D27" s="78" t="str">
        <f>IFERROR(DML_fossilkomponenter[[#This Row],[Utsläpp '[g CO2eq/MJ']]]*DML_fossilkomponenter[[#This Row],[Energimängd '[MJ']]]/1000000,"")</f>
        <v/>
      </c>
      <c r="E27" s="54" t="str">
        <f>IFERROR(IF(VLOOKUP(DML_fossilkomponenter[[#This Row],[Drivmedel]],DML_drivmedel[[FuelID]:[Reduktionsplikt]],10,FALSE)="Ja",VLOOKUP(DML_fossilkomponenter[[#This Row],[Drivmedelskategori]],Drivmedel[],5,FALSE),""),"")</f>
        <v/>
      </c>
      <c r="F27" s="54" t="str">
        <f>IFERROR(IF(VLOOKUP(DML_fossilkomponenter[[#This Row],[Drivmedel]],DML_drivmedel[[FuelID]:[Reduktionsplikt]],10,FALSE)="Ja",VLOOKUP(DML_fossilkomponenter[[#This Row],[Drivmedelskategori]],Drivmedel[],3,FALSE),""),"")</f>
        <v/>
      </c>
      <c r="G27" s="54" t="str">
        <f>IFERROR(IF(VLOOKUP(DML_fossilkomponenter[[#This Row],[Drivmedel]],DML_drivmedel[[FuelID]:[Reduktionsplikt]],10,FALSE)="Ja",VLOOKUP(DML_fossilkomponenter[[#This Row],[Drivmedelskategori]],Drivmedel[],4,FALSE),""),"")</f>
        <v/>
      </c>
      <c r="H27" s="119" t="str">
        <f>IFERROR(IF(DML_fossilkomponenter[[#This Row],[Enhet]]="m3, MJ/l",DML_fossilkomponenter[[#This Row],[Mängd]]*10^3*DML_fossilkomponenter[[#This Row],[Reduktionsplikt '[MJ/l']]],DML_fossilkomponenter[[#This Row],[Mängd]]*DML_fossilkomponenter[[#This Row],[Reduktionsplikt '[MJ/l']]]),"")</f>
        <v/>
      </c>
      <c r="I27" s="119" t="str">
        <f>IFERROR(DML_fossilkomponenter[[#This Row],[Reduktionsplikt  '[g CO2eq/MJ']]]*DML_fossilkomponenter[[#This Row],[Reduktionsplikt '[MJ']]],"")</f>
        <v/>
      </c>
      <c r="J27" s="9" t="str">
        <f>IF(DML_fossilkomponenter[[#This Row],[Mängd]]&gt;0,CONCATENATE(Rapporteringsår,"-",DML_fossilkomponenter[[#This Row],[ID]]),"")</f>
        <v/>
      </c>
      <c r="K27" s="9" t="str">
        <f>IF(DML_fossilkomponenter[[#This Row],[Mängd]]&gt;0,Rapporteringsår,"")</f>
        <v/>
      </c>
      <c r="L27" s="9" t="str">
        <f>IF(DML_fossilkomponenter[[#This Row],[Mängd]]&gt;0,Organisationsnummer,"")</f>
        <v/>
      </c>
      <c r="M27" s="54" t="str">
        <f>IFERROR(VLOOKUP(DML_fossilkomponenter[[#This Row],[Drivmedel]],DML_drivmedel[[FuelID]:[Drivmedel]],6,FALSE),"")</f>
        <v/>
      </c>
      <c r="N27" s="148">
        <v>2025</v>
      </c>
      <c r="O27" s="3"/>
      <c r="P27" s="3"/>
      <c r="Q27" s="78"/>
      <c r="R27" s="3"/>
      <c r="S27" s="3" t="str">
        <f>IF(DML_fossilkomponenter[[#This Row],[Enhet]]&lt;&gt;"",IFERROR(IF(DML_fossilkomponenter[[#This Row],[Enhet]]="kg, mj/kg",VLOOKUP(DML_fossilkomponenter[[#This Row],[Fossil komponent]],Fossilkomponenter[],3,FALSE),VLOOKUP(DML_fossilkomponenter[[#This Row],[Fossil komponent]],Fossilkomponenter[],4,FALSE)),""),"")</f>
        <v/>
      </c>
      <c r="T27" s="3"/>
      <c r="U27" s="3"/>
      <c r="V27" s="3"/>
    </row>
    <row r="28" spans="1:22" x14ac:dyDescent="0.35">
      <c r="A28" s="69"/>
      <c r="B28" s="78" t="str">
        <f>IF(DML_fossilkomponenter[[#This Row],[Mängd]]&gt;0,IF(DML_fossilkomponenter[[#This Row],[Enhet]]=Listor!$A$44,DML_fossilkomponenter[[#This Row],[Mängd]]*DML_fossilkomponenter[[#This Row],[Värmevärde]]*1000,DML_fossilkomponenter[[#This Row],[Mängd]]*DML_fossilkomponenter[[#This Row],[Värmevärde]]),"")</f>
        <v/>
      </c>
      <c r="C28" s="3" t="str">
        <f>IFERROR(VLOOKUP(DML_fossilkomponenter[[#This Row],[Fossil komponent]],Fossilkomponenter[[Fossilkomponent]:[Viktat normalvärde]],2,FALSE),"")</f>
        <v/>
      </c>
      <c r="D28" s="78" t="str">
        <f>IFERROR(DML_fossilkomponenter[[#This Row],[Utsläpp '[g CO2eq/MJ']]]*DML_fossilkomponenter[[#This Row],[Energimängd '[MJ']]]/1000000,"")</f>
        <v/>
      </c>
      <c r="E28" s="54" t="str">
        <f>IFERROR(IF(VLOOKUP(DML_fossilkomponenter[[#This Row],[Drivmedel]],DML_drivmedel[[FuelID]:[Reduktionsplikt]],10,FALSE)="Ja",VLOOKUP(DML_fossilkomponenter[[#This Row],[Drivmedelskategori]],Drivmedel[],5,FALSE),""),"")</f>
        <v/>
      </c>
      <c r="F28" s="54" t="str">
        <f>IFERROR(IF(VLOOKUP(DML_fossilkomponenter[[#This Row],[Drivmedel]],DML_drivmedel[[FuelID]:[Reduktionsplikt]],10,FALSE)="Ja",VLOOKUP(DML_fossilkomponenter[[#This Row],[Drivmedelskategori]],Drivmedel[],3,FALSE),""),"")</f>
        <v/>
      </c>
      <c r="G28" s="54" t="str">
        <f>IFERROR(IF(VLOOKUP(DML_fossilkomponenter[[#This Row],[Drivmedel]],DML_drivmedel[[FuelID]:[Reduktionsplikt]],10,FALSE)="Ja",VLOOKUP(DML_fossilkomponenter[[#This Row],[Drivmedelskategori]],Drivmedel[],4,FALSE),""),"")</f>
        <v/>
      </c>
      <c r="H28" s="119" t="str">
        <f>IFERROR(IF(DML_fossilkomponenter[[#This Row],[Enhet]]="m3, MJ/l",DML_fossilkomponenter[[#This Row],[Mängd]]*10^3*DML_fossilkomponenter[[#This Row],[Reduktionsplikt '[MJ/l']]],DML_fossilkomponenter[[#This Row],[Mängd]]*DML_fossilkomponenter[[#This Row],[Reduktionsplikt '[MJ/l']]]),"")</f>
        <v/>
      </c>
      <c r="I28" s="119" t="str">
        <f>IFERROR(DML_fossilkomponenter[[#This Row],[Reduktionsplikt  '[g CO2eq/MJ']]]*DML_fossilkomponenter[[#This Row],[Reduktionsplikt '[MJ']]],"")</f>
        <v/>
      </c>
      <c r="J28" s="9" t="str">
        <f>IF(DML_fossilkomponenter[[#This Row],[Mängd]]&gt;0,CONCATENATE(Rapporteringsår,"-",DML_fossilkomponenter[[#This Row],[ID]]),"")</f>
        <v/>
      </c>
      <c r="K28" s="9" t="str">
        <f>IF(DML_fossilkomponenter[[#This Row],[Mängd]]&gt;0,Rapporteringsår,"")</f>
        <v/>
      </c>
      <c r="L28" s="9" t="str">
        <f>IF(DML_fossilkomponenter[[#This Row],[Mängd]]&gt;0,Organisationsnummer,"")</f>
        <v/>
      </c>
      <c r="M28" s="54" t="str">
        <f>IFERROR(VLOOKUP(DML_fossilkomponenter[[#This Row],[Drivmedel]],DML_drivmedel[[FuelID]:[Drivmedel]],6,FALSE),"")</f>
        <v/>
      </c>
      <c r="N28" s="148">
        <v>2026</v>
      </c>
      <c r="O28" s="3"/>
      <c r="P28" s="3"/>
      <c r="Q28" s="78"/>
      <c r="R28" s="3"/>
      <c r="S28" s="3" t="str">
        <f>IF(DML_fossilkomponenter[[#This Row],[Enhet]]&lt;&gt;"",IFERROR(IF(DML_fossilkomponenter[[#This Row],[Enhet]]="kg, mj/kg",VLOOKUP(DML_fossilkomponenter[[#This Row],[Fossil komponent]],Fossilkomponenter[],3,FALSE),VLOOKUP(DML_fossilkomponenter[[#This Row],[Fossil komponent]],Fossilkomponenter[],4,FALSE)),""),"")</f>
        <v/>
      </c>
      <c r="T28" s="3"/>
      <c r="U28" s="3"/>
      <c r="V28" s="3"/>
    </row>
    <row r="29" spans="1:22" x14ac:dyDescent="0.35">
      <c r="A29" s="69"/>
      <c r="B29" s="78" t="str">
        <f>IF(DML_fossilkomponenter[[#This Row],[Mängd]]&gt;0,IF(DML_fossilkomponenter[[#This Row],[Enhet]]=Listor!$A$44,DML_fossilkomponenter[[#This Row],[Mängd]]*DML_fossilkomponenter[[#This Row],[Värmevärde]]*1000,DML_fossilkomponenter[[#This Row],[Mängd]]*DML_fossilkomponenter[[#This Row],[Värmevärde]]),"")</f>
        <v/>
      </c>
      <c r="C29" s="3" t="str">
        <f>IFERROR(VLOOKUP(DML_fossilkomponenter[[#This Row],[Fossil komponent]],Fossilkomponenter[[Fossilkomponent]:[Viktat normalvärde]],2,FALSE),"")</f>
        <v/>
      </c>
      <c r="D29" s="78" t="str">
        <f>IFERROR(DML_fossilkomponenter[[#This Row],[Utsläpp '[g CO2eq/MJ']]]*DML_fossilkomponenter[[#This Row],[Energimängd '[MJ']]]/1000000,"")</f>
        <v/>
      </c>
      <c r="E29" s="54" t="str">
        <f>IFERROR(IF(VLOOKUP(DML_fossilkomponenter[[#This Row],[Drivmedel]],DML_drivmedel[[FuelID]:[Reduktionsplikt]],10,FALSE)="Ja",VLOOKUP(DML_fossilkomponenter[[#This Row],[Drivmedelskategori]],Drivmedel[],5,FALSE),""),"")</f>
        <v/>
      </c>
      <c r="F29" s="54" t="str">
        <f>IFERROR(IF(VLOOKUP(DML_fossilkomponenter[[#This Row],[Drivmedel]],DML_drivmedel[[FuelID]:[Reduktionsplikt]],10,FALSE)="Ja",VLOOKUP(DML_fossilkomponenter[[#This Row],[Drivmedelskategori]],Drivmedel[],3,FALSE),""),"")</f>
        <v/>
      </c>
      <c r="G29" s="54" t="str">
        <f>IFERROR(IF(VLOOKUP(DML_fossilkomponenter[[#This Row],[Drivmedel]],DML_drivmedel[[FuelID]:[Reduktionsplikt]],10,FALSE)="Ja",VLOOKUP(DML_fossilkomponenter[[#This Row],[Drivmedelskategori]],Drivmedel[],4,FALSE),""),"")</f>
        <v/>
      </c>
      <c r="H29" s="119" t="str">
        <f>IFERROR(IF(DML_fossilkomponenter[[#This Row],[Enhet]]="m3, MJ/l",DML_fossilkomponenter[[#This Row],[Mängd]]*10^3*DML_fossilkomponenter[[#This Row],[Reduktionsplikt '[MJ/l']]],DML_fossilkomponenter[[#This Row],[Mängd]]*DML_fossilkomponenter[[#This Row],[Reduktionsplikt '[MJ/l']]]),"")</f>
        <v/>
      </c>
      <c r="I29" s="119" t="str">
        <f>IFERROR(DML_fossilkomponenter[[#This Row],[Reduktionsplikt  '[g CO2eq/MJ']]]*DML_fossilkomponenter[[#This Row],[Reduktionsplikt '[MJ']]],"")</f>
        <v/>
      </c>
      <c r="J29" s="9" t="str">
        <f>IF(DML_fossilkomponenter[[#This Row],[Mängd]]&gt;0,CONCATENATE(Rapporteringsår,"-",DML_fossilkomponenter[[#This Row],[ID]]),"")</f>
        <v/>
      </c>
      <c r="K29" s="9" t="str">
        <f>IF(DML_fossilkomponenter[[#This Row],[Mängd]]&gt;0,Rapporteringsår,"")</f>
        <v/>
      </c>
      <c r="L29" s="9" t="str">
        <f>IF(DML_fossilkomponenter[[#This Row],[Mängd]]&gt;0,Organisationsnummer,"")</f>
        <v/>
      </c>
      <c r="M29" s="54" t="str">
        <f>IFERROR(VLOOKUP(DML_fossilkomponenter[[#This Row],[Drivmedel]],DML_drivmedel[[FuelID]:[Drivmedel]],6,FALSE),"")</f>
        <v/>
      </c>
      <c r="N29" s="148">
        <v>2027</v>
      </c>
      <c r="O29" s="3"/>
      <c r="P29" s="3"/>
      <c r="Q29" s="78"/>
      <c r="R29" s="3"/>
      <c r="S29" s="3" t="str">
        <f>IF(DML_fossilkomponenter[[#This Row],[Enhet]]&lt;&gt;"",IFERROR(IF(DML_fossilkomponenter[[#This Row],[Enhet]]="kg, mj/kg",VLOOKUP(DML_fossilkomponenter[[#This Row],[Fossil komponent]],Fossilkomponenter[],3,FALSE),VLOOKUP(DML_fossilkomponenter[[#This Row],[Fossil komponent]],Fossilkomponenter[],4,FALSE)),""),"")</f>
        <v/>
      </c>
      <c r="T29" s="3"/>
      <c r="U29" s="3"/>
      <c r="V29" s="3"/>
    </row>
    <row r="30" spans="1:22" x14ac:dyDescent="0.35">
      <c r="A30" s="69"/>
      <c r="B30" s="78" t="str">
        <f>IF(DML_fossilkomponenter[[#This Row],[Mängd]]&gt;0,IF(DML_fossilkomponenter[[#This Row],[Enhet]]=Listor!$A$44,DML_fossilkomponenter[[#This Row],[Mängd]]*DML_fossilkomponenter[[#This Row],[Värmevärde]]*1000,DML_fossilkomponenter[[#This Row],[Mängd]]*DML_fossilkomponenter[[#This Row],[Värmevärde]]),"")</f>
        <v/>
      </c>
      <c r="C30" s="3" t="str">
        <f>IFERROR(VLOOKUP(DML_fossilkomponenter[[#This Row],[Fossil komponent]],Fossilkomponenter[[Fossilkomponent]:[Viktat normalvärde]],2,FALSE),"")</f>
        <v/>
      </c>
      <c r="D30" s="78" t="str">
        <f>IFERROR(DML_fossilkomponenter[[#This Row],[Utsläpp '[g CO2eq/MJ']]]*DML_fossilkomponenter[[#This Row],[Energimängd '[MJ']]]/1000000,"")</f>
        <v/>
      </c>
      <c r="E30" s="54" t="str">
        <f>IFERROR(IF(VLOOKUP(DML_fossilkomponenter[[#This Row],[Drivmedel]],DML_drivmedel[[FuelID]:[Reduktionsplikt]],10,FALSE)="Ja",VLOOKUP(DML_fossilkomponenter[[#This Row],[Drivmedelskategori]],Drivmedel[],5,FALSE),""),"")</f>
        <v/>
      </c>
      <c r="F30" s="54" t="str">
        <f>IFERROR(IF(VLOOKUP(DML_fossilkomponenter[[#This Row],[Drivmedel]],DML_drivmedel[[FuelID]:[Reduktionsplikt]],10,FALSE)="Ja",VLOOKUP(DML_fossilkomponenter[[#This Row],[Drivmedelskategori]],Drivmedel[],3,FALSE),""),"")</f>
        <v/>
      </c>
      <c r="G30" s="54" t="str">
        <f>IFERROR(IF(VLOOKUP(DML_fossilkomponenter[[#This Row],[Drivmedel]],DML_drivmedel[[FuelID]:[Reduktionsplikt]],10,FALSE)="Ja",VLOOKUP(DML_fossilkomponenter[[#This Row],[Drivmedelskategori]],Drivmedel[],4,FALSE),""),"")</f>
        <v/>
      </c>
      <c r="H30" s="119" t="str">
        <f>IFERROR(IF(DML_fossilkomponenter[[#This Row],[Enhet]]="m3, MJ/l",DML_fossilkomponenter[[#This Row],[Mängd]]*10^3*DML_fossilkomponenter[[#This Row],[Reduktionsplikt '[MJ/l']]],DML_fossilkomponenter[[#This Row],[Mängd]]*DML_fossilkomponenter[[#This Row],[Reduktionsplikt '[MJ/l']]]),"")</f>
        <v/>
      </c>
      <c r="I30" s="119" t="str">
        <f>IFERROR(DML_fossilkomponenter[[#This Row],[Reduktionsplikt  '[g CO2eq/MJ']]]*DML_fossilkomponenter[[#This Row],[Reduktionsplikt '[MJ']]],"")</f>
        <v/>
      </c>
      <c r="J30" s="9" t="str">
        <f>IF(DML_fossilkomponenter[[#This Row],[Mängd]]&gt;0,CONCATENATE(Rapporteringsår,"-",DML_fossilkomponenter[[#This Row],[ID]]),"")</f>
        <v/>
      </c>
      <c r="K30" s="9" t="str">
        <f>IF(DML_fossilkomponenter[[#This Row],[Mängd]]&gt;0,Rapporteringsår,"")</f>
        <v/>
      </c>
      <c r="L30" s="9" t="str">
        <f>IF(DML_fossilkomponenter[[#This Row],[Mängd]]&gt;0,Organisationsnummer,"")</f>
        <v/>
      </c>
      <c r="M30" s="54" t="str">
        <f>IFERROR(VLOOKUP(DML_fossilkomponenter[[#This Row],[Drivmedel]],DML_drivmedel[[FuelID]:[Drivmedel]],6,FALSE),"")</f>
        <v/>
      </c>
      <c r="N30" s="148">
        <v>2028</v>
      </c>
      <c r="O30" s="3"/>
      <c r="P30" s="3"/>
      <c r="Q30" s="78"/>
      <c r="R30" s="3"/>
      <c r="S30" s="3" t="str">
        <f>IF(DML_fossilkomponenter[[#This Row],[Enhet]]&lt;&gt;"",IFERROR(IF(DML_fossilkomponenter[[#This Row],[Enhet]]="kg, mj/kg",VLOOKUP(DML_fossilkomponenter[[#This Row],[Fossil komponent]],Fossilkomponenter[],3,FALSE),VLOOKUP(DML_fossilkomponenter[[#This Row],[Fossil komponent]],Fossilkomponenter[],4,FALSE)),""),"")</f>
        <v/>
      </c>
      <c r="T30" s="3"/>
      <c r="U30" s="3"/>
      <c r="V30" s="3"/>
    </row>
    <row r="31" spans="1:22" x14ac:dyDescent="0.35">
      <c r="A31" s="69"/>
      <c r="B31" s="78" t="str">
        <f>IF(DML_fossilkomponenter[[#This Row],[Mängd]]&gt;0,IF(DML_fossilkomponenter[[#This Row],[Enhet]]=Listor!$A$44,DML_fossilkomponenter[[#This Row],[Mängd]]*DML_fossilkomponenter[[#This Row],[Värmevärde]]*1000,DML_fossilkomponenter[[#This Row],[Mängd]]*DML_fossilkomponenter[[#This Row],[Värmevärde]]),"")</f>
        <v/>
      </c>
      <c r="C31" s="3" t="str">
        <f>IFERROR(VLOOKUP(DML_fossilkomponenter[[#This Row],[Fossil komponent]],Fossilkomponenter[[Fossilkomponent]:[Viktat normalvärde]],2,FALSE),"")</f>
        <v/>
      </c>
      <c r="D31" s="78" t="str">
        <f>IFERROR(DML_fossilkomponenter[[#This Row],[Utsläpp '[g CO2eq/MJ']]]*DML_fossilkomponenter[[#This Row],[Energimängd '[MJ']]]/1000000,"")</f>
        <v/>
      </c>
      <c r="E31" s="54" t="str">
        <f>IFERROR(IF(VLOOKUP(DML_fossilkomponenter[[#This Row],[Drivmedel]],DML_drivmedel[[FuelID]:[Reduktionsplikt]],10,FALSE)="Ja",VLOOKUP(DML_fossilkomponenter[[#This Row],[Drivmedelskategori]],Drivmedel[],5,FALSE),""),"")</f>
        <v/>
      </c>
      <c r="F31" s="54" t="str">
        <f>IFERROR(IF(VLOOKUP(DML_fossilkomponenter[[#This Row],[Drivmedel]],DML_drivmedel[[FuelID]:[Reduktionsplikt]],10,FALSE)="Ja",VLOOKUP(DML_fossilkomponenter[[#This Row],[Drivmedelskategori]],Drivmedel[],3,FALSE),""),"")</f>
        <v/>
      </c>
      <c r="G31" s="54" t="str">
        <f>IFERROR(IF(VLOOKUP(DML_fossilkomponenter[[#This Row],[Drivmedel]],DML_drivmedel[[FuelID]:[Reduktionsplikt]],10,FALSE)="Ja",VLOOKUP(DML_fossilkomponenter[[#This Row],[Drivmedelskategori]],Drivmedel[],4,FALSE),""),"")</f>
        <v/>
      </c>
      <c r="H31" s="119" t="str">
        <f>IFERROR(IF(DML_fossilkomponenter[[#This Row],[Enhet]]="m3, MJ/l",DML_fossilkomponenter[[#This Row],[Mängd]]*10^3*DML_fossilkomponenter[[#This Row],[Reduktionsplikt '[MJ/l']]],DML_fossilkomponenter[[#This Row],[Mängd]]*DML_fossilkomponenter[[#This Row],[Reduktionsplikt '[MJ/l']]]),"")</f>
        <v/>
      </c>
      <c r="I31" s="119" t="str">
        <f>IFERROR(DML_fossilkomponenter[[#This Row],[Reduktionsplikt  '[g CO2eq/MJ']]]*DML_fossilkomponenter[[#This Row],[Reduktionsplikt '[MJ']]],"")</f>
        <v/>
      </c>
      <c r="J31" s="9" t="str">
        <f>IF(DML_fossilkomponenter[[#This Row],[Mängd]]&gt;0,CONCATENATE(Rapporteringsår,"-",DML_fossilkomponenter[[#This Row],[ID]]),"")</f>
        <v/>
      </c>
      <c r="K31" s="9" t="str">
        <f>IF(DML_fossilkomponenter[[#This Row],[Mängd]]&gt;0,Rapporteringsår,"")</f>
        <v/>
      </c>
      <c r="L31" s="9" t="str">
        <f>IF(DML_fossilkomponenter[[#This Row],[Mängd]]&gt;0,Organisationsnummer,"")</f>
        <v/>
      </c>
      <c r="M31" s="54" t="str">
        <f>IFERROR(VLOOKUP(DML_fossilkomponenter[[#This Row],[Drivmedel]],DML_drivmedel[[FuelID]:[Drivmedel]],6,FALSE),"")</f>
        <v/>
      </c>
      <c r="N31" s="148">
        <v>2029</v>
      </c>
      <c r="O31" s="3"/>
      <c r="P31" s="3"/>
      <c r="Q31" s="78"/>
      <c r="R31" s="3"/>
      <c r="S31" s="3" t="str">
        <f>IF(DML_fossilkomponenter[[#This Row],[Enhet]]&lt;&gt;"",IFERROR(IF(DML_fossilkomponenter[[#This Row],[Enhet]]="kg, mj/kg",VLOOKUP(DML_fossilkomponenter[[#This Row],[Fossil komponent]],Fossilkomponenter[],3,FALSE),VLOOKUP(DML_fossilkomponenter[[#This Row],[Fossil komponent]],Fossilkomponenter[],4,FALSE)),""),"")</f>
        <v/>
      </c>
      <c r="T31" s="3"/>
      <c r="U31" s="3"/>
      <c r="V31" s="3"/>
    </row>
    <row r="32" spans="1:22" x14ac:dyDescent="0.35">
      <c r="A32" s="69"/>
      <c r="B32" s="78" t="str">
        <f>IF(DML_fossilkomponenter[[#This Row],[Mängd]]&gt;0,IF(DML_fossilkomponenter[[#This Row],[Enhet]]=Listor!$A$44,DML_fossilkomponenter[[#This Row],[Mängd]]*DML_fossilkomponenter[[#This Row],[Värmevärde]]*1000,DML_fossilkomponenter[[#This Row],[Mängd]]*DML_fossilkomponenter[[#This Row],[Värmevärde]]),"")</f>
        <v/>
      </c>
      <c r="C32" s="3" t="str">
        <f>IFERROR(VLOOKUP(DML_fossilkomponenter[[#This Row],[Fossil komponent]],Fossilkomponenter[[Fossilkomponent]:[Viktat normalvärde]],2,FALSE),"")</f>
        <v/>
      </c>
      <c r="D32" s="78" t="str">
        <f>IFERROR(DML_fossilkomponenter[[#This Row],[Utsläpp '[g CO2eq/MJ']]]*DML_fossilkomponenter[[#This Row],[Energimängd '[MJ']]]/1000000,"")</f>
        <v/>
      </c>
      <c r="E32" s="54" t="str">
        <f>IFERROR(IF(VLOOKUP(DML_fossilkomponenter[[#This Row],[Drivmedel]],DML_drivmedel[[FuelID]:[Reduktionsplikt]],10,FALSE)="Ja",VLOOKUP(DML_fossilkomponenter[[#This Row],[Drivmedelskategori]],Drivmedel[],5,FALSE),""),"")</f>
        <v/>
      </c>
      <c r="F32" s="54" t="str">
        <f>IFERROR(IF(VLOOKUP(DML_fossilkomponenter[[#This Row],[Drivmedel]],DML_drivmedel[[FuelID]:[Reduktionsplikt]],10,FALSE)="Ja",VLOOKUP(DML_fossilkomponenter[[#This Row],[Drivmedelskategori]],Drivmedel[],3,FALSE),""),"")</f>
        <v/>
      </c>
      <c r="G32" s="54" t="str">
        <f>IFERROR(IF(VLOOKUP(DML_fossilkomponenter[[#This Row],[Drivmedel]],DML_drivmedel[[FuelID]:[Reduktionsplikt]],10,FALSE)="Ja",VLOOKUP(DML_fossilkomponenter[[#This Row],[Drivmedelskategori]],Drivmedel[],4,FALSE),""),"")</f>
        <v/>
      </c>
      <c r="H32" s="119" t="str">
        <f>IFERROR(IF(DML_fossilkomponenter[[#This Row],[Enhet]]="m3, MJ/l",DML_fossilkomponenter[[#This Row],[Mängd]]*10^3*DML_fossilkomponenter[[#This Row],[Reduktionsplikt '[MJ/l']]],DML_fossilkomponenter[[#This Row],[Mängd]]*DML_fossilkomponenter[[#This Row],[Reduktionsplikt '[MJ/l']]]),"")</f>
        <v/>
      </c>
      <c r="I32" s="119" t="str">
        <f>IFERROR(DML_fossilkomponenter[[#This Row],[Reduktionsplikt  '[g CO2eq/MJ']]]*DML_fossilkomponenter[[#This Row],[Reduktionsplikt '[MJ']]],"")</f>
        <v/>
      </c>
      <c r="J32" s="9" t="str">
        <f>IF(DML_fossilkomponenter[[#This Row],[Mängd]]&gt;0,CONCATENATE(Rapporteringsår,"-",DML_fossilkomponenter[[#This Row],[ID]]),"")</f>
        <v/>
      </c>
      <c r="K32" s="9" t="str">
        <f>IF(DML_fossilkomponenter[[#This Row],[Mängd]]&gt;0,Rapporteringsår,"")</f>
        <v/>
      </c>
      <c r="L32" s="9" t="str">
        <f>IF(DML_fossilkomponenter[[#This Row],[Mängd]]&gt;0,Organisationsnummer,"")</f>
        <v/>
      </c>
      <c r="M32" s="54" t="str">
        <f>IFERROR(VLOOKUP(DML_fossilkomponenter[[#This Row],[Drivmedel]],DML_drivmedel[[FuelID]:[Drivmedel]],6,FALSE),"")</f>
        <v/>
      </c>
      <c r="N32" s="148">
        <v>2030</v>
      </c>
      <c r="O32" s="3"/>
      <c r="P32" s="3"/>
      <c r="Q32" s="78"/>
      <c r="R32" s="3"/>
      <c r="S32" s="3" t="str">
        <f>IF(DML_fossilkomponenter[[#This Row],[Enhet]]&lt;&gt;"",IFERROR(IF(DML_fossilkomponenter[[#This Row],[Enhet]]="kg, mj/kg",VLOOKUP(DML_fossilkomponenter[[#This Row],[Fossil komponent]],Fossilkomponenter[],3,FALSE),VLOOKUP(DML_fossilkomponenter[[#This Row],[Fossil komponent]],Fossilkomponenter[],4,FALSE)),""),"")</f>
        <v/>
      </c>
      <c r="T32" s="3"/>
      <c r="U32" s="3"/>
      <c r="V32" s="3"/>
    </row>
    <row r="33" spans="1:22" x14ac:dyDescent="0.35">
      <c r="A33" s="69"/>
      <c r="B33" s="78" t="str">
        <f>IF(DML_fossilkomponenter[[#This Row],[Mängd]]&gt;0,IF(DML_fossilkomponenter[[#This Row],[Enhet]]=Listor!$A$44,DML_fossilkomponenter[[#This Row],[Mängd]]*DML_fossilkomponenter[[#This Row],[Värmevärde]]*1000,DML_fossilkomponenter[[#This Row],[Mängd]]*DML_fossilkomponenter[[#This Row],[Värmevärde]]),"")</f>
        <v/>
      </c>
      <c r="C33" s="3" t="str">
        <f>IFERROR(VLOOKUP(DML_fossilkomponenter[[#This Row],[Fossil komponent]],Fossilkomponenter[[Fossilkomponent]:[Viktat normalvärde]],2,FALSE),"")</f>
        <v/>
      </c>
      <c r="D33" s="78" t="str">
        <f>IFERROR(DML_fossilkomponenter[[#This Row],[Utsläpp '[g CO2eq/MJ']]]*DML_fossilkomponenter[[#This Row],[Energimängd '[MJ']]]/1000000,"")</f>
        <v/>
      </c>
      <c r="E33" s="54" t="str">
        <f>IFERROR(IF(VLOOKUP(DML_fossilkomponenter[[#This Row],[Drivmedel]],DML_drivmedel[[FuelID]:[Reduktionsplikt]],10,FALSE)="Ja",VLOOKUP(DML_fossilkomponenter[[#This Row],[Drivmedelskategori]],Drivmedel[],5,FALSE),""),"")</f>
        <v/>
      </c>
      <c r="F33" s="54" t="str">
        <f>IFERROR(IF(VLOOKUP(DML_fossilkomponenter[[#This Row],[Drivmedel]],DML_drivmedel[[FuelID]:[Reduktionsplikt]],10,FALSE)="Ja",VLOOKUP(DML_fossilkomponenter[[#This Row],[Drivmedelskategori]],Drivmedel[],3,FALSE),""),"")</f>
        <v/>
      </c>
      <c r="G33" s="54" t="str">
        <f>IFERROR(IF(VLOOKUP(DML_fossilkomponenter[[#This Row],[Drivmedel]],DML_drivmedel[[FuelID]:[Reduktionsplikt]],10,FALSE)="Ja",VLOOKUP(DML_fossilkomponenter[[#This Row],[Drivmedelskategori]],Drivmedel[],4,FALSE),""),"")</f>
        <v/>
      </c>
      <c r="H33" s="119" t="str">
        <f>IFERROR(IF(DML_fossilkomponenter[[#This Row],[Enhet]]="m3, MJ/l",DML_fossilkomponenter[[#This Row],[Mängd]]*10^3*DML_fossilkomponenter[[#This Row],[Reduktionsplikt '[MJ/l']]],DML_fossilkomponenter[[#This Row],[Mängd]]*DML_fossilkomponenter[[#This Row],[Reduktionsplikt '[MJ/l']]]),"")</f>
        <v/>
      </c>
      <c r="I33" s="119" t="str">
        <f>IFERROR(DML_fossilkomponenter[[#This Row],[Reduktionsplikt  '[g CO2eq/MJ']]]*DML_fossilkomponenter[[#This Row],[Reduktionsplikt '[MJ']]],"")</f>
        <v/>
      </c>
      <c r="J33" s="9" t="str">
        <f>IF(DML_fossilkomponenter[[#This Row],[Mängd]]&gt;0,CONCATENATE(Rapporteringsår,"-",DML_fossilkomponenter[[#This Row],[ID]]),"")</f>
        <v/>
      </c>
      <c r="K33" s="9" t="str">
        <f>IF(DML_fossilkomponenter[[#This Row],[Mängd]]&gt;0,Rapporteringsår,"")</f>
        <v/>
      </c>
      <c r="L33" s="9" t="str">
        <f>IF(DML_fossilkomponenter[[#This Row],[Mängd]]&gt;0,Organisationsnummer,"")</f>
        <v/>
      </c>
      <c r="M33" s="54" t="str">
        <f>IFERROR(VLOOKUP(DML_fossilkomponenter[[#This Row],[Drivmedel]],DML_drivmedel[[FuelID]:[Drivmedel]],6,FALSE),"")</f>
        <v/>
      </c>
      <c r="N33" s="148">
        <v>2031</v>
      </c>
      <c r="O33" s="3"/>
      <c r="P33" s="3"/>
      <c r="Q33" s="78"/>
      <c r="R33" s="3"/>
      <c r="S33" s="3" t="str">
        <f>IF(DML_fossilkomponenter[[#This Row],[Enhet]]&lt;&gt;"",IFERROR(IF(DML_fossilkomponenter[[#This Row],[Enhet]]="kg, mj/kg",VLOOKUP(DML_fossilkomponenter[[#This Row],[Fossil komponent]],Fossilkomponenter[],3,FALSE),VLOOKUP(DML_fossilkomponenter[[#This Row],[Fossil komponent]],Fossilkomponenter[],4,FALSE)),""),"")</f>
        <v/>
      </c>
      <c r="T33" s="3"/>
      <c r="U33" s="3"/>
      <c r="V33" s="3"/>
    </row>
    <row r="34" spans="1:22" x14ac:dyDescent="0.35">
      <c r="A34" s="69"/>
      <c r="B34" s="78" t="str">
        <f>IF(DML_fossilkomponenter[[#This Row],[Mängd]]&gt;0,IF(DML_fossilkomponenter[[#This Row],[Enhet]]=Listor!$A$44,DML_fossilkomponenter[[#This Row],[Mängd]]*DML_fossilkomponenter[[#This Row],[Värmevärde]]*1000,DML_fossilkomponenter[[#This Row],[Mängd]]*DML_fossilkomponenter[[#This Row],[Värmevärde]]),"")</f>
        <v/>
      </c>
      <c r="C34" s="3" t="str">
        <f>IFERROR(VLOOKUP(DML_fossilkomponenter[[#This Row],[Fossil komponent]],Fossilkomponenter[[Fossilkomponent]:[Viktat normalvärde]],2,FALSE),"")</f>
        <v/>
      </c>
      <c r="D34" s="78" t="str">
        <f>IFERROR(DML_fossilkomponenter[[#This Row],[Utsläpp '[g CO2eq/MJ']]]*DML_fossilkomponenter[[#This Row],[Energimängd '[MJ']]]/1000000,"")</f>
        <v/>
      </c>
      <c r="E34" s="54" t="str">
        <f>IFERROR(IF(VLOOKUP(DML_fossilkomponenter[[#This Row],[Drivmedel]],DML_drivmedel[[FuelID]:[Reduktionsplikt]],10,FALSE)="Ja",VLOOKUP(DML_fossilkomponenter[[#This Row],[Drivmedelskategori]],Drivmedel[],5,FALSE),""),"")</f>
        <v/>
      </c>
      <c r="F34" s="54" t="str">
        <f>IFERROR(IF(VLOOKUP(DML_fossilkomponenter[[#This Row],[Drivmedel]],DML_drivmedel[[FuelID]:[Reduktionsplikt]],10,FALSE)="Ja",VLOOKUP(DML_fossilkomponenter[[#This Row],[Drivmedelskategori]],Drivmedel[],3,FALSE),""),"")</f>
        <v/>
      </c>
      <c r="G34" s="54" t="str">
        <f>IFERROR(IF(VLOOKUP(DML_fossilkomponenter[[#This Row],[Drivmedel]],DML_drivmedel[[FuelID]:[Reduktionsplikt]],10,FALSE)="Ja",VLOOKUP(DML_fossilkomponenter[[#This Row],[Drivmedelskategori]],Drivmedel[],4,FALSE),""),"")</f>
        <v/>
      </c>
      <c r="H34" s="119" t="str">
        <f>IFERROR(IF(DML_fossilkomponenter[[#This Row],[Enhet]]="m3, MJ/l",DML_fossilkomponenter[[#This Row],[Mängd]]*10^3*DML_fossilkomponenter[[#This Row],[Reduktionsplikt '[MJ/l']]],DML_fossilkomponenter[[#This Row],[Mängd]]*DML_fossilkomponenter[[#This Row],[Reduktionsplikt '[MJ/l']]]),"")</f>
        <v/>
      </c>
      <c r="I34" s="119" t="str">
        <f>IFERROR(DML_fossilkomponenter[[#This Row],[Reduktionsplikt  '[g CO2eq/MJ']]]*DML_fossilkomponenter[[#This Row],[Reduktionsplikt '[MJ']]],"")</f>
        <v/>
      </c>
      <c r="J34" s="9" t="str">
        <f>IF(DML_fossilkomponenter[[#This Row],[Mängd]]&gt;0,CONCATENATE(Rapporteringsår,"-",DML_fossilkomponenter[[#This Row],[ID]]),"")</f>
        <v/>
      </c>
      <c r="K34" s="9" t="str">
        <f>IF(DML_fossilkomponenter[[#This Row],[Mängd]]&gt;0,Rapporteringsår,"")</f>
        <v/>
      </c>
      <c r="L34" s="9" t="str">
        <f>IF(DML_fossilkomponenter[[#This Row],[Mängd]]&gt;0,Organisationsnummer,"")</f>
        <v/>
      </c>
      <c r="M34" s="54" t="str">
        <f>IFERROR(VLOOKUP(DML_fossilkomponenter[[#This Row],[Drivmedel]],DML_drivmedel[[FuelID]:[Drivmedel]],6,FALSE),"")</f>
        <v/>
      </c>
      <c r="N34" s="148">
        <v>2032</v>
      </c>
      <c r="O34" s="3"/>
      <c r="P34" s="3"/>
      <c r="Q34" s="78"/>
      <c r="R34" s="3"/>
      <c r="S34" s="3" t="str">
        <f>IF(DML_fossilkomponenter[[#This Row],[Enhet]]&lt;&gt;"",IFERROR(IF(DML_fossilkomponenter[[#This Row],[Enhet]]="kg, mj/kg",VLOOKUP(DML_fossilkomponenter[[#This Row],[Fossil komponent]],Fossilkomponenter[],3,FALSE),VLOOKUP(DML_fossilkomponenter[[#This Row],[Fossil komponent]],Fossilkomponenter[],4,FALSE)),""),"")</f>
        <v/>
      </c>
      <c r="T34" s="3"/>
      <c r="U34" s="3"/>
      <c r="V34" s="3"/>
    </row>
    <row r="35" spans="1:22" x14ac:dyDescent="0.35">
      <c r="A35" s="69"/>
      <c r="B35" s="78" t="str">
        <f>IF(DML_fossilkomponenter[[#This Row],[Mängd]]&gt;0,IF(DML_fossilkomponenter[[#This Row],[Enhet]]=Listor!$A$44,DML_fossilkomponenter[[#This Row],[Mängd]]*DML_fossilkomponenter[[#This Row],[Värmevärde]]*1000,DML_fossilkomponenter[[#This Row],[Mängd]]*DML_fossilkomponenter[[#This Row],[Värmevärde]]),"")</f>
        <v/>
      </c>
      <c r="C35" s="3" t="str">
        <f>IFERROR(VLOOKUP(DML_fossilkomponenter[[#This Row],[Fossil komponent]],Fossilkomponenter[[Fossilkomponent]:[Viktat normalvärde]],2,FALSE),"")</f>
        <v/>
      </c>
      <c r="D35" s="78" t="str">
        <f>IFERROR(DML_fossilkomponenter[[#This Row],[Utsläpp '[g CO2eq/MJ']]]*DML_fossilkomponenter[[#This Row],[Energimängd '[MJ']]]/1000000,"")</f>
        <v/>
      </c>
      <c r="E35" s="54" t="str">
        <f>IFERROR(IF(VLOOKUP(DML_fossilkomponenter[[#This Row],[Drivmedel]],DML_drivmedel[[FuelID]:[Reduktionsplikt]],10,FALSE)="Ja",VLOOKUP(DML_fossilkomponenter[[#This Row],[Drivmedelskategori]],Drivmedel[],5,FALSE),""),"")</f>
        <v/>
      </c>
      <c r="F35" s="54" t="str">
        <f>IFERROR(IF(VLOOKUP(DML_fossilkomponenter[[#This Row],[Drivmedel]],DML_drivmedel[[FuelID]:[Reduktionsplikt]],10,FALSE)="Ja",VLOOKUP(DML_fossilkomponenter[[#This Row],[Drivmedelskategori]],Drivmedel[],3,FALSE),""),"")</f>
        <v/>
      </c>
      <c r="G35" s="54" t="str">
        <f>IFERROR(IF(VLOOKUP(DML_fossilkomponenter[[#This Row],[Drivmedel]],DML_drivmedel[[FuelID]:[Reduktionsplikt]],10,FALSE)="Ja",VLOOKUP(DML_fossilkomponenter[[#This Row],[Drivmedelskategori]],Drivmedel[],4,FALSE),""),"")</f>
        <v/>
      </c>
      <c r="H35" s="119" t="str">
        <f>IFERROR(IF(DML_fossilkomponenter[[#This Row],[Enhet]]="m3, MJ/l",DML_fossilkomponenter[[#This Row],[Mängd]]*10^3*DML_fossilkomponenter[[#This Row],[Reduktionsplikt '[MJ/l']]],DML_fossilkomponenter[[#This Row],[Mängd]]*DML_fossilkomponenter[[#This Row],[Reduktionsplikt '[MJ/l']]]),"")</f>
        <v/>
      </c>
      <c r="I35" s="119" t="str">
        <f>IFERROR(DML_fossilkomponenter[[#This Row],[Reduktionsplikt  '[g CO2eq/MJ']]]*DML_fossilkomponenter[[#This Row],[Reduktionsplikt '[MJ']]],"")</f>
        <v/>
      </c>
      <c r="J35" s="9" t="str">
        <f>IF(DML_fossilkomponenter[[#This Row],[Mängd]]&gt;0,CONCATENATE(Rapporteringsår,"-",DML_fossilkomponenter[[#This Row],[ID]]),"")</f>
        <v/>
      </c>
      <c r="K35" s="9" t="str">
        <f>IF(DML_fossilkomponenter[[#This Row],[Mängd]]&gt;0,Rapporteringsår,"")</f>
        <v/>
      </c>
      <c r="L35" s="9" t="str">
        <f>IF(DML_fossilkomponenter[[#This Row],[Mängd]]&gt;0,Organisationsnummer,"")</f>
        <v/>
      </c>
      <c r="M35" s="54" t="str">
        <f>IFERROR(VLOOKUP(DML_fossilkomponenter[[#This Row],[Drivmedel]],DML_drivmedel[[FuelID]:[Drivmedel]],6,FALSE),"")</f>
        <v/>
      </c>
      <c r="N35" s="148">
        <v>2033</v>
      </c>
      <c r="O35" s="3"/>
      <c r="P35" s="3"/>
      <c r="Q35" s="78"/>
      <c r="R35" s="3"/>
      <c r="S35" s="3" t="str">
        <f>IF(DML_fossilkomponenter[[#This Row],[Enhet]]&lt;&gt;"",IFERROR(IF(DML_fossilkomponenter[[#This Row],[Enhet]]="kg, mj/kg",VLOOKUP(DML_fossilkomponenter[[#This Row],[Fossil komponent]],Fossilkomponenter[],3,FALSE),VLOOKUP(DML_fossilkomponenter[[#This Row],[Fossil komponent]],Fossilkomponenter[],4,FALSE)),""),"")</f>
        <v/>
      </c>
      <c r="T35" s="3"/>
      <c r="U35" s="3"/>
      <c r="V35" s="3"/>
    </row>
    <row r="36" spans="1:22" x14ac:dyDescent="0.35">
      <c r="A36" s="69"/>
      <c r="B36" s="78" t="str">
        <f>IF(DML_fossilkomponenter[[#This Row],[Mängd]]&gt;0,IF(DML_fossilkomponenter[[#This Row],[Enhet]]=Listor!$A$44,DML_fossilkomponenter[[#This Row],[Mängd]]*DML_fossilkomponenter[[#This Row],[Värmevärde]]*1000,DML_fossilkomponenter[[#This Row],[Mängd]]*DML_fossilkomponenter[[#This Row],[Värmevärde]]),"")</f>
        <v/>
      </c>
      <c r="C36" s="3" t="str">
        <f>IFERROR(VLOOKUP(DML_fossilkomponenter[[#This Row],[Fossil komponent]],Fossilkomponenter[[Fossilkomponent]:[Viktat normalvärde]],2,FALSE),"")</f>
        <v/>
      </c>
      <c r="D36" s="78" t="str">
        <f>IFERROR(DML_fossilkomponenter[[#This Row],[Utsläpp '[g CO2eq/MJ']]]*DML_fossilkomponenter[[#This Row],[Energimängd '[MJ']]]/1000000,"")</f>
        <v/>
      </c>
      <c r="E36" s="54" t="str">
        <f>IFERROR(IF(VLOOKUP(DML_fossilkomponenter[[#This Row],[Drivmedel]],DML_drivmedel[[FuelID]:[Reduktionsplikt]],10,FALSE)="Ja",VLOOKUP(DML_fossilkomponenter[[#This Row],[Drivmedelskategori]],Drivmedel[],5,FALSE),""),"")</f>
        <v/>
      </c>
      <c r="F36" s="54" t="str">
        <f>IFERROR(IF(VLOOKUP(DML_fossilkomponenter[[#This Row],[Drivmedel]],DML_drivmedel[[FuelID]:[Reduktionsplikt]],10,FALSE)="Ja",VLOOKUP(DML_fossilkomponenter[[#This Row],[Drivmedelskategori]],Drivmedel[],3,FALSE),""),"")</f>
        <v/>
      </c>
      <c r="G36" s="54" t="str">
        <f>IFERROR(IF(VLOOKUP(DML_fossilkomponenter[[#This Row],[Drivmedel]],DML_drivmedel[[FuelID]:[Reduktionsplikt]],10,FALSE)="Ja",VLOOKUP(DML_fossilkomponenter[[#This Row],[Drivmedelskategori]],Drivmedel[],4,FALSE),""),"")</f>
        <v/>
      </c>
      <c r="H36" s="119" t="str">
        <f>IFERROR(IF(DML_fossilkomponenter[[#This Row],[Enhet]]="m3, MJ/l",DML_fossilkomponenter[[#This Row],[Mängd]]*10^3*DML_fossilkomponenter[[#This Row],[Reduktionsplikt '[MJ/l']]],DML_fossilkomponenter[[#This Row],[Mängd]]*DML_fossilkomponenter[[#This Row],[Reduktionsplikt '[MJ/l']]]),"")</f>
        <v/>
      </c>
      <c r="I36" s="119" t="str">
        <f>IFERROR(DML_fossilkomponenter[[#This Row],[Reduktionsplikt  '[g CO2eq/MJ']]]*DML_fossilkomponenter[[#This Row],[Reduktionsplikt '[MJ']]],"")</f>
        <v/>
      </c>
      <c r="J36" s="9" t="str">
        <f>IF(DML_fossilkomponenter[[#This Row],[Mängd]]&gt;0,CONCATENATE(Rapporteringsår,"-",DML_fossilkomponenter[[#This Row],[ID]]),"")</f>
        <v/>
      </c>
      <c r="K36" s="9" t="str">
        <f>IF(DML_fossilkomponenter[[#This Row],[Mängd]]&gt;0,Rapporteringsår,"")</f>
        <v/>
      </c>
      <c r="L36" s="9" t="str">
        <f>IF(DML_fossilkomponenter[[#This Row],[Mängd]]&gt;0,Organisationsnummer,"")</f>
        <v/>
      </c>
      <c r="M36" s="54" t="str">
        <f>IFERROR(VLOOKUP(DML_fossilkomponenter[[#This Row],[Drivmedel]],DML_drivmedel[[FuelID]:[Drivmedel]],6,FALSE),"")</f>
        <v/>
      </c>
      <c r="N36" s="148">
        <v>2034</v>
      </c>
      <c r="O36" s="3"/>
      <c r="P36" s="3"/>
      <c r="Q36" s="78"/>
      <c r="R36" s="3"/>
      <c r="S36" s="3" t="str">
        <f>IF(DML_fossilkomponenter[[#This Row],[Enhet]]&lt;&gt;"",IFERROR(IF(DML_fossilkomponenter[[#This Row],[Enhet]]="kg, mj/kg",VLOOKUP(DML_fossilkomponenter[[#This Row],[Fossil komponent]],Fossilkomponenter[],3,FALSE),VLOOKUP(DML_fossilkomponenter[[#This Row],[Fossil komponent]],Fossilkomponenter[],4,FALSE)),""),"")</f>
        <v/>
      </c>
      <c r="T36" s="3"/>
      <c r="U36" s="3"/>
      <c r="V36" s="3"/>
    </row>
    <row r="37" spans="1:22" x14ac:dyDescent="0.35">
      <c r="A37" s="69"/>
      <c r="B37" s="78" t="str">
        <f>IF(DML_fossilkomponenter[[#This Row],[Mängd]]&gt;0,IF(DML_fossilkomponenter[[#This Row],[Enhet]]=Listor!$A$44,DML_fossilkomponenter[[#This Row],[Mängd]]*DML_fossilkomponenter[[#This Row],[Värmevärde]]*1000,DML_fossilkomponenter[[#This Row],[Mängd]]*DML_fossilkomponenter[[#This Row],[Värmevärde]]),"")</f>
        <v/>
      </c>
      <c r="C37" s="3" t="str">
        <f>IFERROR(VLOOKUP(DML_fossilkomponenter[[#This Row],[Fossil komponent]],Fossilkomponenter[[Fossilkomponent]:[Viktat normalvärde]],2,FALSE),"")</f>
        <v/>
      </c>
      <c r="D37" s="78" t="str">
        <f>IFERROR(DML_fossilkomponenter[[#This Row],[Utsläpp '[g CO2eq/MJ']]]*DML_fossilkomponenter[[#This Row],[Energimängd '[MJ']]]/1000000,"")</f>
        <v/>
      </c>
      <c r="E37" s="54" t="str">
        <f>IFERROR(IF(VLOOKUP(DML_fossilkomponenter[[#This Row],[Drivmedel]],DML_drivmedel[[FuelID]:[Reduktionsplikt]],10,FALSE)="Ja",VLOOKUP(DML_fossilkomponenter[[#This Row],[Drivmedelskategori]],Drivmedel[],5,FALSE),""),"")</f>
        <v/>
      </c>
      <c r="F37" s="54" t="str">
        <f>IFERROR(IF(VLOOKUP(DML_fossilkomponenter[[#This Row],[Drivmedel]],DML_drivmedel[[FuelID]:[Reduktionsplikt]],10,FALSE)="Ja",VLOOKUP(DML_fossilkomponenter[[#This Row],[Drivmedelskategori]],Drivmedel[],3,FALSE),""),"")</f>
        <v/>
      </c>
      <c r="G37" s="54" t="str">
        <f>IFERROR(IF(VLOOKUP(DML_fossilkomponenter[[#This Row],[Drivmedel]],DML_drivmedel[[FuelID]:[Reduktionsplikt]],10,FALSE)="Ja",VLOOKUP(DML_fossilkomponenter[[#This Row],[Drivmedelskategori]],Drivmedel[],4,FALSE),""),"")</f>
        <v/>
      </c>
      <c r="H37" s="119" t="str">
        <f>IFERROR(IF(DML_fossilkomponenter[[#This Row],[Enhet]]="m3, MJ/l",DML_fossilkomponenter[[#This Row],[Mängd]]*10^3*DML_fossilkomponenter[[#This Row],[Reduktionsplikt '[MJ/l']]],DML_fossilkomponenter[[#This Row],[Mängd]]*DML_fossilkomponenter[[#This Row],[Reduktionsplikt '[MJ/l']]]),"")</f>
        <v/>
      </c>
      <c r="I37" s="119" t="str">
        <f>IFERROR(DML_fossilkomponenter[[#This Row],[Reduktionsplikt  '[g CO2eq/MJ']]]*DML_fossilkomponenter[[#This Row],[Reduktionsplikt '[MJ']]],"")</f>
        <v/>
      </c>
      <c r="J37" s="9" t="str">
        <f>IF(DML_fossilkomponenter[[#This Row],[Mängd]]&gt;0,CONCATENATE(Rapporteringsår,"-",DML_fossilkomponenter[[#This Row],[ID]]),"")</f>
        <v/>
      </c>
      <c r="K37" s="9" t="str">
        <f>IF(DML_fossilkomponenter[[#This Row],[Mängd]]&gt;0,Rapporteringsår,"")</f>
        <v/>
      </c>
      <c r="L37" s="9" t="str">
        <f>IF(DML_fossilkomponenter[[#This Row],[Mängd]]&gt;0,Organisationsnummer,"")</f>
        <v/>
      </c>
      <c r="M37" s="54" t="str">
        <f>IFERROR(VLOOKUP(DML_fossilkomponenter[[#This Row],[Drivmedel]],DML_drivmedel[[FuelID]:[Drivmedel]],6,FALSE),"")</f>
        <v/>
      </c>
      <c r="N37" s="148">
        <v>2035</v>
      </c>
      <c r="O37" s="3"/>
      <c r="P37" s="3"/>
      <c r="Q37" s="78"/>
      <c r="R37" s="3"/>
      <c r="S37" s="3" t="str">
        <f>IF(DML_fossilkomponenter[[#This Row],[Enhet]]&lt;&gt;"",IFERROR(IF(DML_fossilkomponenter[[#This Row],[Enhet]]="kg, mj/kg",VLOOKUP(DML_fossilkomponenter[[#This Row],[Fossil komponent]],Fossilkomponenter[],3,FALSE),VLOOKUP(DML_fossilkomponenter[[#This Row],[Fossil komponent]],Fossilkomponenter[],4,FALSE)),""),"")</f>
        <v/>
      </c>
      <c r="T37" s="3"/>
      <c r="U37" s="3"/>
      <c r="V37" s="3"/>
    </row>
    <row r="38" spans="1:22" x14ac:dyDescent="0.35">
      <c r="A38" s="69"/>
      <c r="B38" s="78" t="str">
        <f>IF(DML_fossilkomponenter[[#This Row],[Mängd]]&gt;0,IF(DML_fossilkomponenter[[#This Row],[Enhet]]=Listor!$A$44,DML_fossilkomponenter[[#This Row],[Mängd]]*DML_fossilkomponenter[[#This Row],[Värmevärde]]*1000,DML_fossilkomponenter[[#This Row],[Mängd]]*DML_fossilkomponenter[[#This Row],[Värmevärde]]),"")</f>
        <v/>
      </c>
      <c r="C38" s="3" t="str">
        <f>IFERROR(VLOOKUP(DML_fossilkomponenter[[#This Row],[Fossil komponent]],Fossilkomponenter[[Fossilkomponent]:[Viktat normalvärde]],2,FALSE),"")</f>
        <v/>
      </c>
      <c r="D38" s="78" t="str">
        <f>IFERROR(DML_fossilkomponenter[[#This Row],[Utsläpp '[g CO2eq/MJ']]]*DML_fossilkomponenter[[#This Row],[Energimängd '[MJ']]]/1000000,"")</f>
        <v/>
      </c>
      <c r="E38" s="54" t="str">
        <f>IFERROR(IF(VLOOKUP(DML_fossilkomponenter[[#This Row],[Drivmedel]],DML_drivmedel[[FuelID]:[Reduktionsplikt]],10,FALSE)="Ja",VLOOKUP(DML_fossilkomponenter[[#This Row],[Drivmedelskategori]],Drivmedel[],5,FALSE),""),"")</f>
        <v/>
      </c>
      <c r="F38" s="54" t="str">
        <f>IFERROR(IF(VLOOKUP(DML_fossilkomponenter[[#This Row],[Drivmedel]],DML_drivmedel[[FuelID]:[Reduktionsplikt]],10,FALSE)="Ja",VLOOKUP(DML_fossilkomponenter[[#This Row],[Drivmedelskategori]],Drivmedel[],3,FALSE),""),"")</f>
        <v/>
      </c>
      <c r="G38" s="54" t="str">
        <f>IFERROR(IF(VLOOKUP(DML_fossilkomponenter[[#This Row],[Drivmedel]],DML_drivmedel[[FuelID]:[Reduktionsplikt]],10,FALSE)="Ja",VLOOKUP(DML_fossilkomponenter[[#This Row],[Drivmedelskategori]],Drivmedel[],4,FALSE),""),"")</f>
        <v/>
      </c>
      <c r="H38" s="119" t="str">
        <f>IFERROR(IF(DML_fossilkomponenter[[#This Row],[Enhet]]="m3, MJ/l",DML_fossilkomponenter[[#This Row],[Mängd]]*10^3*DML_fossilkomponenter[[#This Row],[Reduktionsplikt '[MJ/l']]],DML_fossilkomponenter[[#This Row],[Mängd]]*DML_fossilkomponenter[[#This Row],[Reduktionsplikt '[MJ/l']]]),"")</f>
        <v/>
      </c>
      <c r="I38" s="119" t="str">
        <f>IFERROR(DML_fossilkomponenter[[#This Row],[Reduktionsplikt  '[g CO2eq/MJ']]]*DML_fossilkomponenter[[#This Row],[Reduktionsplikt '[MJ']]],"")</f>
        <v/>
      </c>
      <c r="J38" s="9" t="str">
        <f>IF(DML_fossilkomponenter[[#This Row],[Mängd]]&gt;0,CONCATENATE(Rapporteringsår,"-",DML_fossilkomponenter[[#This Row],[ID]]),"")</f>
        <v/>
      </c>
      <c r="K38" s="9" t="str">
        <f>IF(DML_fossilkomponenter[[#This Row],[Mängd]]&gt;0,Rapporteringsår,"")</f>
        <v/>
      </c>
      <c r="L38" s="9" t="str">
        <f>IF(DML_fossilkomponenter[[#This Row],[Mängd]]&gt;0,Organisationsnummer,"")</f>
        <v/>
      </c>
      <c r="M38" s="54" t="str">
        <f>IFERROR(VLOOKUP(DML_fossilkomponenter[[#This Row],[Drivmedel]],DML_drivmedel[[FuelID]:[Drivmedel]],6,FALSE),"")</f>
        <v/>
      </c>
      <c r="N38" s="148">
        <v>2036</v>
      </c>
      <c r="O38" s="3"/>
      <c r="P38" s="3"/>
      <c r="Q38" s="78"/>
      <c r="R38" s="3"/>
      <c r="S38" s="3" t="str">
        <f>IF(DML_fossilkomponenter[[#This Row],[Enhet]]&lt;&gt;"",IFERROR(IF(DML_fossilkomponenter[[#This Row],[Enhet]]="kg, mj/kg",VLOOKUP(DML_fossilkomponenter[[#This Row],[Fossil komponent]],Fossilkomponenter[],3,FALSE),VLOOKUP(DML_fossilkomponenter[[#This Row],[Fossil komponent]],Fossilkomponenter[],4,FALSE)),""),"")</f>
        <v/>
      </c>
      <c r="T38" s="3"/>
      <c r="U38" s="3"/>
      <c r="V38" s="3"/>
    </row>
    <row r="39" spans="1:22" x14ac:dyDescent="0.35">
      <c r="A39" s="69"/>
      <c r="B39" s="78" t="str">
        <f>IF(DML_fossilkomponenter[[#This Row],[Mängd]]&gt;0,IF(DML_fossilkomponenter[[#This Row],[Enhet]]=Listor!$A$44,DML_fossilkomponenter[[#This Row],[Mängd]]*DML_fossilkomponenter[[#This Row],[Värmevärde]]*1000,DML_fossilkomponenter[[#This Row],[Mängd]]*DML_fossilkomponenter[[#This Row],[Värmevärde]]),"")</f>
        <v/>
      </c>
      <c r="C39" s="3" t="str">
        <f>IFERROR(VLOOKUP(DML_fossilkomponenter[[#This Row],[Fossil komponent]],Fossilkomponenter[[Fossilkomponent]:[Viktat normalvärde]],2,FALSE),"")</f>
        <v/>
      </c>
      <c r="D39" s="78" t="str">
        <f>IFERROR(DML_fossilkomponenter[[#This Row],[Utsläpp '[g CO2eq/MJ']]]*DML_fossilkomponenter[[#This Row],[Energimängd '[MJ']]]/1000000,"")</f>
        <v/>
      </c>
      <c r="E39" s="54" t="str">
        <f>IFERROR(IF(VLOOKUP(DML_fossilkomponenter[[#This Row],[Drivmedel]],DML_drivmedel[[FuelID]:[Reduktionsplikt]],10,FALSE)="Ja",VLOOKUP(DML_fossilkomponenter[[#This Row],[Drivmedelskategori]],Drivmedel[],5,FALSE),""),"")</f>
        <v/>
      </c>
      <c r="F39" s="54" t="str">
        <f>IFERROR(IF(VLOOKUP(DML_fossilkomponenter[[#This Row],[Drivmedel]],DML_drivmedel[[FuelID]:[Reduktionsplikt]],10,FALSE)="Ja",VLOOKUP(DML_fossilkomponenter[[#This Row],[Drivmedelskategori]],Drivmedel[],3,FALSE),""),"")</f>
        <v/>
      </c>
      <c r="G39" s="54" t="str">
        <f>IFERROR(IF(VLOOKUP(DML_fossilkomponenter[[#This Row],[Drivmedel]],DML_drivmedel[[FuelID]:[Reduktionsplikt]],10,FALSE)="Ja",VLOOKUP(DML_fossilkomponenter[[#This Row],[Drivmedelskategori]],Drivmedel[],4,FALSE),""),"")</f>
        <v/>
      </c>
      <c r="H39" s="119" t="str">
        <f>IFERROR(IF(DML_fossilkomponenter[[#This Row],[Enhet]]="m3, MJ/l",DML_fossilkomponenter[[#This Row],[Mängd]]*10^3*DML_fossilkomponenter[[#This Row],[Reduktionsplikt '[MJ/l']]],DML_fossilkomponenter[[#This Row],[Mängd]]*DML_fossilkomponenter[[#This Row],[Reduktionsplikt '[MJ/l']]]),"")</f>
        <v/>
      </c>
      <c r="I39" s="119" t="str">
        <f>IFERROR(DML_fossilkomponenter[[#This Row],[Reduktionsplikt  '[g CO2eq/MJ']]]*DML_fossilkomponenter[[#This Row],[Reduktionsplikt '[MJ']]],"")</f>
        <v/>
      </c>
      <c r="J39" s="9" t="str">
        <f>IF(DML_fossilkomponenter[[#This Row],[Mängd]]&gt;0,CONCATENATE(Rapporteringsår,"-",DML_fossilkomponenter[[#This Row],[ID]]),"")</f>
        <v/>
      </c>
      <c r="K39" s="9" t="str">
        <f>IF(DML_fossilkomponenter[[#This Row],[Mängd]]&gt;0,Rapporteringsår,"")</f>
        <v/>
      </c>
      <c r="L39" s="9" t="str">
        <f>IF(DML_fossilkomponenter[[#This Row],[Mängd]]&gt;0,Organisationsnummer,"")</f>
        <v/>
      </c>
      <c r="M39" s="54" t="str">
        <f>IFERROR(VLOOKUP(DML_fossilkomponenter[[#This Row],[Drivmedel]],DML_drivmedel[[FuelID]:[Drivmedel]],6,FALSE),"")</f>
        <v/>
      </c>
      <c r="N39" s="148">
        <v>2037</v>
      </c>
      <c r="O39" s="3"/>
      <c r="P39" s="3"/>
      <c r="Q39" s="78"/>
      <c r="R39" s="3"/>
      <c r="S39" s="3" t="str">
        <f>IF(DML_fossilkomponenter[[#This Row],[Enhet]]&lt;&gt;"",IFERROR(IF(DML_fossilkomponenter[[#This Row],[Enhet]]="kg, mj/kg",VLOOKUP(DML_fossilkomponenter[[#This Row],[Fossil komponent]],Fossilkomponenter[],3,FALSE),VLOOKUP(DML_fossilkomponenter[[#This Row],[Fossil komponent]],Fossilkomponenter[],4,FALSE)),""),"")</f>
        <v/>
      </c>
      <c r="T39" s="3"/>
      <c r="U39" s="3"/>
      <c r="V39" s="3"/>
    </row>
    <row r="40" spans="1:22" x14ac:dyDescent="0.35">
      <c r="A40" s="69"/>
      <c r="B40" s="78" t="str">
        <f>IF(DML_fossilkomponenter[[#This Row],[Mängd]]&gt;0,IF(DML_fossilkomponenter[[#This Row],[Enhet]]=Listor!$A$44,DML_fossilkomponenter[[#This Row],[Mängd]]*DML_fossilkomponenter[[#This Row],[Värmevärde]]*1000,DML_fossilkomponenter[[#This Row],[Mängd]]*DML_fossilkomponenter[[#This Row],[Värmevärde]]),"")</f>
        <v/>
      </c>
      <c r="C40" s="3" t="str">
        <f>IFERROR(VLOOKUP(DML_fossilkomponenter[[#This Row],[Fossil komponent]],Fossilkomponenter[[Fossilkomponent]:[Viktat normalvärde]],2,FALSE),"")</f>
        <v/>
      </c>
      <c r="D40" s="78" t="str">
        <f>IFERROR(DML_fossilkomponenter[[#This Row],[Utsläpp '[g CO2eq/MJ']]]*DML_fossilkomponenter[[#This Row],[Energimängd '[MJ']]]/1000000,"")</f>
        <v/>
      </c>
      <c r="E40" s="54" t="str">
        <f>IFERROR(IF(VLOOKUP(DML_fossilkomponenter[[#This Row],[Drivmedel]],DML_drivmedel[[FuelID]:[Reduktionsplikt]],10,FALSE)="Ja",VLOOKUP(DML_fossilkomponenter[[#This Row],[Drivmedelskategori]],Drivmedel[],5,FALSE),""),"")</f>
        <v/>
      </c>
      <c r="F40" s="54" t="str">
        <f>IFERROR(IF(VLOOKUP(DML_fossilkomponenter[[#This Row],[Drivmedel]],DML_drivmedel[[FuelID]:[Reduktionsplikt]],10,FALSE)="Ja",VLOOKUP(DML_fossilkomponenter[[#This Row],[Drivmedelskategori]],Drivmedel[],3,FALSE),""),"")</f>
        <v/>
      </c>
      <c r="G40" s="54" t="str">
        <f>IFERROR(IF(VLOOKUP(DML_fossilkomponenter[[#This Row],[Drivmedel]],DML_drivmedel[[FuelID]:[Reduktionsplikt]],10,FALSE)="Ja",VLOOKUP(DML_fossilkomponenter[[#This Row],[Drivmedelskategori]],Drivmedel[],4,FALSE),""),"")</f>
        <v/>
      </c>
      <c r="H40" s="119" t="str">
        <f>IFERROR(IF(DML_fossilkomponenter[[#This Row],[Enhet]]="m3, MJ/l",DML_fossilkomponenter[[#This Row],[Mängd]]*10^3*DML_fossilkomponenter[[#This Row],[Reduktionsplikt '[MJ/l']]],DML_fossilkomponenter[[#This Row],[Mängd]]*DML_fossilkomponenter[[#This Row],[Reduktionsplikt '[MJ/l']]]),"")</f>
        <v/>
      </c>
      <c r="I40" s="119" t="str">
        <f>IFERROR(DML_fossilkomponenter[[#This Row],[Reduktionsplikt  '[g CO2eq/MJ']]]*DML_fossilkomponenter[[#This Row],[Reduktionsplikt '[MJ']]],"")</f>
        <v/>
      </c>
      <c r="J40" s="9" t="str">
        <f>IF(DML_fossilkomponenter[[#This Row],[Mängd]]&gt;0,CONCATENATE(Rapporteringsår,"-",DML_fossilkomponenter[[#This Row],[ID]]),"")</f>
        <v/>
      </c>
      <c r="K40" s="9" t="str">
        <f>IF(DML_fossilkomponenter[[#This Row],[Mängd]]&gt;0,Rapporteringsår,"")</f>
        <v/>
      </c>
      <c r="L40" s="9" t="str">
        <f>IF(DML_fossilkomponenter[[#This Row],[Mängd]]&gt;0,Organisationsnummer,"")</f>
        <v/>
      </c>
      <c r="M40" s="54" t="str">
        <f>IFERROR(VLOOKUP(DML_fossilkomponenter[[#This Row],[Drivmedel]],DML_drivmedel[[FuelID]:[Drivmedel]],6,FALSE),"")</f>
        <v/>
      </c>
      <c r="N40" s="148">
        <v>2038</v>
      </c>
      <c r="O40" s="3"/>
      <c r="P40" s="3"/>
      <c r="Q40" s="78"/>
      <c r="R40" s="3"/>
      <c r="S40" s="3" t="str">
        <f>IF(DML_fossilkomponenter[[#This Row],[Enhet]]&lt;&gt;"",IFERROR(IF(DML_fossilkomponenter[[#This Row],[Enhet]]="kg, mj/kg",VLOOKUP(DML_fossilkomponenter[[#This Row],[Fossil komponent]],Fossilkomponenter[],3,FALSE),VLOOKUP(DML_fossilkomponenter[[#This Row],[Fossil komponent]],Fossilkomponenter[],4,FALSE)),""),"")</f>
        <v/>
      </c>
      <c r="T40" s="3"/>
      <c r="U40" s="3"/>
      <c r="V40" s="3"/>
    </row>
    <row r="41" spans="1:22" x14ac:dyDescent="0.35">
      <c r="A41" s="69"/>
      <c r="B41" s="78" t="str">
        <f>IF(DML_fossilkomponenter[[#This Row],[Mängd]]&gt;0,IF(DML_fossilkomponenter[[#This Row],[Enhet]]=Listor!$A$44,DML_fossilkomponenter[[#This Row],[Mängd]]*DML_fossilkomponenter[[#This Row],[Värmevärde]]*1000,DML_fossilkomponenter[[#This Row],[Mängd]]*DML_fossilkomponenter[[#This Row],[Värmevärde]]),"")</f>
        <v/>
      </c>
      <c r="C41" s="3" t="str">
        <f>IFERROR(VLOOKUP(DML_fossilkomponenter[[#This Row],[Fossil komponent]],Fossilkomponenter[[Fossilkomponent]:[Viktat normalvärde]],2,FALSE),"")</f>
        <v/>
      </c>
      <c r="D41" s="78" t="str">
        <f>IFERROR(DML_fossilkomponenter[[#This Row],[Utsläpp '[g CO2eq/MJ']]]*DML_fossilkomponenter[[#This Row],[Energimängd '[MJ']]]/1000000,"")</f>
        <v/>
      </c>
      <c r="E41" s="54" t="str">
        <f>IFERROR(IF(VLOOKUP(DML_fossilkomponenter[[#This Row],[Drivmedel]],DML_drivmedel[[FuelID]:[Reduktionsplikt]],10,FALSE)="Ja",VLOOKUP(DML_fossilkomponenter[[#This Row],[Drivmedelskategori]],Drivmedel[],5,FALSE),""),"")</f>
        <v/>
      </c>
      <c r="F41" s="54" t="str">
        <f>IFERROR(IF(VLOOKUP(DML_fossilkomponenter[[#This Row],[Drivmedel]],DML_drivmedel[[FuelID]:[Reduktionsplikt]],10,FALSE)="Ja",VLOOKUP(DML_fossilkomponenter[[#This Row],[Drivmedelskategori]],Drivmedel[],3,FALSE),""),"")</f>
        <v/>
      </c>
      <c r="G41" s="54" t="str">
        <f>IFERROR(IF(VLOOKUP(DML_fossilkomponenter[[#This Row],[Drivmedel]],DML_drivmedel[[FuelID]:[Reduktionsplikt]],10,FALSE)="Ja",VLOOKUP(DML_fossilkomponenter[[#This Row],[Drivmedelskategori]],Drivmedel[],4,FALSE),""),"")</f>
        <v/>
      </c>
      <c r="H41" s="119" t="str">
        <f>IFERROR(IF(DML_fossilkomponenter[[#This Row],[Enhet]]="m3, MJ/l",DML_fossilkomponenter[[#This Row],[Mängd]]*10^3*DML_fossilkomponenter[[#This Row],[Reduktionsplikt '[MJ/l']]],DML_fossilkomponenter[[#This Row],[Mängd]]*DML_fossilkomponenter[[#This Row],[Reduktionsplikt '[MJ/l']]]),"")</f>
        <v/>
      </c>
      <c r="I41" s="119" t="str">
        <f>IFERROR(DML_fossilkomponenter[[#This Row],[Reduktionsplikt  '[g CO2eq/MJ']]]*DML_fossilkomponenter[[#This Row],[Reduktionsplikt '[MJ']]],"")</f>
        <v/>
      </c>
      <c r="J41" s="9" t="str">
        <f>IF(DML_fossilkomponenter[[#This Row],[Mängd]]&gt;0,CONCATENATE(Rapporteringsår,"-",DML_fossilkomponenter[[#This Row],[ID]]),"")</f>
        <v/>
      </c>
      <c r="K41" s="9" t="str">
        <f>IF(DML_fossilkomponenter[[#This Row],[Mängd]]&gt;0,Rapporteringsår,"")</f>
        <v/>
      </c>
      <c r="L41" s="9" t="str">
        <f>IF(DML_fossilkomponenter[[#This Row],[Mängd]]&gt;0,Organisationsnummer,"")</f>
        <v/>
      </c>
      <c r="M41" s="54" t="str">
        <f>IFERROR(VLOOKUP(DML_fossilkomponenter[[#This Row],[Drivmedel]],DML_drivmedel[[FuelID]:[Drivmedel]],6,FALSE),"")</f>
        <v/>
      </c>
      <c r="N41" s="148">
        <v>2039</v>
      </c>
      <c r="O41" s="3"/>
      <c r="P41" s="3"/>
      <c r="Q41" s="78"/>
      <c r="R41" s="3"/>
      <c r="S41" s="3" t="str">
        <f>IF(DML_fossilkomponenter[[#This Row],[Enhet]]&lt;&gt;"",IFERROR(IF(DML_fossilkomponenter[[#This Row],[Enhet]]="kg, mj/kg",VLOOKUP(DML_fossilkomponenter[[#This Row],[Fossil komponent]],Fossilkomponenter[],3,FALSE),VLOOKUP(DML_fossilkomponenter[[#This Row],[Fossil komponent]],Fossilkomponenter[],4,FALSE)),""),"")</f>
        <v/>
      </c>
      <c r="T41" s="3"/>
      <c r="U41" s="3"/>
      <c r="V41" s="3"/>
    </row>
    <row r="42" spans="1:22" x14ac:dyDescent="0.35">
      <c r="A42" s="69"/>
      <c r="B42" s="78" t="str">
        <f>IF(DML_fossilkomponenter[[#This Row],[Mängd]]&gt;0,IF(DML_fossilkomponenter[[#This Row],[Enhet]]=Listor!$A$44,DML_fossilkomponenter[[#This Row],[Mängd]]*DML_fossilkomponenter[[#This Row],[Värmevärde]]*1000,DML_fossilkomponenter[[#This Row],[Mängd]]*DML_fossilkomponenter[[#This Row],[Värmevärde]]),"")</f>
        <v/>
      </c>
      <c r="C42" s="3" t="str">
        <f>IFERROR(VLOOKUP(DML_fossilkomponenter[[#This Row],[Fossil komponent]],Fossilkomponenter[[Fossilkomponent]:[Viktat normalvärde]],2,FALSE),"")</f>
        <v/>
      </c>
      <c r="D42" s="78" t="str">
        <f>IFERROR(DML_fossilkomponenter[[#This Row],[Utsläpp '[g CO2eq/MJ']]]*DML_fossilkomponenter[[#This Row],[Energimängd '[MJ']]]/1000000,"")</f>
        <v/>
      </c>
      <c r="E42" s="54" t="str">
        <f>IFERROR(IF(VLOOKUP(DML_fossilkomponenter[[#This Row],[Drivmedel]],DML_drivmedel[[FuelID]:[Reduktionsplikt]],10,FALSE)="Ja",VLOOKUP(DML_fossilkomponenter[[#This Row],[Drivmedelskategori]],Drivmedel[],5,FALSE),""),"")</f>
        <v/>
      </c>
      <c r="F42" s="54" t="str">
        <f>IFERROR(IF(VLOOKUP(DML_fossilkomponenter[[#This Row],[Drivmedel]],DML_drivmedel[[FuelID]:[Reduktionsplikt]],10,FALSE)="Ja",VLOOKUP(DML_fossilkomponenter[[#This Row],[Drivmedelskategori]],Drivmedel[],3,FALSE),""),"")</f>
        <v/>
      </c>
      <c r="G42" s="54" t="str">
        <f>IFERROR(IF(VLOOKUP(DML_fossilkomponenter[[#This Row],[Drivmedel]],DML_drivmedel[[FuelID]:[Reduktionsplikt]],10,FALSE)="Ja",VLOOKUP(DML_fossilkomponenter[[#This Row],[Drivmedelskategori]],Drivmedel[],4,FALSE),""),"")</f>
        <v/>
      </c>
      <c r="H42" s="119" t="str">
        <f>IFERROR(IF(DML_fossilkomponenter[[#This Row],[Enhet]]="m3, MJ/l",DML_fossilkomponenter[[#This Row],[Mängd]]*10^3*DML_fossilkomponenter[[#This Row],[Reduktionsplikt '[MJ/l']]],DML_fossilkomponenter[[#This Row],[Mängd]]*DML_fossilkomponenter[[#This Row],[Reduktionsplikt '[MJ/l']]]),"")</f>
        <v/>
      </c>
      <c r="I42" s="119" t="str">
        <f>IFERROR(DML_fossilkomponenter[[#This Row],[Reduktionsplikt  '[g CO2eq/MJ']]]*DML_fossilkomponenter[[#This Row],[Reduktionsplikt '[MJ']]],"")</f>
        <v/>
      </c>
      <c r="J42" s="9" t="str">
        <f>IF(DML_fossilkomponenter[[#This Row],[Mängd]]&gt;0,CONCATENATE(Rapporteringsår,"-",DML_fossilkomponenter[[#This Row],[ID]]),"")</f>
        <v/>
      </c>
      <c r="K42" s="9" t="str">
        <f>IF(DML_fossilkomponenter[[#This Row],[Mängd]]&gt;0,Rapporteringsår,"")</f>
        <v/>
      </c>
      <c r="L42" s="9" t="str">
        <f>IF(DML_fossilkomponenter[[#This Row],[Mängd]]&gt;0,Organisationsnummer,"")</f>
        <v/>
      </c>
      <c r="M42" s="54" t="str">
        <f>IFERROR(VLOOKUP(DML_fossilkomponenter[[#This Row],[Drivmedel]],DML_drivmedel[[FuelID]:[Drivmedel]],6,FALSE),"")</f>
        <v/>
      </c>
      <c r="N42" s="148">
        <v>2040</v>
      </c>
      <c r="O42" s="3"/>
      <c r="P42" s="3"/>
      <c r="Q42" s="78"/>
      <c r="R42" s="3"/>
      <c r="S42" s="3" t="str">
        <f>IF(DML_fossilkomponenter[[#This Row],[Enhet]]&lt;&gt;"",IFERROR(IF(DML_fossilkomponenter[[#This Row],[Enhet]]="kg, mj/kg",VLOOKUP(DML_fossilkomponenter[[#This Row],[Fossil komponent]],Fossilkomponenter[],3,FALSE),VLOOKUP(DML_fossilkomponenter[[#This Row],[Fossil komponent]],Fossilkomponenter[],4,FALSE)),""),"")</f>
        <v/>
      </c>
      <c r="T42" s="3"/>
      <c r="U42" s="3"/>
      <c r="V42" s="3"/>
    </row>
    <row r="43" spans="1:22" x14ac:dyDescent="0.35">
      <c r="A43" s="69"/>
      <c r="B43" s="78" t="str">
        <f>IF(DML_fossilkomponenter[[#This Row],[Mängd]]&gt;0,IF(DML_fossilkomponenter[[#This Row],[Enhet]]=Listor!$A$44,DML_fossilkomponenter[[#This Row],[Mängd]]*DML_fossilkomponenter[[#This Row],[Värmevärde]]*1000,DML_fossilkomponenter[[#This Row],[Mängd]]*DML_fossilkomponenter[[#This Row],[Värmevärde]]),"")</f>
        <v/>
      </c>
      <c r="C43" s="3" t="str">
        <f>IFERROR(VLOOKUP(DML_fossilkomponenter[[#This Row],[Fossil komponent]],Fossilkomponenter[[Fossilkomponent]:[Viktat normalvärde]],2,FALSE),"")</f>
        <v/>
      </c>
      <c r="D43" s="78" t="str">
        <f>IFERROR(DML_fossilkomponenter[[#This Row],[Utsläpp '[g CO2eq/MJ']]]*DML_fossilkomponenter[[#This Row],[Energimängd '[MJ']]]/1000000,"")</f>
        <v/>
      </c>
      <c r="E43" s="54" t="str">
        <f>IFERROR(IF(VLOOKUP(DML_fossilkomponenter[[#This Row],[Drivmedel]],DML_drivmedel[[FuelID]:[Reduktionsplikt]],10,FALSE)="Ja",VLOOKUP(DML_fossilkomponenter[[#This Row],[Drivmedelskategori]],Drivmedel[],5,FALSE),""),"")</f>
        <v/>
      </c>
      <c r="F43" s="54" t="str">
        <f>IFERROR(IF(VLOOKUP(DML_fossilkomponenter[[#This Row],[Drivmedel]],DML_drivmedel[[FuelID]:[Reduktionsplikt]],10,FALSE)="Ja",VLOOKUP(DML_fossilkomponenter[[#This Row],[Drivmedelskategori]],Drivmedel[],3,FALSE),""),"")</f>
        <v/>
      </c>
      <c r="G43" s="54" t="str">
        <f>IFERROR(IF(VLOOKUP(DML_fossilkomponenter[[#This Row],[Drivmedel]],DML_drivmedel[[FuelID]:[Reduktionsplikt]],10,FALSE)="Ja",VLOOKUP(DML_fossilkomponenter[[#This Row],[Drivmedelskategori]],Drivmedel[],4,FALSE),""),"")</f>
        <v/>
      </c>
      <c r="H43" s="119" t="str">
        <f>IFERROR(IF(DML_fossilkomponenter[[#This Row],[Enhet]]="m3, MJ/l",DML_fossilkomponenter[[#This Row],[Mängd]]*10^3*DML_fossilkomponenter[[#This Row],[Reduktionsplikt '[MJ/l']]],DML_fossilkomponenter[[#This Row],[Mängd]]*DML_fossilkomponenter[[#This Row],[Reduktionsplikt '[MJ/l']]]),"")</f>
        <v/>
      </c>
      <c r="I43" s="119" t="str">
        <f>IFERROR(DML_fossilkomponenter[[#This Row],[Reduktionsplikt  '[g CO2eq/MJ']]]*DML_fossilkomponenter[[#This Row],[Reduktionsplikt '[MJ']]],"")</f>
        <v/>
      </c>
      <c r="J43" s="9" t="str">
        <f>IF(DML_fossilkomponenter[[#This Row],[Mängd]]&gt;0,CONCATENATE(Rapporteringsår,"-",DML_fossilkomponenter[[#This Row],[ID]]),"")</f>
        <v/>
      </c>
      <c r="K43" s="9" t="str">
        <f>IF(DML_fossilkomponenter[[#This Row],[Mängd]]&gt;0,Rapporteringsår,"")</f>
        <v/>
      </c>
      <c r="L43" s="9" t="str">
        <f>IF(DML_fossilkomponenter[[#This Row],[Mängd]]&gt;0,Organisationsnummer,"")</f>
        <v/>
      </c>
      <c r="M43" s="54" t="str">
        <f>IFERROR(VLOOKUP(DML_fossilkomponenter[[#This Row],[Drivmedel]],DML_drivmedel[[FuelID]:[Drivmedel]],6,FALSE),"")</f>
        <v/>
      </c>
      <c r="N43" s="148">
        <v>2041</v>
      </c>
      <c r="O43" s="3"/>
      <c r="P43" s="3"/>
      <c r="Q43" s="78"/>
      <c r="R43" s="3"/>
      <c r="S43" s="3" t="str">
        <f>IF(DML_fossilkomponenter[[#This Row],[Enhet]]&lt;&gt;"",IFERROR(IF(DML_fossilkomponenter[[#This Row],[Enhet]]="kg, mj/kg",VLOOKUP(DML_fossilkomponenter[[#This Row],[Fossil komponent]],Fossilkomponenter[],3,FALSE),VLOOKUP(DML_fossilkomponenter[[#This Row],[Fossil komponent]],Fossilkomponenter[],4,FALSE)),""),"")</f>
        <v/>
      </c>
      <c r="T43" s="3"/>
      <c r="U43" s="3"/>
      <c r="V43" s="3"/>
    </row>
    <row r="44" spans="1:22" x14ac:dyDescent="0.35">
      <c r="A44" s="69"/>
      <c r="B44" s="78" t="str">
        <f>IF(DML_fossilkomponenter[[#This Row],[Mängd]]&gt;0,IF(DML_fossilkomponenter[[#This Row],[Enhet]]=Listor!$A$44,DML_fossilkomponenter[[#This Row],[Mängd]]*DML_fossilkomponenter[[#This Row],[Värmevärde]]*1000,DML_fossilkomponenter[[#This Row],[Mängd]]*DML_fossilkomponenter[[#This Row],[Värmevärde]]),"")</f>
        <v/>
      </c>
      <c r="C44" s="3" t="str">
        <f>IFERROR(VLOOKUP(DML_fossilkomponenter[[#This Row],[Fossil komponent]],Fossilkomponenter[[Fossilkomponent]:[Viktat normalvärde]],2,FALSE),"")</f>
        <v/>
      </c>
      <c r="D44" s="78" t="str">
        <f>IFERROR(DML_fossilkomponenter[[#This Row],[Utsläpp '[g CO2eq/MJ']]]*DML_fossilkomponenter[[#This Row],[Energimängd '[MJ']]]/1000000,"")</f>
        <v/>
      </c>
      <c r="E44" s="54" t="str">
        <f>IFERROR(IF(VLOOKUP(DML_fossilkomponenter[[#This Row],[Drivmedel]],DML_drivmedel[[FuelID]:[Reduktionsplikt]],10,FALSE)="Ja",VLOOKUP(DML_fossilkomponenter[[#This Row],[Drivmedelskategori]],Drivmedel[],5,FALSE),""),"")</f>
        <v/>
      </c>
      <c r="F44" s="54" t="str">
        <f>IFERROR(IF(VLOOKUP(DML_fossilkomponenter[[#This Row],[Drivmedel]],DML_drivmedel[[FuelID]:[Reduktionsplikt]],10,FALSE)="Ja",VLOOKUP(DML_fossilkomponenter[[#This Row],[Drivmedelskategori]],Drivmedel[],3,FALSE),""),"")</f>
        <v/>
      </c>
      <c r="G44" s="54" t="str">
        <f>IFERROR(IF(VLOOKUP(DML_fossilkomponenter[[#This Row],[Drivmedel]],DML_drivmedel[[FuelID]:[Reduktionsplikt]],10,FALSE)="Ja",VLOOKUP(DML_fossilkomponenter[[#This Row],[Drivmedelskategori]],Drivmedel[],4,FALSE),""),"")</f>
        <v/>
      </c>
      <c r="H44" s="119" t="str">
        <f>IFERROR(IF(DML_fossilkomponenter[[#This Row],[Enhet]]="m3, MJ/l",DML_fossilkomponenter[[#This Row],[Mängd]]*10^3*DML_fossilkomponenter[[#This Row],[Reduktionsplikt '[MJ/l']]],DML_fossilkomponenter[[#This Row],[Mängd]]*DML_fossilkomponenter[[#This Row],[Reduktionsplikt '[MJ/l']]]),"")</f>
        <v/>
      </c>
      <c r="I44" s="119" t="str">
        <f>IFERROR(DML_fossilkomponenter[[#This Row],[Reduktionsplikt  '[g CO2eq/MJ']]]*DML_fossilkomponenter[[#This Row],[Reduktionsplikt '[MJ']]],"")</f>
        <v/>
      </c>
      <c r="J44" s="9" t="str">
        <f>IF(DML_fossilkomponenter[[#This Row],[Mängd]]&gt;0,CONCATENATE(Rapporteringsår,"-",DML_fossilkomponenter[[#This Row],[ID]]),"")</f>
        <v/>
      </c>
      <c r="K44" s="9" t="str">
        <f>IF(DML_fossilkomponenter[[#This Row],[Mängd]]&gt;0,Rapporteringsår,"")</f>
        <v/>
      </c>
      <c r="L44" s="9" t="str">
        <f>IF(DML_fossilkomponenter[[#This Row],[Mängd]]&gt;0,Organisationsnummer,"")</f>
        <v/>
      </c>
      <c r="M44" s="54" t="str">
        <f>IFERROR(VLOOKUP(DML_fossilkomponenter[[#This Row],[Drivmedel]],DML_drivmedel[[FuelID]:[Drivmedel]],6,FALSE),"")</f>
        <v/>
      </c>
      <c r="N44" s="148">
        <v>2042</v>
      </c>
      <c r="O44" s="3"/>
      <c r="P44" s="3"/>
      <c r="Q44" s="78"/>
      <c r="R44" s="3"/>
      <c r="S44" s="3" t="str">
        <f>IF(DML_fossilkomponenter[[#This Row],[Enhet]]&lt;&gt;"",IFERROR(IF(DML_fossilkomponenter[[#This Row],[Enhet]]="kg, mj/kg",VLOOKUP(DML_fossilkomponenter[[#This Row],[Fossil komponent]],Fossilkomponenter[],3,FALSE),VLOOKUP(DML_fossilkomponenter[[#This Row],[Fossil komponent]],Fossilkomponenter[],4,FALSE)),""),"")</f>
        <v/>
      </c>
      <c r="T44" s="3"/>
      <c r="U44" s="3"/>
      <c r="V44" s="3"/>
    </row>
    <row r="45" spans="1:22" x14ac:dyDescent="0.35">
      <c r="A45" s="69"/>
      <c r="B45" s="78" t="str">
        <f>IF(DML_fossilkomponenter[[#This Row],[Mängd]]&gt;0,IF(DML_fossilkomponenter[[#This Row],[Enhet]]=Listor!$A$44,DML_fossilkomponenter[[#This Row],[Mängd]]*DML_fossilkomponenter[[#This Row],[Värmevärde]]*1000,DML_fossilkomponenter[[#This Row],[Mängd]]*DML_fossilkomponenter[[#This Row],[Värmevärde]]),"")</f>
        <v/>
      </c>
      <c r="C45" s="3" t="str">
        <f>IFERROR(VLOOKUP(DML_fossilkomponenter[[#This Row],[Fossil komponent]],Fossilkomponenter[[Fossilkomponent]:[Viktat normalvärde]],2,FALSE),"")</f>
        <v/>
      </c>
      <c r="D45" s="78" t="str">
        <f>IFERROR(DML_fossilkomponenter[[#This Row],[Utsläpp '[g CO2eq/MJ']]]*DML_fossilkomponenter[[#This Row],[Energimängd '[MJ']]]/1000000,"")</f>
        <v/>
      </c>
      <c r="E45" s="54" t="str">
        <f>IFERROR(IF(VLOOKUP(DML_fossilkomponenter[[#This Row],[Drivmedel]],DML_drivmedel[[FuelID]:[Reduktionsplikt]],10,FALSE)="Ja",VLOOKUP(DML_fossilkomponenter[[#This Row],[Drivmedelskategori]],Drivmedel[],5,FALSE),""),"")</f>
        <v/>
      </c>
      <c r="F45" s="54" t="str">
        <f>IFERROR(IF(VLOOKUP(DML_fossilkomponenter[[#This Row],[Drivmedel]],DML_drivmedel[[FuelID]:[Reduktionsplikt]],10,FALSE)="Ja",VLOOKUP(DML_fossilkomponenter[[#This Row],[Drivmedelskategori]],Drivmedel[],3,FALSE),""),"")</f>
        <v/>
      </c>
      <c r="G45" s="54" t="str">
        <f>IFERROR(IF(VLOOKUP(DML_fossilkomponenter[[#This Row],[Drivmedel]],DML_drivmedel[[FuelID]:[Reduktionsplikt]],10,FALSE)="Ja",VLOOKUP(DML_fossilkomponenter[[#This Row],[Drivmedelskategori]],Drivmedel[],4,FALSE),""),"")</f>
        <v/>
      </c>
      <c r="H45" s="119" t="str">
        <f>IFERROR(IF(DML_fossilkomponenter[[#This Row],[Enhet]]="m3, MJ/l",DML_fossilkomponenter[[#This Row],[Mängd]]*10^3*DML_fossilkomponenter[[#This Row],[Reduktionsplikt '[MJ/l']]],DML_fossilkomponenter[[#This Row],[Mängd]]*DML_fossilkomponenter[[#This Row],[Reduktionsplikt '[MJ/l']]]),"")</f>
        <v/>
      </c>
      <c r="I45" s="119" t="str">
        <f>IFERROR(DML_fossilkomponenter[[#This Row],[Reduktionsplikt  '[g CO2eq/MJ']]]*DML_fossilkomponenter[[#This Row],[Reduktionsplikt '[MJ']]],"")</f>
        <v/>
      </c>
      <c r="J45" s="9" t="str">
        <f>IF(DML_fossilkomponenter[[#This Row],[Mängd]]&gt;0,CONCATENATE(Rapporteringsår,"-",DML_fossilkomponenter[[#This Row],[ID]]),"")</f>
        <v/>
      </c>
      <c r="K45" s="9" t="str">
        <f>IF(DML_fossilkomponenter[[#This Row],[Mängd]]&gt;0,Rapporteringsår,"")</f>
        <v/>
      </c>
      <c r="L45" s="9" t="str">
        <f>IF(DML_fossilkomponenter[[#This Row],[Mängd]]&gt;0,Organisationsnummer,"")</f>
        <v/>
      </c>
      <c r="M45" s="54" t="str">
        <f>IFERROR(VLOOKUP(DML_fossilkomponenter[[#This Row],[Drivmedel]],DML_drivmedel[[FuelID]:[Drivmedel]],6,FALSE),"")</f>
        <v/>
      </c>
      <c r="N45" s="148">
        <v>2043</v>
      </c>
      <c r="O45" s="3"/>
      <c r="P45" s="3"/>
      <c r="Q45" s="78"/>
      <c r="R45" s="3"/>
      <c r="S45" s="3" t="str">
        <f>IF(DML_fossilkomponenter[[#This Row],[Enhet]]&lt;&gt;"",IFERROR(IF(DML_fossilkomponenter[[#This Row],[Enhet]]="kg, mj/kg",VLOOKUP(DML_fossilkomponenter[[#This Row],[Fossil komponent]],Fossilkomponenter[],3,FALSE),VLOOKUP(DML_fossilkomponenter[[#This Row],[Fossil komponent]],Fossilkomponenter[],4,FALSE)),""),"")</f>
        <v/>
      </c>
      <c r="T45" s="3"/>
      <c r="U45" s="3"/>
      <c r="V45" s="3"/>
    </row>
    <row r="46" spans="1:22" x14ac:dyDescent="0.35">
      <c r="A46" s="69"/>
      <c r="B46" s="78" t="str">
        <f>IF(DML_fossilkomponenter[[#This Row],[Mängd]]&gt;0,IF(DML_fossilkomponenter[[#This Row],[Enhet]]=Listor!$A$44,DML_fossilkomponenter[[#This Row],[Mängd]]*DML_fossilkomponenter[[#This Row],[Värmevärde]]*1000,DML_fossilkomponenter[[#This Row],[Mängd]]*DML_fossilkomponenter[[#This Row],[Värmevärde]]),"")</f>
        <v/>
      </c>
      <c r="C46" s="3" t="str">
        <f>IFERROR(VLOOKUP(DML_fossilkomponenter[[#This Row],[Fossil komponent]],Fossilkomponenter[[Fossilkomponent]:[Viktat normalvärde]],2,FALSE),"")</f>
        <v/>
      </c>
      <c r="D46" s="78" t="str">
        <f>IFERROR(DML_fossilkomponenter[[#This Row],[Utsläpp '[g CO2eq/MJ']]]*DML_fossilkomponenter[[#This Row],[Energimängd '[MJ']]]/1000000,"")</f>
        <v/>
      </c>
      <c r="E46" s="54" t="str">
        <f>IFERROR(IF(VLOOKUP(DML_fossilkomponenter[[#This Row],[Drivmedel]],DML_drivmedel[[FuelID]:[Reduktionsplikt]],10,FALSE)="Ja",VLOOKUP(DML_fossilkomponenter[[#This Row],[Drivmedelskategori]],Drivmedel[],5,FALSE),""),"")</f>
        <v/>
      </c>
      <c r="F46" s="54" t="str">
        <f>IFERROR(IF(VLOOKUP(DML_fossilkomponenter[[#This Row],[Drivmedel]],DML_drivmedel[[FuelID]:[Reduktionsplikt]],10,FALSE)="Ja",VLOOKUP(DML_fossilkomponenter[[#This Row],[Drivmedelskategori]],Drivmedel[],3,FALSE),""),"")</f>
        <v/>
      </c>
      <c r="G46" s="54" t="str">
        <f>IFERROR(IF(VLOOKUP(DML_fossilkomponenter[[#This Row],[Drivmedel]],DML_drivmedel[[FuelID]:[Reduktionsplikt]],10,FALSE)="Ja",VLOOKUP(DML_fossilkomponenter[[#This Row],[Drivmedelskategori]],Drivmedel[],4,FALSE),""),"")</f>
        <v/>
      </c>
      <c r="H46" s="119" t="str">
        <f>IFERROR(IF(DML_fossilkomponenter[[#This Row],[Enhet]]="m3, MJ/l",DML_fossilkomponenter[[#This Row],[Mängd]]*10^3*DML_fossilkomponenter[[#This Row],[Reduktionsplikt '[MJ/l']]],DML_fossilkomponenter[[#This Row],[Mängd]]*DML_fossilkomponenter[[#This Row],[Reduktionsplikt '[MJ/l']]]),"")</f>
        <v/>
      </c>
      <c r="I46" s="119" t="str">
        <f>IFERROR(DML_fossilkomponenter[[#This Row],[Reduktionsplikt  '[g CO2eq/MJ']]]*DML_fossilkomponenter[[#This Row],[Reduktionsplikt '[MJ']]],"")</f>
        <v/>
      </c>
      <c r="J46" s="9" t="str">
        <f>IF(DML_fossilkomponenter[[#This Row],[Mängd]]&gt;0,CONCATENATE(Rapporteringsår,"-",DML_fossilkomponenter[[#This Row],[ID]]),"")</f>
        <v/>
      </c>
      <c r="K46" s="9" t="str">
        <f>IF(DML_fossilkomponenter[[#This Row],[Mängd]]&gt;0,Rapporteringsår,"")</f>
        <v/>
      </c>
      <c r="L46" s="9" t="str">
        <f>IF(DML_fossilkomponenter[[#This Row],[Mängd]]&gt;0,Organisationsnummer,"")</f>
        <v/>
      </c>
      <c r="M46" s="54" t="str">
        <f>IFERROR(VLOOKUP(DML_fossilkomponenter[[#This Row],[Drivmedel]],DML_drivmedel[[FuelID]:[Drivmedel]],6,FALSE),"")</f>
        <v/>
      </c>
      <c r="N46" s="148">
        <v>2044</v>
      </c>
      <c r="O46" s="3"/>
      <c r="P46" s="3"/>
      <c r="Q46" s="78"/>
      <c r="R46" s="3"/>
      <c r="S46" s="3" t="str">
        <f>IF(DML_fossilkomponenter[[#This Row],[Enhet]]&lt;&gt;"",IFERROR(IF(DML_fossilkomponenter[[#This Row],[Enhet]]="kg, mj/kg",VLOOKUP(DML_fossilkomponenter[[#This Row],[Fossil komponent]],Fossilkomponenter[],3,FALSE),VLOOKUP(DML_fossilkomponenter[[#This Row],[Fossil komponent]],Fossilkomponenter[],4,FALSE)),""),"")</f>
        <v/>
      </c>
      <c r="T46" s="3"/>
      <c r="U46" s="3"/>
      <c r="V46" s="3"/>
    </row>
    <row r="47" spans="1:22" x14ac:dyDescent="0.35">
      <c r="A47" s="69"/>
      <c r="B47" s="78" t="str">
        <f>IF(DML_fossilkomponenter[[#This Row],[Mängd]]&gt;0,IF(DML_fossilkomponenter[[#This Row],[Enhet]]=Listor!$A$44,DML_fossilkomponenter[[#This Row],[Mängd]]*DML_fossilkomponenter[[#This Row],[Värmevärde]]*1000,DML_fossilkomponenter[[#This Row],[Mängd]]*DML_fossilkomponenter[[#This Row],[Värmevärde]]),"")</f>
        <v/>
      </c>
      <c r="C47" s="3" t="str">
        <f>IFERROR(VLOOKUP(DML_fossilkomponenter[[#This Row],[Fossil komponent]],Fossilkomponenter[[Fossilkomponent]:[Viktat normalvärde]],2,FALSE),"")</f>
        <v/>
      </c>
      <c r="D47" s="78" t="str">
        <f>IFERROR(DML_fossilkomponenter[[#This Row],[Utsläpp '[g CO2eq/MJ']]]*DML_fossilkomponenter[[#This Row],[Energimängd '[MJ']]]/1000000,"")</f>
        <v/>
      </c>
      <c r="E47" s="54" t="str">
        <f>IFERROR(IF(VLOOKUP(DML_fossilkomponenter[[#This Row],[Drivmedel]],DML_drivmedel[[FuelID]:[Reduktionsplikt]],10,FALSE)="Ja",VLOOKUP(DML_fossilkomponenter[[#This Row],[Drivmedelskategori]],Drivmedel[],5,FALSE),""),"")</f>
        <v/>
      </c>
      <c r="F47" s="54" t="str">
        <f>IFERROR(IF(VLOOKUP(DML_fossilkomponenter[[#This Row],[Drivmedel]],DML_drivmedel[[FuelID]:[Reduktionsplikt]],10,FALSE)="Ja",VLOOKUP(DML_fossilkomponenter[[#This Row],[Drivmedelskategori]],Drivmedel[],3,FALSE),""),"")</f>
        <v/>
      </c>
      <c r="G47" s="54" t="str">
        <f>IFERROR(IF(VLOOKUP(DML_fossilkomponenter[[#This Row],[Drivmedel]],DML_drivmedel[[FuelID]:[Reduktionsplikt]],10,FALSE)="Ja",VLOOKUP(DML_fossilkomponenter[[#This Row],[Drivmedelskategori]],Drivmedel[],4,FALSE),""),"")</f>
        <v/>
      </c>
      <c r="H47" s="119" t="str">
        <f>IFERROR(IF(DML_fossilkomponenter[[#This Row],[Enhet]]="m3, MJ/l",DML_fossilkomponenter[[#This Row],[Mängd]]*10^3*DML_fossilkomponenter[[#This Row],[Reduktionsplikt '[MJ/l']]],DML_fossilkomponenter[[#This Row],[Mängd]]*DML_fossilkomponenter[[#This Row],[Reduktionsplikt '[MJ/l']]]),"")</f>
        <v/>
      </c>
      <c r="I47" s="119" t="str">
        <f>IFERROR(DML_fossilkomponenter[[#This Row],[Reduktionsplikt  '[g CO2eq/MJ']]]*DML_fossilkomponenter[[#This Row],[Reduktionsplikt '[MJ']]],"")</f>
        <v/>
      </c>
      <c r="J47" s="9" t="str">
        <f>IF(DML_fossilkomponenter[[#This Row],[Mängd]]&gt;0,CONCATENATE(Rapporteringsår,"-",DML_fossilkomponenter[[#This Row],[ID]]),"")</f>
        <v/>
      </c>
      <c r="K47" s="9" t="str">
        <f>IF(DML_fossilkomponenter[[#This Row],[Mängd]]&gt;0,Rapporteringsår,"")</f>
        <v/>
      </c>
      <c r="L47" s="9" t="str">
        <f>IF(DML_fossilkomponenter[[#This Row],[Mängd]]&gt;0,Organisationsnummer,"")</f>
        <v/>
      </c>
      <c r="M47" s="54" t="str">
        <f>IFERROR(VLOOKUP(DML_fossilkomponenter[[#This Row],[Drivmedel]],DML_drivmedel[[FuelID]:[Drivmedel]],6,FALSE),"")</f>
        <v/>
      </c>
      <c r="N47" s="148">
        <v>2045</v>
      </c>
      <c r="O47" s="3"/>
      <c r="P47" s="3"/>
      <c r="Q47" s="78"/>
      <c r="R47" s="3"/>
      <c r="S47" s="3" t="str">
        <f>IF(DML_fossilkomponenter[[#This Row],[Enhet]]&lt;&gt;"",IFERROR(IF(DML_fossilkomponenter[[#This Row],[Enhet]]="kg, mj/kg",VLOOKUP(DML_fossilkomponenter[[#This Row],[Fossil komponent]],Fossilkomponenter[],3,FALSE),VLOOKUP(DML_fossilkomponenter[[#This Row],[Fossil komponent]],Fossilkomponenter[],4,FALSE)),""),"")</f>
        <v/>
      </c>
      <c r="T47" s="3"/>
      <c r="U47" s="3"/>
      <c r="V47" s="3"/>
    </row>
    <row r="48" spans="1:22" x14ac:dyDescent="0.35">
      <c r="A48" s="69"/>
      <c r="B48" s="78" t="str">
        <f>IF(DML_fossilkomponenter[[#This Row],[Mängd]]&gt;0,IF(DML_fossilkomponenter[[#This Row],[Enhet]]=Listor!$A$44,DML_fossilkomponenter[[#This Row],[Mängd]]*DML_fossilkomponenter[[#This Row],[Värmevärde]]*1000,DML_fossilkomponenter[[#This Row],[Mängd]]*DML_fossilkomponenter[[#This Row],[Värmevärde]]),"")</f>
        <v/>
      </c>
      <c r="C48" s="3" t="str">
        <f>IFERROR(VLOOKUP(DML_fossilkomponenter[[#This Row],[Fossil komponent]],Fossilkomponenter[[Fossilkomponent]:[Viktat normalvärde]],2,FALSE),"")</f>
        <v/>
      </c>
      <c r="D48" s="78" t="str">
        <f>IFERROR(DML_fossilkomponenter[[#This Row],[Utsläpp '[g CO2eq/MJ']]]*DML_fossilkomponenter[[#This Row],[Energimängd '[MJ']]]/1000000,"")</f>
        <v/>
      </c>
      <c r="E48" s="54" t="str">
        <f>IFERROR(IF(VLOOKUP(DML_fossilkomponenter[[#This Row],[Drivmedel]],DML_drivmedel[[FuelID]:[Reduktionsplikt]],10,FALSE)="Ja",VLOOKUP(DML_fossilkomponenter[[#This Row],[Drivmedelskategori]],Drivmedel[],5,FALSE),""),"")</f>
        <v/>
      </c>
      <c r="F48" s="54" t="str">
        <f>IFERROR(IF(VLOOKUP(DML_fossilkomponenter[[#This Row],[Drivmedel]],DML_drivmedel[[FuelID]:[Reduktionsplikt]],10,FALSE)="Ja",VLOOKUP(DML_fossilkomponenter[[#This Row],[Drivmedelskategori]],Drivmedel[],3,FALSE),""),"")</f>
        <v/>
      </c>
      <c r="G48" s="54" t="str">
        <f>IFERROR(IF(VLOOKUP(DML_fossilkomponenter[[#This Row],[Drivmedel]],DML_drivmedel[[FuelID]:[Reduktionsplikt]],10,FALSE)="Ja",VLOOKUP(DML_fossilkomponenter[[#This Row],[Drivmedelskategori]],Drivmedel[],4,FALSE),""),"")</f>
        <v/>
      </c>
      <c r="H48" s="119" t="str">
        <f>IFERROR(IF(DML_fossilkomponenter[[#This Row],[Enhet]]="m3, MJ/l",DML_fossilkomponenter[[#This Row],[Mängd]]*10^3*DML_fossilkomponenter[[#This Row],[Reduktionsplikt '[MJ/l']]],DML_fossilkomponenter[[#This Row],[Mängd]]*DML_fossilkomponenter[[#This Row],[Reduktionsplikt '[MJ/l']]]),"")</f>
        <v/>
      </c>
      <c r="I48" s="119" t="str">
        <f>IFERROR(DML_fossilkomponenter[[#This Row],[Reduktionsplikt  '[g CO2eq/MJ']]]*DML_fossilkomponenter[[#This Row],[Reduktionsplikt '[MJ']]],"")</f>
        <v/>
      </c>
      <c r="J48" s="9" t="str">
        <f>IF(DML_fossilkomponenter[[#This Row],[Mängd]]&gt;0,CONCATENATE(Rapporteringsår,"-",DML_fossilkomponenter[[#This Row],[ID]]),"")</f>
        <v/>
      </c>
      <c r="K48" s="9" t="str">
        <f>IF(DML_fossilkomponenter[[#This Row],[Mängd]]&gt;0,Rapporteringsår,"")</f>
        <v/>
      </c>
      <c r="L48" s="9" t="str">
        <f>IF(DML_fossilkomponenter[[#This Row],[Mängd]]&gt;0,Organisationsnummer,"")</f>
        <v/>
      </c>
      <c r="M48" s="54" t="str">
        <f>IFERROR(VLOOKUP(DML_fossilkomponenter[[#This Row],[Drivmedel]],DML_drivmedel[[FuelID]:[Drivmedel]],6,FALSE),"")</f>
        <v/>
      </c>
      <c r="N48" s="148">
        <v>2046</v>
      </c>
      <c r="O48" s="3"/>
      <c r="P48" s="3"/>
      <c r="Q48" s="78"/>
      <c r="R48" s="3"/>
      <c r="S48" s="3" t="str">
        <f>IF(DML_fossilkomponenter[[#This Row],[Enhet]]&lt;&gt;"",IFERROR(IF(DML_fossilkomponenter[[#This Row],[Enhet]]="kg, mj/kg",VLOOKUP(DML_fossilkomponenter[[#This Row],[Fossil komponent]],Fossilkomponenter[],3,FALSE),VLOOKUP(DML_fossilkomponenter[[#This Row],[Fossil komponent]],Fossilkomponenter[],4,FALSE)),""),"")</f>
        <v/>
      </c>
      <c r="T48" s="3"/>
      <c r="U48" s="3"/>
      <c r="V48" s="3"/>
    </row>
    <row r="49" spans="1:22" x14ac:dyDescent="0.35">
      <c r="A49" s="69"/>
      <c r="B49" s="78" t="str">
        <f>IF(DML_fossilkomponenter[[#This Row],[Mängd]]&gt;0,IF(DML_fossilkomponenter[[#This Row],[Enhet]]=Listor!$A$44,DML_fossilkomponenter[[#This Row],[Mängd]]*DML_fossilkomponenter[[#This Row],[Värmevärde]]*1000,DML_fossilkomponenter[[#This Row],[Mängd]]*DML_fossilkomponenter[[#This Row],[Värmevärde]]),"")</f>
        <v/>
      </c>
      <c r="C49" s="3" t="str">
        <f>IFERROR(VLOOKUP(DML_fossilkomponenter[[#This Row],[Fossil komponent]],Fossilkomponenter[[Fossilkomponent]:[Viktat normalvärde]],2,FALSE),"")</f>
        <v/>
      </c>
      <c r="D49" s="78" t="str">
        <f>IFERROR(DML_fossilkomponenter[[#This Row],[Utsläpp '[g CO2eq/MJ']]]*DML_fossilkomponenter[[#This Row],[Energimängd '[MJ']]]/1000000,"")</f>
        <v/>
      </c>
      <c r="E49" s="54" t="str">
        <f>IFERROR(IF(VLOOKUP(DML_fossilkomponenter[[#This Row],[Drivmedel]],DML_drivmedel[[FuelID]:[Reduktionsplikt]],10,FALSE)="Ja",VLOOKUP(DML_fossilkomponenter[[#This Row],[Drivmedelskategori]],Drivmedel[],5,FALSE),""),"")</f>
        <v/>
      </c>
      <c r="F49" s="54" t="str">
        <f>IFERROR(IF(VLOOKUP(DML_fossilkomponenter[[#This Row],[Drivmedel]],DML_drivmedel[[FuelID]:[Reduktionsplikt]],10,FALSE)="Ja",VLOOKUP(DML_fossilkomponenter[[#This Row],[Drivmedelskategori]],Drivmedel[],3,FALSE),""),"")</f>
        <v/>
      </c>
      <c r="G49" s="54" t="str">
        <f>IFERROR(IF(VLOOKUP(DML_fossilkomponenter[[#This Row],[Drivmedel]],DML_drivmedel[[FuelID]:[Reduktionsplikt]],10,FALSE)="Ja",VLOOKUP(DML_fossilkomponenter[[#This Row],[Drivmedelskategori]],Drivmedel[],4,FALSE),""),"")</f>
        <v/>
      </c>
      <c r="H49" s="119" t="str">
        <f>IFERROR(IF(DML_fossilkomponenter[[#This Row],[Enhet]]="m3, MJ/l",DML_fossilkomponenter[[#This Row],[Mängd]]*10^3*DML_fossilkomponenter[[#This Row],[Reduktionsplikt '[MJ/l']]],DML_fossilkomponenter[[#This Row],[Mängd]]*DML_fossilkomponenter[[#This Row],[Reduktionsplikt '[MJ/l']]]),"")</f>
        <v/>
      </c>
      <c r="I49" s="119" t="str">
        <f>IFERROR(DML_fossilkomponenter[[#This Row],[Reduktionsplikt  '[g CO2eq/MJ']]]*DML_fossilkomponenter[[#This Row],[Reduktionsplikt '[MJ']]],"")</f>
        <v/>
      </c>
      <c r="J49" s="9" t="str">
        <f>IF(DML_fossilkomponenter[[#This Row],[Mängd]]&gt;0,CONCATENATE(Rapporteringsår,"-",DML_fossilkomponenter[[#This Row],[ID]]),"")</f>
        <v/>
      </c>
      <c r="K49" s="9" t="str">
        <f>IF(DML_fossilkomponenter[[#This Row],[Mängd]]&gt;0,Rapporteringsår,"")</f>
        <v/>
      </c>
      <c r="L49" s="9" t="str">
        <f>IF(DML_fossilkomponenter[[#This Row],[Mängd]]&gt;0,Organisationsnummer,"")</f>
        <v/>
      </c>
      <c r="M49" s="54" t="str">
        <f>IFERROR(VLOOKUP(DML_fossilkomponenter[[#This Row],[Drivmedel]],DML_drivmedel[[FuelID]:[Drivmedel]],6,FALSE),"")</f>
        <v/>
      </c>
      <c r="N49" s="148">
        <v>2047</v>
      </c>
      <c r="O49" s="3"/>
      <c r="P49" s="3"/>
      <c r="Q49" s="78"/>
      <c r="R49" s="3"/>
      <c r="S49" s="3" t="str">
        <f>IF(DML_fossilkomponenter[[#This Row],[Enhet]]&lt;&gt;"",IFERROR(IF(DML_fossilkomponenter[[#This Row],[Enhet]]="kg, mj/kg",VLOOKUP(DML_fossilkomponenter[[#This Row],[Fossil komponent]],Fossilkomponenter[],3,FALSE),VLOOKUP(DML_fossilkomponenter[[#This Row],[Fossil komponent]],Fossilkomponenter[],4,FALSE)),""),"")</f>
        <v/>
      </c>
      <c r="T49" s="3"/>
      <c r="U49" s="3"/>
      <c r="V49" s="3"/>
    </row>
    <row r="50" spans="1:22" x14ac:dyDescent="0.35">
      <c r="A50" s="69"/>
      <c r="B50" s="78" t="str">
        <f>IF(DML_fossilkomponenter[[#This Row],[Mängd]]&gt;0,IF(DML_fossilkomponenter[[#This Row],[Enhet]]=Listor!$A$44,DML_fossilkomponenter[[#This Row],[Mängd]]*DML_fossilkomponenter[[#This Row],[Värmevärde]]*1000,DML_fossilkomponenter[[#This Row],[Mängd]]*DML_fossilkomponenter[[#This Row],[Värmevärde]]),"")</f>
        <v/>
      </c>
      <c r="C50" s="3" t="str">
        <f>IFERROR(VLOOKUP(DML_fossilkomponenter[[#This Row],[Fossil komponent]],Fossilkomponenter[[Fossilkomponent]:[Viktat normalvärde]],2,FALSE),"")</f>
        <v/>
      </c>
      <c r="D50" s="78" t="str">
        <f>IFERROR(DML_fossilkomponenter[[#This Row],[Utsläpp '[g CO2eq/MJ']]]*DML_fossilkomponenter[[#This Row],[Energimängd '[MJ']]]/1000000,"")</f>
        <v/>
      </c>
      <c r="E50" s="54" t="str">
        <f>IFERROR(IF(VLOOKUP(DML_fossilkomponenter[[#This Row],[Drivmedel]],DML_drivmedel[[FuelID]:[Reduktionsplikt]],10,FALSE)="Ja",VLOOKUP(DML_fossilkomponenter[[#This Row],[Drivmedelskategori]],Drivmedel[],5,FALSE),""),"")</f>
        <v/>
      </c>
      <c r="F50" s="54" t="str">
        <f>IFERROR(IF(VLOOKUP(DML_fossilkomponenter[[#This Row],[Drivmedel]],DML_drivmedel[[FuelID]:[Reduktionsplikt]],10,FALSE)="Ja",VLOOKUP(DML_fossilkomponenter[[#This Row],[Drivmedelskategori]],Drivmedel[],3,FALSE),""),"")</f>
        <v/>
      </c>
      <c r="G50" s="54" t="str">
        <f>IFERROR(IF(VLOOKUP(DML_fossilkomponenter[[#This Row],[Drivmedel]],DML_drivmedel[[FuelID]:[Reduktionsplikt]],10,FALSE)="Ja",VLOOKUP(DML_fossilkomponenter[[#This Row],[Drivmedelskategori]],Drivmedel[],4,FALSE),""),"")</f>
        <v/>
      </c>
      <c r="H50" s="119" t="str">
        <f>IFERROR(IF(DML_fossilkomponenter[[#This Row],[Enhet]]="m3, MJ/l",DML_fossilkomponenter[[#This Row],[Mängd]]*10^3*DML_fossilkomponenter[[#This Row],[Reduktionsplikt '[MJ/l']]],DML_fossilkomponenter[[#This Row],[Mängd]]*DML_fossilkomponenter[[#This Row],[Reduktionsplikt '[MJ/l']]]),"")</f>
        <v/>
      </c>
      <c r="I50" s="119" t="str">
        <f>IFERROR(DML_fossilkomponenter[[#This Row],[Reduktionsplikt  '[g CO2eq/MJ']]]*DML_fossilkomponenter[[#This Row],[Reduktionsplikt '[MJ']]],"")</f>
        <v/>
      </c>
      <c r="J50" s="9" t="str">
        <f>IF(DML_fossilkomponenter[[#This Row],[Mängd]]&gt;0,CONCATENATE(Rapporteringsår,"-",DML_fossilkomponenter[[#This Row],[ID]]),"")</f>
        <v/>
      </c>
      <c r="K50" s="9" t="str">
        <f>IF(DML_fossilkomponenter[[#This Row],[Mängd]]&gt;0,Rapporteringsår,"")</f>
        <v/>
      </c>
      <c r="L50" s="9" t="str">
        <f>IF(DML_fossilkomponenter[[#This Row],[Mängd]]&gt;0,Organisationsnummer,"")</f>
        <v/>
      </c>
      <c r="M50" s="54" t="str">
        <f>IFERROR(VLOOKUP(DML_fossilkomponenter[[#This Row],[Drivmedel]],DML_drivmedel[[FuelID]:[Drivmedel]],6,FALSE),"")</f>
        <v/>
      </c>
      <c r="N50" s="148">
        <v>2048</v>
      </c>
      <c r="O50" s="3"/>
      <c r="P50" s="3"/>
      <c r="Q50" s="78"/>
      <c r="R50" s="3"/>
      <c r="S50" s="3" t="str">
        <f>IF(DML_fossilkomponenter[[#This Row],[Enhet]]&lt;&gt;"",IFERROR(IF(DML_fossilkomponenter[[#This Row],[Enhet]]="kg, mj/kg",VLOOKUP(DML_fossilkomponenter[[#This Row],[Fossil komponent]],Fossilkomponenter[],3,FALSE),VLOOKUP(DML_fossilkomponenter[[#This Row],[Fossil komponent]],Fossilkomponenter[],4,FALSE)),""),"")</f>
        <v/>
      </c>
      <c r="T50" s="3"/>
      <c r="U50" s="3"/>
      <c r="V50" s="3"/>
    </row>
    <row r="51" spans="1:22" x14ac:dyDescent="0.35">
      <c r="A51" s="69"/>
      <c r="B51" s="78" t="str">
        <f>IF(DML_fossilkomponenter[[#This Row],[Mängd]]&gt;0,IF(DML_fossilkomponenter[[#This Row],[Enhet]]=Listor!$A$44,DML_fossilkomponenter[[#This Row],[Mängd]]*DML_fossilkomponenter[[#This Row],[Värmevärde]]*1000,DML_fossilkomponenter[[#This Row],[Mängd]]*DML_fossilkomponenter[[#This Row],[Värmevärde]]),"")</f>
        <v/>
      </c>
      <c r="C51" s="3" t="str">
        <f>IFERROR(VLOOKUP(DML_fossilkomponenter[[#This Row],[Fossil komponent]],Fossilkomponenter[[Fossilkomponent]:[Viktat normalvärde]],2,FALSE),"")</f>
        <v/>
      </c>
      <c r="D51" s="78" t="str">
        <f>IFERROR(DML_fossilkomponenter[[#This Row],[Utsläpp '[g CO2eq/MJ']]]*DML_fossilkomponenter[[#This Row],[Energimängd '[MJ']]]/1000000,"")</f>
        <v/>
      </c>
      <c r="E51" s="54" t="str">
        <f>IFERROR(IF(VLOOKUP(DML_fossilkomponenter[[#This Row],[Drivmedel]],DML_drivmedel[[FuelID]:[Reduktionsplikt]],10,FALSE)="Ja",VLOOKUP(DML_fossilkomponenter[[#This Row],[Drivmedelskategori]],Drivmedel[],5,FALSE),""),"")</f>
        <v/>
      </c>
      <c r="F51" s="54" t="str">
        <f>IFERROR(IF(VLOOKUP(DML_fossilkomponenter[[#This Row],[Drivmedel]],DML_drivmedel[[FuelID]:[Reduktionsplikt]],10,FALSE)="Ja",VLOOKUP(DML_fossilkomponenter[[#This Row],[Drivmedelskategori]],Drivmedel[],3,FALSE),""),"")</f>
        <v/>
      </c>
      <c r="G51" s="54" t="str">
        <f>IFERROR(IF(VLOOKUP(DML_fossilkomponenter[[#This Row],[Drivmedel]],DML_drivmedel[[FuelID]:[Reduktionsplikt]],10,FALSE)="Ja",VLOOKUP(DML_fossilkomponenter[[#This Row],[Drivmedelskategori]],Drivmedel[],4,FALSE),""),"")</f>
        <v/>
      </c>
      <c r="H51" s="119" t="str">
        <f>IFERROR(IF(DML_fossilkomponenter[[#This Row],[Enhet]]="m3, MJ/l",DML_fossilkomponenter[[#This Row],[Mängd]]*10^3*DML_fossilkomponenter[[#This Row],[Reduktionsplikt '[MJ/l']]],DML_fossilkomponenter[[#This Row],[Mängd]]*DML_fossilkomponenter[[#This Row],[Reduktionsplikt '[MJ/l']]]),"")</f>
        <v/>
      </c>
      <c r="I51" s="119" t="str">
        <f>IFERROR(DML_fossilkomponenter[[#This Row],[Reduktionsplikt  '[g CO2eq/MJ']]]*DML_fossilkomponenter[[#This Row],[Reduktionsplikt '[MJ']]],"")</f>
        <v/>
      </c>
      <c r="J51" s="9" t="str">
        <f>IF(DML_fossilkomponenter[[#This Row],[Mängd]]&gt;0,CONCATENATE(Rapporteringsår,"-",DML_fossilkomponenter[[#This Row],[ID]]),"")</f>
        <v/>
      </c>
      <c r="K51" s="9" t="str">
        <f>IF(DML_fossilkomponenter[[#This Row],[Mängd]]&gt;0,Rapporteringsår,"")</f>
        <v/>
      </c>
      <c r="L51" s="9" t="str">
        <f>IF(DML_fossilkomponenter[[#This Row],[Mängd]]&gt;0,Organisationsnummer,"")</f>
        <v/>
      </c>
      <c r="M51" s="54" t="str">
        <f>IFERROR(VLOOKUP(DML_fossilkomponenter[[#This Row],[Drivmedel]],DML_drivmedel[[FuelID]:[Drivmedel]],6,FALSE),"")</f>
        <v/>
      </c>
      <c r="N51" s="148">
        <v>2049</v>
      </c>
      <c r="O51" s="3"/>
      <c r="P51" s="3"/>
      <c r="Q51" s="78"/>
      <c r="R51" s="3"/>
      <c r="S51" s="3" t="str">
        <f>IF(DML_fossilkomponenter[[#This Row],[Enhet]]&lt;&gt;"",IFERROR(IF(DML_fossilkomponenter[[#This Row],[Enhet]]="kg, mj/kg",VLOOKUP(DML_fossilkomponenter[[#This Row],[Fossil komponent]],Fossilkomponenter[],3,FALSE),VLOOKUP(DML_fossilkomponenter[[#This Row],[Fossil komponent]],Fossilkomponenter[],4,FALSE)),""),"")</f>
        <v/>
      </c>
      <c r="T51" s="3"/>
      <c r="U51" s="3"/>
      <c r="V51" s="3"/>
    </row>
    <row r="52" spans="1:22" x14ac:dyDescent="0.35">
      <c r="A52" s="69"/>
      <c r="B52" s="78" t="str">
        <f>IF(DML_fossilkomponenter[[#This Row],[Mängd]]&gt;0,IF(DML_fossilkomponenter[[#This Row],[Enhet]]=Listor!$A$44,DML_fossilkomponenter[[#This Row],[Mängd]]*DML_fossilkomponenter[[#This Row],[Värmevärde]]*1000,DML_fossilkomponenter[[#This Row],[Mängd]]*DML_fossilkomponenter[[#This Row],[Värmevärde]]),"")</f>
        <v/>
      </c>
      <c r="C52" s="3" t="str">
        <f>IFERROR(VLOOKUP(DML_fossilkomponenter[[#This Row],[Fossil komponent]],Fossilkomponenter[[Fossilkomponent]:[Viktat normalvärde]],2,FALSE),"")</f>
        <v/>
      </c>
      <c r="D52" s="78" t="str">
        <f>IFERROR(DML_fossilkomponenter[[#This Row],[Utsläpp '[g CO2eq/MJ']]]*DML_fossilkomponenter[[#This Row],[Energimängd '[MJ']]]/1000000,"")</f>
        <v/>
      </c>
      <c r="E52" s="54" t="str">
        <f>IFERROR(IF(VLOOKUP(DML_fossilkomponenter[[#This Row],[Drivmedel]],DML_drivmedel[[FuelID]:[Reduktionsplikt]],10,FALSE)="Ja",VLOOKUP(DML_fossilkomponenter[[#This Row],[Drivmedelskategori]],Drivmedel[],5,FALSE),""),"")</f>
        <v/>
      </c>
      <c r="F52" s="54" t="str">
        <f>IFERROR(IF(VLOOKUP(DML_fossilkomponenter[[#This Row],[Drivmedel]],DML_drivmedel[[FuelID]:[Reduktionsplikt]],10,FALSE)="Ja",VLOOKUP(DML_fossilkomponenter[[#This Row],[Drivmedelskategori]],Drivmedel[],3,FALSE),""),"")</f>
        <v/>
      </c>
      <c r="G52" s="54" t="str">
        <f>IFERROR(IF(VLOOKUP(DML_fossilkomponenter[[#This Row],[Drivmedel]],DML_drivmedel[[FuelID]:[Reduktionsplikt]],10,FALSE)="Ja",VLOOKUP(DML_fossilkomponenter[[#This Row],[Drivmedelskategori]],Drivmedel[],4,FALSE),""),"")</f>
        <v/>
      </c>
      <c r="H52" s="119" t="str">
        <f>IFERROR(IF(DML_fossilkomponenter[[#This Row],[Enhet]]="m3, MJ/l",DML_fossilkomponenter[[#This Row],[Mängd]]*10^3*DML_fossilkomponenter[[#This Row],[Reduktionsplikt '[MJ/l']]],DML_fossilkomponenter[[#This Row],[Mängd]]*DML_fossilkomponenter[[#This Row],[Reduktionsplikt '[MJ/l']]]),"")</f>
        <v/>
      </c>
      <c r="I52" s="119" t="str">
        <f>IFERROR(DML_fossilkomponenter[[#This Row],[Reduktionsplikt  '[g CO2eq/MJ']]]*DML_fossilkomponenter[[#This Row],[Reduktionsplikt '[MJ']]],"")</f>
        <v/>
      </c>
      <c r="J52" s="9" t="str">
        <f>IF(DML_fossilkomponenter[[#This Row],[Mängd]]&gt;0,CONCATENATE(Rapporteringsår,"-",DML_fossilkomponenter[[#This Row],[ID]]),"")</f>
        <v/>
      </c>
      <c r="K52" s="9" t="str">
        <f>IF(DML_fossilkomponenter[[#This Row],[Mängd]]&gt;0,Rapporteringsår,"")</f>
        <v/>
      </c>
      <c r="L52" s="9" t="str">
        <f>IF(DML_fossilkomponenter[[#This Row],[Mängd]]&gt;0,Organisationsnummer,"")</f>
        <v/>
      </c>
      <c r="M52" s="54" t="str">
        <f>IFERROR(VLOOKUP(DML_fossilkomponenter[[#This Row],[Drivmedel]],DML_drivmedel[[FuelID]:[Drivmedel]],6,FALSE),"")</f>
        <v/>
      </c>
      <c r="N52" s="148">
        <v>2050</v>
      </c>
      <c r="O52" s="3"/>
      <c r="P52" s="3"/>
      <c r="Q52" s="78"/>
      <c r="R52" s="3"/>
      <c r="S52" s="3" t="str">
        <f>IF(DML_fossilkomponenter[[#This Row],[Enhet]]&lt;&gt;"",IFERROR(IF(DML_fossilkomponenter[[#This Row],[Enhet]]="kg, mj/kg",VLOOKUP(DML_fossilkomponenter[[#This Row],[Fossil komponent]],Fossilkomponenter[],3,FALSE),VLOOKUP(DML_fossilkomponenter[[#This Row],[Fossil komponent]],Fossilkomponenter[],4,FALSE)),""),"")</f>
        <v/>
      </c>
      <c r="T52" s="3"/>
      <c r="U52" s="3"/>
      <c r="V52" s="3"/>
    </row>
    <row r="53" spans="1:22" x14ac:dyDescent="0.35">
      <c r="A53" s="69"/>
      <c r="B53" s="78" t="str">
        <f>IF(DML_fossilkomponenter[[#This Row],[Mängd]]&gt;0,IF(DML_fossilkomponenter[[#This Row],[Enhet]]=Listor!$A$44,DML_fossilkomponenter[[#This Row],[Mängd]]*DML_fossilkomponenter[[#This Row],[Värmevärde]]*1000,DML_fossilkomponenter[[#This Row],[Mängd]]*DML_fossilkomponenter[[#This Row],[Värmevärde]]),"")</f>
        <v/>
      </c>
      <c r="C53" s="3" t="str">
        <f>IFERROR(VLOOKUP(DML_fossilkomponenter[[#This Row],[Fossil komponent]],Fossilkomponenter[[Fossilkomponent]:[Viktat normalvärde]],2,FALSE),"")</f>
        <v/>
      </c>
      <c r="D53" s="78" t="str">
        <f>IFERROR(DML_fossilkomponenter[[#This Row],[Utsläpp '[g CO2eq/MJ']]]*DML_fossilkomponenter[[#This Row],[Energimängd '[MJ']]]/1000000,"")</f>
        <v/>
      </c>
      <c r="E53" s="54" t="str">
        <f>IFERROR(IF(VLOOKUP(DML_fossilkomponenter[[#This Row],[Drivmedel]],DML_drivmedel[[FuelID]:[Reduktionsplikt]],10,FALSE)="Ja",VLOOKUP(DML_fossilkomponenter[[#This Row],[Drivmedelskategori]],Drivmedel[],5,FALSE),""),"")</f>
        <v/>
      </c>
      <c r="F53" s="54" t="str">
        <f>IFERROR(IF(VLOOKUP(DML_fossilkomponenter[[#This Row],[Drivmedel]],DML_drivmedel[[FuelID]:[Reduktionsplikt]],10,FALSE)="Ja",VLOOKUP(DML_fossilkomponenter[[#This Row],[Drivmedelskategori]],Drivmedel[],3,FALSE),""),"")</f>
        <v/>
      </c>
      <c r="G53" s="54" t="str">
        <f>IFERROR(IF(VLOOKUP(DML_fossilkomponenter[[#This Row],[Drivmedel]],DML_drivmedel[[FuelID]:[Reduktionsplikt]],10,FALSE)="Ja",VLOOKUP(DML_fossilkomponenter[[#This Row],[Drivmedelskategori]],Drivmedel[],4,FALSE),""),"")</f>
        <v/>
      </c>
      <c r="H53" s="119" t="str">
        <f>IFERROR(IF(DML_fossilkomponenter[[#This Row],[Enhet]]="m3, MJ/l",DML_fossilkomponenter[[#This Row],[Mängd]]*10^3*DML_fossilkomponenter[[#This Row],[Reduktionsplikt '[MJ/l']]],DML_fossilkomponenter[[#This Row],[Mängd]]*DML_fossilkomponenter[[#This Row],[Reduktionsplikt '[MJ/l']]]),"")</f>
        <v/>
      </c>
      <c r="I53" s="119" t="str">
        <f>IFERROR(DML_fossilkomponenter[[#This Row],[Reduktionsplikt  '[g CO2eq/MJ']]]*DML_fossilkomponenter[[#This Row],[Reduktionsplikt '[MJ']]],"")</f>
        <v/>
      </c>
      <c r="J53" s="9" t="str">
        <f>IF(DML_fossilkomponenter[[#This Row],[Mängd]]&gt;0,CONCATENATE(Rapporteringsår,"-",DML_fossilkomponenter[[#This Row],[ID]]),"")</f>
        <v/>
      </c>
      <c r="K53" s="9" t="str">
        <f>IF(DML_fossilkomponenter[[#This Row],[Mängd]]&gt;0,Rapporteringsår,"")</f>
        <v/>
      </c>
      <c r="L53" s="9" t="str">
        <f>IF(DML_fossilkomponenter[[#This Row],[Mängd]]&gt;0,Organisationsnummer,"")</f>
        <v/>
      </c>
      <c r="M53" s="54" t="str">
        <f>IFERROR(VLOOKUP(DML_fossilkomponenter[[#This Row],[Drivmedel]],DML_drivmedel[[FuelID]:[Drivmedel]],6,FALSE),"")</f>
        <v/>
      </c>
      <c r="N53" s="148">
        <v>2051</v>
      </c>
      <c r="O53" s="3"/>
      <c r="P53" s="3"/>
      <c r="Q53" s="78"/>
      <c r="R53" s="3"/>
      <c r="S53" s="3" t="str">
        <f>IF(DML_fossilkomponenter[[#This Row],[Enhet]]&lt;&gt;"",IFERROR(IF(DML_fossilkomponenter[[#This Row],[Enhet]]="kg, mj/kg",VLOOKUP(DML_fossilkomponenter[[#This Row],[Fossil komponent]],Fossilkomponenter[],3,FALSE),VLOOKUP(DML_fossilkomponenter[[#This Row],[Fossil komponent]],Fossilkomponenter[],4,FALSE)),""),"")</f>
        <v/>
      </c>
      <c r="T53" s="3"/>
      <c r="U53" s="3"/>
      <c r="V53" s="3"/>
    </row>
    <row r="54" spans="1:22" x14ac:dyDescent="0.35">
      <c r="A54" s="69"/>
      <c r="B54" s="78" t="str">
        <f>IF(DML_fossilkomponenter[[#This Row],[Mängd]]&gt;0,IF(DML_fossilkomponenter[[#This Row],[Enhet]]=Listor!$A$44,DML_fossilkomponenter[[#This Row],[Mängd]]*DML_fossilkomponenter[[#This Row],[Värmevärde]]*1000,DML_fossilkomponenter[[#This Row],[Mängd]]*DML_fossilkomponenter[[#This Row],[Värmevärde]]),"")</f>
        <v/>
      </c>
      <c r="C54" s="3" t="str">
        <f>IFERROR(VLOOKUP(DML_fossilkomponenter[[#This Row],[Fossil komponent]],Fossilkomponenter[[Fossilkomponent]:[Viktat normalvärde]],2,FALSE),"")</f>
        <v/>
      </c>
      <c r="D54" s="78" t="str">
        <f>IFERROR(DML_fossilkomponenter[[#This Row],[Utsläpp '[g CO2eq/MJ']]]*DML_fossilkomponenter[[#This Row],[Energimängd '[MJ']]]/1000000,"")</f>
        <v/>
      </c>
      <c r="E54" s="54" t="str">
        <f>IFERROR(IF(VLOOKUP(DML_fossilkomponenter[[#This Row],[Drivmedel]],DML_drivmedel[[FuelID]:[Reduktionsplikt]],10,FALSE)="Ja",VLOOKUP(DML_fossilkomponenter[[#This Row],[Drivmedelskategori]],Drivmedel[],5,FALSE),""),"")</f>
        <v/>
      </c>
      <c r="F54" s="54" t="str">
        <f>IFERROR(IF(VLOOKUP(DML_fossilkomponenter[[#This Row],[Drivmedel]],DML_drivmedel[[FuelID]:[Reduktionsplikt]],10,FALSE)="Ja",VLOOKUP(DML_fossilkomponenter[[#This Row],[Drivmedelskategori]],Drivmedel[],3,FALSE),""),"")</f>
        <v/>
      </c>
      <c r="G54" s="54" t="str">
        <f>IFERROR(IF(VLOOKUP(DML_fossilkomponenter[[#This Row],[Drivmedel]],DML_drivmedel[[FuelID]:[Reduktionsplikt]],10,FALSE)="Ja",VLOOKUP(DML_fossilkomponenter[[#This Row],[Drivmedelskategori]],Drivmedel[],4,FALSE),""),"")</f>
        <v/>
      </c>
      <c r="H54" s="119" t="str">
        <f>IFERROR(IF(DML_fossilkomponenter[[#This Row],[Enhet]]="m3, MJ/l",DML_fossilkomponenter[[#This Row],[Mängd]]*10^3*DML_fossilkomponenter[[#This Row],[Reduktionsplikt '[MJ/l']]],DML_fossilkomponenter[[#This Row],[Mängd]]*DML_fossilkomponenter[[#This Row],[Reduktionsplikt '[MJ/l']]]),"")</f>
        <v/>
      </c>
      <c r="I54" s="119" t="str">
        <f>IFERROR(DML_fossilkomponenter[[#This Row],[Reduktionsplikt  '[g CO2eq/MJ']]]*DML_fossilkomponenter[[#This Row],[Reduktionsplikt '[MJ']]],"")</f>
        <v/>
      </c>
      <c r="J54" s="9" t="str">
        <f>IF(DML_fossilkomponenter[[#This Row],[Mängd]]&gt;0,CONCATENATE(Rapporteringsår,"-",DML_fossilkomponenter[[#This Row],[ID]]),"")</f>
        <v/>
      </c>
      <c r="K54" s="9" t="str">
        <f>IF(DML_fossilkomponenter[[#This Row],[Mängd]]&gt;0,Rapporteringsår,"")</f>
        <v/>
      </c>
      <c r="L54" s="9" t="str">
        <f>IF(DML_fossilkomponenter[[#This Row],[Mängd]]&gt;0,Organisationsnummer,"")</f>
        <v/>
      </c>
      <c r="M54" s="54" t="str">
        <f>IFERROR(VLOOKUP(DML_fossilkomponenter[[#This Row],[Drivmedel]],DML_drivmedel[[FuelID]:[Drivmedel]],6,FALSE),"")</f>
        <v/>
      </c>
      <c r="N54" s="148">
        <v>2052</v>
      </c>
      <c r="O54" s="3"/>
      <c r="P54" s="3"/>
      <c r="Q54" s="78"/>
      <c r="R54" s="3"/>
      <c r="S54" s="3" t="str">
        <f>IF(DML_fossilkomponenter[[#This Row],[Enhet]]&lt;&gt;"",IFERROR(IF(DML_fossilkomponenter[[#This Row],[Enhet]]="kg, mj/kg",VLOOKUP(DML_fossilkomponenter[[#This Row],[Fossil komponent]],Fossilkomponenter[],3,FALSE),VLOOKUP(DML_fossilkomponenter[[#This Row],[Fossil komponent]],Fossilkomponenter[],4,FALSE)),""),"")</f>
        <v/>
      </c>
      <c r="T54" s="3"/>
      <c r="U54" s="3"/>
      <c r="V54" s="3"/>
    </row>
    <row r="55" spans="1:22" x14ac:dyDescent="0.35">
      <c r="A55" s="69"/>
      <c r="B55" s="78" t="str">
        <f>IF(DML_fossilkomponenter[[#This Row],[Mängd]]&gt;0,IF(DML_fossilkomponenter[[#This Row],[Enhet]]=Listor!$A$44,DML_fossilkomponenter[[#This Row],[Mängd]]*DML_fossilkomponenter[[#This Row],[Värmevärde]]*1000,DML_fossilkomponenter[[#This Row],[Mängd]]*DML_fossilkomponenter[[#This Row],[Värmevärde]]),"")</f>
        <v/>
      </c>
      <c r="C55" s="3" t="str">
        <f>IFERROR(VLOOKUP(DML_fossilkomponenter[[#This Row],[Fossil komponent]],Fossilkomponenter[[Fossilkomponent]:[Viktat normalvärde]],2,FALSE),"")</f>
        <v/>
      </c>
      <c r="D55" s="78" t="str">
        <f>IFERROR(DML_fossilkomponenter[[#This Row],[Utsläpp '[g CO2eq/MJ']]]*DML_fossilkomponenter[[#This Row],[Energimängd '[MJ']]]/1000000,"")</f>
        <v/>
      </c>
      <c r="E55" s="54" t="str">
        <f>IFERROR(IF(VLOOKUP(DML_fossilkomponenter[[#This Row],[Drivmedel]],DML_drivmedel[[FuelID]:[Reduktionsplikt]],10,FALSE)="Ja",VLOOKUP(DML_fossilkomponenter[[#This Row],[Drivmedelskategori]],Drivmedel[],5,FALSE),""),"")</f>
        <v/>
      </c>
      <c r="F55" s="54" t="str">
        <f>IFERROR(IF(VLOOKUP(DML_fossilkomponenter[[#This Row],[Drivmedel]],DML_drivmedel[[FuelID]:[Reduktionsplikt]],10,FALSE)="Ja",VLOOKUP(DML_fossilkomponenter[[#This Row],[Drivmedelskategori]],Drivmedel[],3,FALSE),""),"")</f>
        <v/>
      </c>
      <c r="G55" s="54" t="str">
        <f>IFERROR(IF(VLOOKUP(DML_fossilkomponenter[[#This Row],[Drivmedel]],DML_drivmedel[[FuelID]:[Reduktionsplikt]],10,FALSE)="Ja",VLOOKUP(DML_fossilkomponenter[[#This Row],[Drivmedelskategori]],Drivmedel[],4,FALSE),""),"")</f>
        <v/>
      </c>
      <c r="H55" s="119" t="str">
        <f>IFERROR(IF(DML_fossilkomponenter[[#This Row],[Enhet]]="m3, MJ/l",DML_fossilkomponenter[[#This Row],[Mängd]]*10^3*DML_fossilkomponenter[[#This Row],[Reduktionsplikt '[MJ/l']]],DML_fossilkomponenter[[#This Row],[Mängd]]*DML_fossilkomponenter[[#This Row],[Reduktionsplikt '[MJ/l']]]),"")</f>
        <v/>
      </c>
      <c r="I55" s="119" t="str">
        <f>IFERROR(DML_fossilkomponenter[[#This Row],[Reduktionsplikt  '[g CO2eq/MJ']]]*DML_fossilkomponenter[[#This Row],[Reduktionsplikt '[MJ']]],"")</f>
        <v/>
      </c>
      <c r="J55" s="9" t="str">
        <f>IF(DML_fossilkomponenter[[#This Row],[Mängd]]&gt;0,CONCATENATE(Rapporteringsår,"-",DML_fossilkomponenter[[#This Row],[ID]]),"")</f>
        <v/>
      </c>
      <c r="K55" s="9" t="str">
        <f>IF(DML_fossilkomponenter[[#This Row],[Mängd]]&gt;0,Rapporteringsår,"")</f>
        <v/>
      </c>
      <c r="L55" s="9" t="str">
        <f>IF(DML_fossilkomponenter[[#This Row],[Mängd]]&gt;0,Organisationsnummer,"")</f>
        <v/>
      </c>
      <c r="M55" s="54" t="str">
        <f>IFERROR(VLOOKUP(DML_fossilkomponenter[[#This Row],[Drivmedel]],DML_drivmedel[[FuelID]:[Drivmedel]],6,FALSE),"")</f>
        <v/>
      </c>
      <c r="N55" s="148">
        <v>2053</v>
      </c>
      <c r="O55" s="3"/>
      <c r="P55" s="3"/>
      <c r="Q55" s="78"/>
      <c r="R55" s="3"/>
      <c r="S55" s="3" t="str">
        <f>IF(DML_fossilkomponenter[[#This Row],[Enhet]]&lt;&gt;"",IFERROR(IF(DML_fossilkomponenter[[#This Row],[Enhet]]="kg, mj/kg",VLOOKUP(DML_fossilkomponenter[[#This Row],[Fossil komponent]],Fossilkomponenter[],3,FALSE),VLOOKUP(DML_fossilkomponenter[[#This Row],[Fossil komponent]],Fossilkomponenter[],4,FALSE)),""),"")</f>
        <v/>
      </c>
      <c r="T55" s="3"/>
      <c r="U55" s="3"/>
      <c r="V55" s="3"/>
    </row>
    <row r="56" spans="1:22" x14ac:dyDescent="0.35">
      <c r="A56" s="69"/>
      <c r="B56" s="78" t="str">
        <f>IF(DML_fossilkomponenter[[#This Row],[Mängd]]&gt;0,IF(DML_fossilkomponenter[[#This Row],[Enhet]]=Listor!$A$44,DML_fossilkomponenter[[#This Row],[Mängd]]*DML_fossilkomponenter[[#This Row],[Värmevärde]]*1000,DML_fossilkomponenter[[#This Row],[Mängd]]*DML_fossilkomponenter[[#This Row],[Värmevärde]]),"")</f>
        <v/>
      </c>
      <c r="C56" s="3" t="str">
        <f>IFERROR(VLOOKUP(DML_fossilkomponenter[[#This Row],[Fossil komponent]],Fossilkomponenter[[Fossilkomponent]:[Viktat normalvärde]],2,FALSE),"")</f>
        <v/>
      </c>
      <c r="D56" s="78" t="str">
        <f>IFERROR(DML_fossilkomponenter[[#This Row],[Utsläpp '[g CO2eq/MJ']]]*DML_fossilkomponenter[[#This Row],[Energimängd '[MJ']]]/1000000,"")</f>
        <v/>
      </c>
      <c r="E56" s="54" t="str">
        <f>IFERROR(IF(VLOOKUP(DML_fossilkomponenter[[#This Row],[Drivmedel]],DML_drivmedel[[FuelID]:[Reduktionsplikt]],10,FALSE)="Ja",VLOOKUP(DML_fossilkomponenter[[#This Row],[Drivmedelskategori]],Drivmedel[],5,FALSE),""),"")</f>
        <v/>
      </c>
      <c r="F56" s="54" t="str">
        <f>IFERROR(IF(VLOOKUP(DML_fossilkomponenter[[#This Row],[Drivmedel]],DML_drivmedel[[FuelID]:[Reduktionsplikt]],10,FALSE)="Ja",VLOOKUP(DML_fossilkomponenter[[#This Row],[Drivmedelskategori]],Drivmedel[],3,FALSE),""),"")</f>
        <v/>
      </c>
      <c r="G56" s="54" t="str">
        <f>IFERROR(IF(VLOOKUP(DML_fossilkomponenter[[#This Row],[Drivmedel]],DML_drivmedel[[FuelID]:[Reduktionsplikt]],10,FALSE)="Ja",VLOOKUP(DML_fossilkomponenter[[#This Row],[Drivmedelskategori]],Drivmedel[],4,FALSE),""),"")</f>
        <v/>
      </c>
      <c r="H56" s="119" t="str">
        <f>IFERROR(IF(DML_fossilkomponenter[[#This Row],[Enhet]]="m3, MJ/l",DML_fossilkomponenter[[#This Row],[Mängd]]*10^3*DML_fossilkomponenter[[#This Row],[Reduktionsplikt '[MJ/l']]],DML_fossilkomponenter[[#This Row],[Mängd]]*DML_fossilkomponenter[[#This Row],[Reduktionsplikt '[MJ/l']]]),"")</f>
        <v/>
      </c>
      <c r="I56" s="119" t="str">
        <f>IFERROR(DML_fossilkomponenter[[#This Row],[Reduktionsplikt  '[g CO2eq/MJ']]]*DML_fossilkomponenter[[#This Row],[Reduktionsplikt '[MJ']]],"")</f>
        <v/>
      </c>
      <c r="J56" s="9" t="str">
        <f>IF(DML_fossilkomponenter[[#This Row],[Mängd]]&gt;0,CONCATENATE(Rapporteringsår,"-",DML_fossilkomponenter[[#This Row],[ID]]),"")</f>
        <v/>
      </c>
      <c r="K56" s="9" t="str">
        <f>IF(DML_fossilkomponenter[[#This Row],[Mängd]]&gt;0,Rapporteringsår,"")</f>
        <v/>
      </c>
      <c r="L56" s="9" t="str">
        <f>IF(DML_fossilkomponenter[[#This Row],[Mängd]]&gt;0,Organisationsnummer,"")</f>
        <v/>
      </c>
      <c r="M56" s="54" t="str">
        <f>IFERROR(VLOOKUP(DML_fossilkomponenter[[#This Row],[Drivmedel]],DML_drivmedel[[FuelID]:[Drivmedel]],6,FALSE),"")</f>
        <v/>
      </c>
      <c r="N56" s="148">
        <v>2054</v>
      </c>
      <c r="O56" s="3"/>
      <c r="P56" s="3"/>
      <c r="Q56" s="78"/>
      <c r="R56" s="3"/>
      <c r="S56" s="3" t="str">
        <f>IF(DML_fossilkomponenter[[#This Row],[Enhet]]&lt;&gt;"",IFERROR(IF(DML_fossilkomponenter[[#This Row],[Enhet]]="kg, mj/kg",VLOOKUP(DML_fossilkomponenter[[#This Row],[Fossil komponent]],Fossilkomponenter[],3,FALSE),VLOOKUP(DML_fossilkomponenter[[#This Row],[Fossil komponent]],Fossilkomponenter[],4,FALSE)),""),"")</f>
        <v/>
      </c>
      <c r="T56" s="3"/>
      <c r="U56" s="3"/>
      <c r="V56" s="3"/>
    </row>
    <row r="57" spans="1:22" x14ac:dyDescent="0.35">
      <c r="A57" s="69"/>
      <c r="B57" s="78" t="str">
        <f>IF(DML_fossilkomponenter[[#This Row],[Mängd]]&gt;0,IF(DML_fossilkomponenter[[#This Row],[Enhet]]=Listor!$A$44,DML_fossilkomponenter[[#This Row],[Mängd]]*DML_fossilkomponenter[[#This Row],[Värmevärde]]*1000,DML_fossilkomponenter[[#This Row],[Mängd]]*DML_fossilkomponenter[[#This Row],[Värmevärde]]),"")</f>
        <v/>
      </c>
      <c r="C57" s="3" t="str">
        <f>IFERROR(VLOOKUP(DML_fossilkomponenter[[#This Row],[Fossil komponent]],Fossilkomponenter[[Fossilkomponent]:[Viktat normalvärde]],2,FALSE),"")</f>
        <v/>
      </c>
      <c r="D57" s="78" t="str">
        <f>IFERROR(DML_fossilkomponenter[[#This Row],[Utsläpp '[g CO2eq/MJ']]]*DML_fossilkomponenter[[#This Row],[Energimängd '[MJ']]]/1000000,"")</f>
        <v/>
      </c>
      <c r="E57" s="54" t="str">
        <f>IFERROR(IF(VLOOKUP(DML_fossilkomponenter[[#This Row],[Drivmedel]],DML_drivmedel[[FuelID]:[Reduktionsplikt]],10,FALSE)="Ja",VLOOKUP(DML_fossilkomponenter[[#This Row],[Drivmedelskategori]],Drivmedel[],5,FALSE),""),"")</f>
        <v/>
      </c>
      <c r="F57" s="54" t="str">
        <f>IFERROR(IF(VLOOKUP(DML_fossilkomponenter[[#This Row],[Drivmedel]],DML_drivmedel[[FuelID]:[Reduktionsplikt]],10,FALSE)="Ja",VLOOKUP(DML_fossilkomponenter[[#This Row],[Drivmedelskategori]],Drivmedel[],3,FALSE),""),"")</f>
        <v/>
      </c>
      <c r="G57" s="54" t="str">
        <f>IFERROR(IF(VLOOKUP(DML_fossilkomponenter[[#This Row],[Drivmedel]],DML_drivmedel[[FuelID]:[Reduktionsplikt]],10,FALSE)="Ja",VLOOKUP(DML_fossilkomponenter[[#This Row],[Drivmedelskategori]],Drivmedel[],4,FALSE),""),"")</f>
        <v/>
      </c>
      <c r="H57" s="119" t="str">
        <f>IFERROR(IF(DML_fossilkomponenter[[#This Row],[Enhet]]="m3, MJ/l",DML_fossilkomponenter[[#This Row],[Mängd]]*10^3*DML_fossilkomponenter[[#This Row],[Reduktionsplikt '[MJ/l']]],DML_fossilkomponenter[[#This Row],[Mängd]]*DML_fossilkomponenter[[#This Row],[Reduktionsplikt '[MJ/l']]]),"")</f>
        <v/>
      </c>
      <c r="I57" s="119" t="str">
        <f>IFERROR(DML_fossilkomponenter[[#This Row],[Reduktionsplikt  '[g CO2eq/MJ']]]*DML_fossilkomponenter[[#This Row],[Reduktionsplikt '[MJ']]],"")</f>
        <v/>
      </c>
      <c r="J57" s="9" t="str">
        <f>IF(DML_fossilkomponenter[[#This Row],[Mängd]]&gt;0,CONCATENATE(Rapporteringsår,"-",DML_fossilkomponenter[[#This Row],[ID]]),"")</f>
        <v/>
      </c>
      <c r="K57" s="9" t="str">
        <f>IF(DML_fossilkomponenter[[#This Row],[Mängd]]&gt;0,Rapporteringsår,"")</f>
        <v/>
      </c>
      <c r="L57" s="9" t="str">
        <f>IF(DML_fossilkomponenter[[#This Row],[Mängd]]&gt;0,Organisationsnummer,"")</f>
        <v/>
      </c>
      <c r="M57" s="54" t="str">
        <f>IFERROR(VLOOKUP(DML_fossilkomponenter[[#This Row],[Drivmedel]],DML_drivmedel[[FuelID]:[Drivmedel]],6,FALSE),"")</f>
        <v/>
      </c>
      <c r="N57" s="148">
        <v>2055</v>
      </c>
      <c r="O57" s="3"/>
      <c r="P57" s="3"/>
      <c r="Q57" s="78"/>
      <c r="R57" s="3"/>
      <c r="S57" s="3" t="str">
        <f>IF(DML_fossilkomponenter[[#This Row],[Enhet]]&lt;&gt;"",IFERROR(IF(DML_fossilkomponenter[[#This Row],[Enhet]]="kg, mj/kg",VLOOKUP(DML_fossilkomponenter[[#This Row],[Fossil komponent]],Fossilkomponenter[],3,FALSE),VLOOKUP(DML_fossilkomponenter[[#This Row],[Fossil komponent]],Fossilkomponenter[],4,FALSE)),""),"")</f>
        <v/>
      </c>
      <c r="T57" s="3"/>
      <c r="U57" s="3"/>
      <c r="V57" s="3"/>
    </row>
    <row r="58" spans="1:22" x14ac:dyDescent="0.35">
      <c r="A58" s="69"/>
      <c r="B58" s="78" t="str">
        <f>IF(DML_fossilkomponenter[[#This Row],[Mängd]]&gt;0,IF(DML_fossilkomponenter[[#This Row],[Enhet]]=Listor!$A$44,DML_fossilkomponenter[[#This Row],[Mängd]]*DML_fossilkomponenter[[#This Row],[Värmevärde]]*1000,DML_fossilkomponenter[[#This Row],[Mängd]]*DML_fossilkomponenter[[#This Row],[Värmevärde]]),"")</f>
        <v/>
      </c>
      <c r="C58" s="3" t="str">
        <f>IFERROR(VLOOKUP(DML_fossilkomponenter[[#This Row],[Fossil komponent]],Fossilkomponenter[[Fossilkomponent]:[Viktat normalvärde]],2,FALSE),"")</f>
        <v/>
      </c>
      <c r="D58" s="78" t="str">
        <f>IFERROR(DML_fossilkomponenter[[#This Row],[Utsläpp '[g CO2eq/MJ']]]*DML_fossilkomponenter[[#This Row],[Energimängd '[MJ']]]/1000000,"")</f>
        <v/>
      </c>
      <c r="E58" s="54" t="str">
        <f>IFERROR(IF(VLOOKUP(DML_fossilkomponenter[[#This Row],[Drivmedel]],DML_drivmedel[[FuelID]:[Reduktionsplikt]],10,FALSE)="Ja",VLOOKUP(DML_fossilkomponenter[[#This Row],[Drivmedelskategori]],Drivmedel[],5,FALSE),""),"")</f>
        <v/>
      </c>
      <c r="F58" s="54" t="str">
        <f>IFERROR(IF(VLOOKUP(DML_fossilkomponenter[[#This Row],[Drivmedel]],DML_drivmedel[[FuelID]:[Reduktionsplikt]],10,FALSE)="Ja",VLOOKUP(DML_fossilkomponenter[[#This Row],[Drivmedelskategori]],Drivmedel[],3,FALSE),""),"")</f>
        <v/>
      </c>
      <c r="G58" s="54" t="str">
        <f>IFERROR(IF(VLOOKUP(DML_fossilkomponenter[[#This Row],[Drivmedel]],DML_drivmedel[[FuelID]:[Reduktionsplikt]],10,FALSE)="Ja",VLOOKUP(DML_fossilkomponenter[[#This Row],[Drivmedelskategori]],Drivmedel[],4,FALSE),""),"")</f>
        <v/>
      </c>
      <c r="H58" s="119" t="str">
        <f>IFERROR(IF(DML_fossilkomponenter[[#This Row],[Enhet]]="m3, MJ/l",DML_fossilkomponenter[[#This Row],[Mängd]]*10^3*DML_fossilkomponenter[[#This Row],[Reduktionsplikt '[MJ/l']]],DML_fossilkomponenter[[#This Row],[Mängd]]*DML_fossilkomponenter[[#This Row],[Reduktionsplikt '[MJ/l']]]),"")</f>
        <v/>
      </c>
      <c r="I58" s="119" t="str">
        <f>IFERROR(DML_fossilkomponenter[[#This Row],[Reduktionsplikt  '[g CO2eq/MJ']]]*DML_fossilkomponenter[[#This Row],[Reduktionsplikt '[MJ']]],"")</f>
        <v/>
      </c>
      <c r="J58" s="9" t="str">
        <f>IF(DML_fossilkomponenter[[#This Row],[Mängd]]&gt;0,CONCATENATE(Rapporteringsår,"-",DML_fossilkomponenter[[#This Row],[ID]]),"")</f>
        <v/>
      </c>
      <c r="K58" s="9" t="str">
        <f>IF(DML_fossilkomponenter[[#This Row],[Mängd]]&gt;0,Rapporteringsår,"")</f>
        <v/>
      </c>
      <c r="L58" s="9" t="str">
        <f>IF(DML_fossilkomponenter[[#This Row],[Mängd]]&gt;0,Organisationsnummer,"")</f>
        <v/>
      </c>
      <c r="M58" s="54" t="str">
        <f>IFERROR(VLOOKUP(DML_fossilkomponenter[[#This Row],[Drivmedel]],DML_drivmedel[[FuelID]:[Drivmedel]],6,FALSE),"")</f>
        <v/>
      </c>
      <c r="N58" s="148">
        <v>2056</v>
      </c>
      <c r="O58" s="3"/>
      <c r="P58" s="3"/>
      <c r="Q58" s="78"/>
      <c r="R58" s="3"/>
      <c r="S58" s="3" t="str">
        <f>IF(DML_fossilkomponenter[[#This Row],[Enhet]]&lt;&gt;"",IFERROR(IF(DML_fossilkomponenter[[#This Row],[Enhet]]="kg, mj/kg",VLOOKUP(DML_fossilkomponenter[[#This Row],[Fossil komponent]],Fossilkomponenter[],3,FALSE),VLOOKUP(DML_fossilkomponenter[[#This Row],[Fossil komponent]],Fossilkomponenter[],4,FALSE)),""),"")</f>
        <v/>
      </c>
      <c r="T58" s="3"/>
      <c r="U58" s="3"/>
      <c r="V58" s="3"/>
    </row>
    <row r="59" spans="1:22" x14ac:dyDescent="0.35">
      <c r="A59" s="69"/>
      <c r="B59" s="78" t="str">
        <f>IF(DML_fossilkomponenter[[#This Row],[Mängd]]&gt;0,IF(DML_fossilkomponenter[[#This Row],[Enhet]]=Listor!$A$44,DML_fossilkomponenter[[#This Row],[Mängd]]*DML_fossilkomponenter[[#This Row],[Värmevärde]]*1000,DML_fossilkomponenter[[#This Row],[Mängd]]*DML_fossilkomponenter[[#This Row],[Värmevärde]]),"")</f>
        <v/>
      </c>
      <c r="C59" s="3" t="str">
        <f>IFERROR(VLOOKUP(DML_fossilkomponenter[[#This Row],[Fossil komponent]],Fossilkomponenter[[Fossilkomponent]:[Viktat normalvärde]],2,FALSE),"")</f>
        <v/>
      </c>
      <c r="D59" s="78" t="str">
        <f>IFERROR(DML_fossilkomponenter[[#This Row],[Utsläpp '[g CO2eq/MJ']]]*DML_fossilkomponenter[[#This Row],[Energimängd '[MJ']]]/1000000,"")</f>
        <v/>
      </c>
      <c r="E59" s="54" t="str">
        <f>IFERROR(IF(VLOOKUP(DML_fossilkomponenter[[#This Row],[Drivmedel]],DML_drivmedel[[FuelID]:[Reduktionsplikt]],10,FALSE)="Ja",VLOOKUP(DML_fossilkomponenter[[#This Row],[Drivmedelskategori]],Drivmedel[],5,FALSE),""),"")</f>
        <v/>
      </c>
      <c r="F59" s="54" t="str">
        <f>IFERROR(IF(VLOOKUP(DML_fossilkomponenter[[#This Row],[Drivmedel]],DML_drivmedel[[FuelID]:[Reduktionsplikt]],10,FALSE)="Ja",VLOOKUP(DML_fossilkomponenter[[#This Row],[Drivmedelskategori]],Drivmedel[],3,FALSE),""),"")</f>
        <v/>
      </c>
      <c r="G59" s="54" t="str">
        <f>IFERROR(IF(VLOOKUP(DML_fossilkomponenter[[#This Row],[Drivmedel]],DML_drivmedel[[FuelID]:[Reduktionsplikt]],10,FALSE)="Ja",VLOOKUP(DML_fossilkomponenter[[#This Row],[Drivmedelskategori]],Drivmedel[],4,FALSE),""),"")</f>
        <v/>
      </c>
      <c r="H59" s="119" t="str">
        <f>IFERROR(IF(DML_fossilkomponenter[[#This Row],[Enhet]]="m3, MJ/l",DML_fossilkomponenter[[#This Row],[Mängd]]*10^3*DML_fossilkomponenter[[#This Row],[Reduktionsplikt '[MJ/l']]],DML_fossilkomponenter[[#This Row],[Mängd]]*DML_fossilkomponenter[[#This Row],[Reduktionsplikt '[MJ/l']]]),"")</f>
        <v/>
      </c>
      <c r="I59" s="119" t="str">
        <f>IFERROR(DML_fossilkomponenter[[#This Row],[Reduktionsplikt  '[g CO2eq/MJ']]]*DML_fossilkomponenter[[#This Row],[Reduktionsplikt '[MJ']]],"")</f>
        <v/>
      </c>
      <c r="J59" s="9" t="str">
        <f>IF(DML_fossilkomponenter[[#This Row],[Mängd]]&gt;0,CONCATENATE(Rapporteringsår,"-",DML_fossilkomponenter[[#This Row],[ID]]),"")</f>
        <v/>
      </c>
      <c r="K59" s="9" t="str">
        <f>IF(DML_fossilkomponenter[[#This Row],[Mängd]]&gt;0,Rapporteringsår,"")</f>
        <v/>
      </c>
      <c r="L59" s="9" t="str">
        <f>IF(DML_fossilkomponenter[[#This Row],[Mängd]]&gt;0,Organisationsnummer,"")</f>
        <v/>
      </c>
      <c r="M59" s="54" t="str">
        <f>IFERROR(VLOOKUP(DML_fossilkomponenter[[#This Row],[Drivmedel]],DML_drivmedel[[FuelID]:[Drivmedel]],6,FALSE),"")</f>
        <v/>
      </c>
      <c r="N59" s="148">
        <v>2057</v>
      </c>
      <c r="O59" s="3"/>
      <c r="P59" s="3"/>
      <c r="Q59" s="78"/>
      <c r="R59" s="3"/>
      <c r="S59" s="3" t="str">
        <f>IF(DML_fossilkomponenter[[#This Row],[Enhet]]&lt;&gt;"",IFERROR(IF(DML_fossilkomponenter[[#This Row],[Enhet]]="kg, mj/kg",VLOOKUP(DML_fossilkomponenter[[#This Row],[Fossil komponent]],Fossilkomponenter[],3,FALSE),VLOOKUP(DML_fossilkomponenter[[#This Row],[Fossil komponent]],Fossilkomponenter[],4,FALSE)),""),"")</f>
        <v/>
      </c>
      <c r="T59" s="3"/>
      <c r="U59" s="3"/>
      <c r="V59" s="3"/>
    </row>
    <row r="60" spans="1:22" x14ac:dyDescent="0.35">
      <c r="A60" s="69"/>
      <c r="B60" s="78" t="str">
        <f>IF(DML_fossilkomponenter[[#This Row],[Mängd]]&gt;0,IF(DML_fossilkomponenter[[#This Row],[Enhet]]=Listor!$A$44,DML_fossilkomponenter[[#This Row],[Mängd]]*DML_fossilkomponenter[[#This Row],[Värmevärde]]*1000,DML_fossilkomponenter[[#This Row],[Mängd]]*DML_fossilkomponenter[[#This Row],[Värmevärde]]),"")</f>
        <v/>
      </c>
      <c r="C60" s="3" t="str">
        <f>IFERROR(VLOOKUP(DML_fossilkomponenter[[#This Row],[Fossil komponent]],Fossilkomponenter[[Fossilkomponent]:[Viktat normalvärde]],2,FALSE),"")</f>
        <v/>
      </c>
      <c r="D60" s="78" t="str">
        <f>IFERROR(DML_fossilkomponenter[[#This Row],[Utsläpp '[g CO2eq/MJ']]]*DML_fossilkomponenter[[#This Row],[Energimängd '[MJ']]]/1000000,"")</f>
        <v/>
      </c>
      <c r="E60" s="54" t="str">
        <f>IFERROR(IF(VLOOKUP(DML_fossilkomponenter[[#This Row],[Drivmedel]],DML_drivmedel[[FuelID]:[Reduktionsplikt]],10,FALSE)="Ja",VLOOKUP(DML_fossilkomponenter[[#This Row],[Drivmedelskategori]],Drivmedel[],5,FALSE),""),"")</f>
        <v/>
      </c>
      <c r="F60" s="54" t="str">
        <f>IFERROR(IF(VLOOKUP(DML_fossilkomponenter[[#This Row],[Drivmedel]],DML_drivmedel[[FuelID]:[Reduktionsplikt]],10,FALSE)="Ja",VLOOKUP(DML_fossilkomponenter[[#This Row],[Drivmedelskategori]],Drivmedel[],3,FALSE),""),"")</f>
        <v/>
      </c>
      <c r="G60" s="54" t="str">
        <f>IFERROR(IF(VLOOKUP(DML_fossilkomponenter[[#This Row],[Drivmedel]],DML_drivmedel[[FuelID]:[Reduktionsplikt]],10,FALSE)="Ja",VLOOKUP(DML_fossilkomponenter[[#This Row],[Drivmedelskategori]],Drivmedel[],4,FALSE),""),"")</f>
        <v/>
      </c>
      <c r="H60" s="119" t="str">
        <f>IFERROR(IF(DML_fossilkomponenter[[#This Row],[Enhet]]="m3, MJ/l",DML_fossilkomponenter[[#This Row],[Mängd]]*10^3*DML_fossilkomponenter[[#This Row],[Reduktionsplikt '[MJ/l']]],DML_fossilkomponenter[[#This Row],[Mängd]]*DML_fossilkomponenter[[#This Row],[Reduktionsplikt '[MJ/l']]]),"")</f>
        <v/>
      </c>
      <c r="I60" s="119" t="str">
        <f>IFERROR(DML_fossilkomponenter[[#This Row],[Reduktionsplikt  '[g CO2eq/MJ']]]*DML_fossilkomponenter[[#This Row],[Reduktionsplikt '[MJ']]],"")</f>
        <v/>
      </c>
      <c r="J60" s="9" t="str">
        <f>IF(DML_fossilkomponenter[[#This Row],[Mängd]]&gt;0,CONCATENATE(Rapporteringsår,"-",DML_fossilkomponenter[[#This Row],[ID]]),"")</f>
        <v/>
      </c>
      <c r="K60" s="9" t="str">
        <f>IF(DML_fossilkomponenter[[#This Row],[Mängd]]&gt;0,Rapporteringsår,"")</f>
        <v/>
      </c>
      <c r="L60" s="9" t="str">
        <f>IF(DML_fossilkomponenter[[#This Row],[Mängd]]&gt;0,Organisationsnummer,"")</f>
        <v/>
      </c>
      <c r="M60" s="54" t="str">
        <f>IFERROR(VLOOKUP(DML_fossilkomponenter[[#This Row],[Drivmedel]],DML_drivmedel[[FuelID]:[Drivmedel]],6,FALSE),"")</f>
        <v/>
      </c>
      <c r="N60" s="148">
        <v>2058</v>
      </c>
      <c r="O60" s="3"/>
      <c r="P60" s="3"/>
      <c r="Q60" s="78"/>
      <c r="R60" s="3"/>
      <c r="S60" s="3" t="str">
        <f>IF(DML_fossilkomponenter[[#This Row],[Enhet]]&lt;&gt;"",IFERROR(IF(DML_fossilkomponenter[[#This Row],[Enhet]]="kg, mj/kg",VLOOKUP(DML_fossilkomponenter[[#This Row],[Fossil komponent]],Fossilkomponenter[],3,FALSE),VLOOKUP(DML_fossilkomponenter[[#This Row],[Fossil komponent]],Fossilkomponenter[],4,FALSE)),""),"")</f>
        <v/>
      </c>
      <c r="T60" s="3"/>
      <c r="U60" s="3"/>
      <c r="V60" s="3"/>
    </row>
    <row r="61" spans="1:22" x14ac:dyDescent="0.35">
      <c r="A61" s="69"/>
      <c r="B61" s="78" t="str">
        <f>IF(DML_fossilkomponenter[[#This Row],[Mängd]]&gt;0,IF(DML_fossilkomponenter[[#This Row],[Enhet]]=Listor!$A$44,DML_fossilkomponenter[[#This Row],[Mängd]]*DML_fossilkomponenter[[#This Row],[Värmevärde]]*1000,DML_fossilkomponenter[[#This Row],[Mängd]]*DML_fossilkomponenter[[#This Row],[Värmevärde]]),"")</f>
        <v/>
      </c>
      <c r="C61" s="3" t="str">
        <f>IFERROR(VLOOKUP(DML_fossilkomponenter[[#This Row],[Fossil komponent]],Fossilkomponenter[[Fossilkomponent]:[Viktat normalvärde]],2,FALSE),"")</f>
        <v/>
      </c>
      <c r="D61" s="78" t="str">
        <f>IFERROR(DML_fossilkomponenter[[#This Row],[Utsläpp '[g CO2eq/MJ']]]*DML_fossilkomponenter[[#This Row],[Energimängd '[MJ']]]/1000000,"")</f>
        <v/>
      </c>
      <c r="E61" s="54" t="str">
        <f>IFERROR(IF(VLOOKUP(DML_fossilkomponenter[[#This Row],[Drivmedel]],DML_drivmedel[[FuelID]:[Reduktionsplikt]],10,FALSE)="Ja",VLOOKUP(DML_fossilkomponenter[[#This Row],[Drivmedelskategori]],Drivmedel[],5,FALSE),""),"")</f>
        <v/>
      </c>
      <c r="F61" s="54" t="str">
        <f>IFERROR(IF(VLOOKUP(DML_fossilkomponenter[[#This Row],[Drivmedel]],DML_drivmedel[[FuelID]:[Reduktionsplikt]],10,FALSE)="Ja",VLOOKUP(DML_fossilkomponenter[[#This Row],[Drivmedelskategori]],Drivmedel[],3,FALSE),""),"")</f>
        <v/>
      </c>
      <c r="G61" s="54" t="str">
        <f>IFERROR(IF(VLOOKUP(DML_fossilkomponenter[[#This Row],[Drivmedel]],DML_drivmedel[[FuelID]:[Reduktionsplikt]],10,FALSE)="Ja",VLOOKUP(DML_fossilkomponenter[[#This Row],[Drivmedelskategori]],Drivmedel[],4,FALSE),""),"")</f>
        <v/>
      </c>
      <c r="H61" s="119" t="str">
        <f>IFERROR(IF(DML_fossilkomponenter[[#This Row],[Enhet]]="m3, MJ/l",DML_fossilkomponenter[[#This Row],[Mängd]]*10^3*DML_fossilkomponenter[[#This Row],[Reduktionsplikt '[MJ/l']]],DML_fossilkomponenter[[#This Row],[Mängd]]*DML_fossilkomponenter[[#This Row],[Reduktionsplikt '[MJ/l']]]),"")</f>
        <v/>
      </c>
      <c r="I61" s="119" t="str">
        <f>IFERROR(DML_fossilkomponenter[[#This Row],[Reduktionsplikt  '[g CO2eq/MJ']]]*DML_fossilkomponenter[[#This Row],[Reduktionsplikt '[MJ']]],"")</f>
        <v/>
      </c>
      <c r="J61" s="9" t="str">
        <f>IF(DML_fossilkomponenter[[#This Row],[Mängd]]&gt;0,CONCATENATE(Rapporteringsår,"-",DML_fossilkomponenter[[#This Row],[ID]]),"")</f>
        <v/>
      </c>
      <c r="K61" s="9" t="str">
        <f>IF(DML_fossilkomponenter[[#This Row],[Mängd]]&gt;0,Rapporteringsår,"")</f>
        <v/>
      </c>
      <c r="L61" s="9" t="str">
        <f>IF(DML_fossilkomponenter[[#This Row],[Mängd]]&gt;0,Organisationsnummer,"")</f>
        <v/>
      </c>
      <c r="M61" s="54" t="str">
        <f>IFERROR(VLOOKUP(DML_fossilkomponenter[[#This Row],[Drivmedel]],DML_drivmedel[[FuelID]:[Drivmedel]],6,FALSE),"")</f>
        <v/>
      </c>
      <c r="N61" s="148">
        <v>2059</v>
      </c>
      <c r="O61" s="3"/>
      <c r="P61" s="3"/>
      <c r="Q61" s="78"/>
      <c r="R61" s="3"/>
      <c r="S61" s="3" t="str">
        <f>IF(DML_fossilkomponenter[[#This Row],[Enhet]]&lt;&gt;"",IFERROR(IF(DML_fossilkomponenter[[#This Row],[Enhet]]="kg, mj/kg",VLOOKUP(DML_fossilkomponenter[[#This Row],[Fossil komponent]],Fossilkomponenter[],3,FALSE),VLOOKUP(DML_fossilkomponenter[[#This Row],[Fossil komponent]],Fossilkomponenter[],4,FALSE)),""),"")</f>
        <v/>
      </c>
      <c r="T61" s="3"/>
      <c r="U61" s="3"/>
      <c r="V61" s="3"/>
    </row>
    <row r="62" spans="1:22" x14ac:dyDescent="0.35">
      <c r="A62" s="69"/>
      <c r="B62" s="78" t="str">
        <f>IF(DML_fossilkomponenter[[#This Row],[Mängd]]&gt;0,IF(DML_fossilkomponenter[[#This Row],[Enhet]]=Listor!$A$44,DML_fossilkomponenter[[#This Row],[Mängd]]*DML_fossilkomponenter[[#This Row],[Värmevärde]]*1000,DML_fossilkomponenter[[#This Row],[Mängd]]*DML_fossilkomponenter[[#This Row],[Värmevärde]]),"")</f>
        <v/>
      </c>
      <c r="C62" s="3" t="str">
        <f>IFERROR(VLOOKUP(DML_fossilkomponenter[[#This Row],[Fossil komponent]],Fossilkomponenter[[Fossilkomponent]:[Viktat normalvärde]],2,FALSE),"")</f>
        <v/>
      </c>
      <c r="D62" s="78" t="str">
        <f>IFERROR(DML_fossilkomponenter[[#This Row],[Utsläpp '[g CO2eq/MJ']]]*DML_fossilkomponenter[[#This Row],[Energimängd '[MJ']]]/1000000,"")</f>
        <v/>
      </c>
      <c r="E62" s="54" t="str">
        <f>IFERROR(IF(VLOOKUP(DML_fossilkomponenter[[#This Row],[Drivmedel]],DML_drivmedel[[FuelID]:[Reduktionsplikt]],10,FALSE)="Ja",VLOOKUP(DML_fossilkomponenter[[#This Row],[Drivmedelskategori]],Drivmedel[],5,FALSE),""),"")</f>
        <v/>
      </c>
      <c r="F62" s="54" t="str">
        <f>IFERROR(IF(VLOOKUP(DML_fossilkomponenter[[#This Row],[Drivmedel]],DML_drivmedel[[FuelID]:[Reduktionsplikt]],10,FALSE)="Ja",VLOOKUP(DML_fossilkomponenter[[#This Row],[Drivmedelskategori]],Drivmedel[],3,FALSE),""),"")</f>
        <v/>
      </c>
      <c r="G62" s="54" t="str">
        <f>IFERROR(IF(VLOOKUP(DML_fossilkomponenter[[#This Row],[Drivmedel]],DML_drivmedel[[FuelID]:[Reduktionsplikt]],10,FALSE)="Ja",VLOOKUP(DML_fossilkomponenter[[#This Row],[Drivmedelskategori]],Drivmedel[],4,FALSE),""),"")</f>
        <v/>
      </c>
      <c r="H62" s="119" t="str">
        <f>IFERROR(IF(DML_fossilkomponenter[[#This Row],[Enhet]]="m3, MJ/l",DML_fossilkomponenter[[#This Row],[Mängd]]*10^3*DML_fossilkomponenter[[#This Row],[Reduktionsplikt '[MJ/l']]],DML_fossilkomponenter[[#This Row],[Mängd]]*DML_fossilkomponenter[[#This Row],[Reduktionsplikt '[MJ/l']]]),"")</f>
        <v/>
      </c>
      <c r="I62" s="119" t="str">
        <f>IFERROR(DML_fossilkomponenter[[#This Row],[Reduktionsplikt  '[g CO2eq/MJ']]]*DML_fossilkomponenter[[#This Row],[Reduktionsplikt '[MJ']]],"")</f>
        <v/>
      </c>
      <c r="J62" s="9" t="str">
        <f>IF(DML_fossilkomponenter[[#This Row],[Mängd]]&gt;0,CONCATENATE(Rapporteringsår,"-",DML_fossilkomponenter[[#This Row],[ID]]),"")</f>
        <v/>
      </c>
      <c r="K62" s="9" t="str">
        <f>IF(DML_fossilkomponenter[[#This Row],[Mängd]]&gt;0,Rapporteringsår,"")</f>
        <v/>
      </c>
      <c r="L62" s="9" t="str">
        <f>IF(DML_fossilkomponenter[[#This Row],[Mängd]]&gt;0,Organisationsnummer,"")</f>
        <v/>
      </c>
      <c r="M62" s="54" t="str">
        <f>IFERROR(VLOOKUP(DML_fossilkomponenter[[#This Row],[Drivmedel]],DML_drivmedel[[FuelID]:[Drivmedel]],6,FALSE),"")</f>
        <v/>
      </c>
      <c r="N62" s="148">
        <v>2060</v>
      </c>
      <c r="O62" s="3"/>
      <c r="P62" s="3"/>
      <c r="Q62" s="78"/>
      <c r="R62" s="3"/>
      <c r="S62" s="3" t="str">
        <f>IF(DML_fossilkomponenter[[#This Row],[Enhet]]&lt;&gt;"",IFERROR(IF(DML_fossilkomponenter[[#This Row],[Enhet]]="kg, mj/kg",VLOOKUP(DML_fossilkomponenter[[#This Row],[Fossil komponent]],Fossilkomponenter[],3,FALSE),VLOOKUP(DML_fossilkomponenter[[#This Row],[Fossil komponent]],Fossilkomponenter[],4,FALSE)),""),"")</f>
        <v/>
      </c>
      <c r="T62" s="3"/>
      <c r="U62" s="3"/>
      <c r="V62" s="3"/>
    </row>
    <row r="63" spans="1:22" x14ac:dyDescent="0.35">
      <c r="A63" s="69"/>
      <c r="B63" s="78" t="str">
        <f>IF(DML_fossilkomponenter[[#This Row],[Mängd]]&gt;0,IF(DML_fossilkomponenter[[#This Row],[Enhet]]=Listor!$A$44,DML_fossilkomponenter[[#This Row],[Mängd]]*DML_fossilkomponenter[[#This Row],[Värmevärde]]*1000,DML_fossilkomponenter[[#This Row],[Mängd]]*DML_fossilkomponenter[[#This Row],[Värmevärde]]),"")</f>
        <v/>
      </c>
      <c r="C63" s="3" t="str">
        <f>IFERROR(VLOOKUP(DML_fossilkomponenter[[#This Row],[Fossil komponent]],Fossilkomponenter[[Fossilkomponent]:[Viktat normalvärde]],2,FALSE),"")</f>
        <v/>
      </c>
      <c r="D63" s="78" t="str">
        <f>IFERROR(DML_fossilkomponenter[[#This Row],[Utsläpp '[g CO2eq/MJ']]]*DML_fossilkomponenter[[#This Row],[Energimängd '[MJ']]]/1000000,"")</f>
        <v/>
      </c>
      <c r="E63" s="54" t="str">
        <f>IFERROR(IF(VLOOKUP(DML_fossilkomponenter[[#This Row],[Drivmedel]],DML_drivmedel[[FuelID]:[Reduktionsplikt]],10,FALSE)="Ja",VLOOKUP(DML_fossilkomponenter[[#This Row],[Drivmedelskategori]],Drivmedel[],5,FALSE),""),"")</f>
        <v/>
      </c>
      <c r="F63" s="54" t="str">
        <f>IFERROR(IF(VLOOKUP(DML_fossilkomponenter[[#This Row],[Drivmedel]],DML_drivmedel[[FuelID]:[Reduktionsplikt]],10,FALSE)="Ja",VLOOKUP(DML_fossilkomponenter[[#This Row],[Drivmedelskategori]],Drivmedel[],3,FALSE),""),"")</f>
        <v/>
      </c>
      <c r="G63" s="54" t="str">
        <f>IFERROR(IF(VLOOKUP(DML_fossilkomponenter[[#This Row],[Drivmedel]],DML_drivmedel[[FuelID]:[Reduktionsplikt]],10,FALSE)="Ja",VLOOKUP(DML_fossilkomponenter[[#This Row],[Drivmedelskategori]],Drivmedel[],4,FALSE),""),"")</f>
        <v/>
      </c>
      <c r="H63" s="119" t="str">
        <f>IFERROR(IF(DML_fossilkomponenter[[#This Row],[Enhet]]="m3, MJ/l",DML_fossilkomponenter[[#This Row],[Mängd]]*10^3*DML_fossilkomponenter[[#This Row],[Reduktionsplikt '[MJ/l']]],DML_fossilkomponenter[[#This Row],[Mängd]]*DML_fossilkomponenter[[#This Row],[Reduktionsplikt '[MJ/l']]]),"")</f>
        <v/>
      </c>
      <c r="I63" s="119" t="str">
        <f>IFERROR(DML_fossilkomponenter[[#This Row],[Reduktionsplikt  '[g CO2eq/MJ']]]*DML_fossilkomponenter[[#This Row],[Reduktionsplikt '[MJ']]],"")</f>
        <v/>
      </c>
      <c r="J63" s="9" t="str">
        <f>IF(DML_fossilkomponenter[[#This Row],[Mängd]]&gt;0,CONCATENATE(Rapporteringsår,"-",DML_fossilkomponenter[[#This Row],[ID]]),"")</f>
        <v/>
      </c>
      <c r="K63" s="9" t="str">
        <f>IF(DML_fossilkomponenter[[#This Row],[Mängd]]&gt;0,Rapporteringsår,"")</f>
        <v/>
      </c>
      <c r="L63" s="9" t="str">
        <f>IF(DML_fossilkomponenter[[#This Row],[Mängd]]&gt;0,Organisationsnummer,"")</f>
        <v/>
      </c>
      <c r="M63" s="54" t="str">
        <f>IFERROR(VLOOKUP(DML_fossilkomponenter[[#This Row],[Drivmedel]],DML_drivmedel[[FuelID]:[Drivmedel]],6,FALSE),"")</f>
        <v/>
      </c>
      <c r="N63" s="148">
        <v>2061</v>
      </c>
      <c r="O63" s="3"/>
      <c r="P63" s="3"/>
      <c r="Q63" s="78"/>
      <c r="R63" s="3"/>
      <c r="S63" s="3" t="str">
        <f>IF(DML_fossilkomponenter[[#This Row],[Enhet]]&lt;&gt;"",IFERROR(IF(DML_fossilkomponenter[[#This Row],[Enhet]]="kg, mj/kg",VLOOKUP(DML_fossilkomponenter[[#This Row],[Fossil komponent]],Fossilkomponenter[],3,FALSE),VLOOKUP(DML_fossilkomponenter[[#This Row],[Fossil komponent]],Fossilkomponenter[],4,FALSE)),""),"")</f>
        <v/>
      </c>
      <c r="T63" s="3"/>
      <c r="U63" s="3"/>
      <c r="V63" s="3"/>
    </row>
    <row r="64" spans="1:22" x14ac:dyDescent="0.35">
      <c r="A64" s="69"/>
      <c r="B64" s="78" t="str">
        <f>IF(DML_fossilkomponenter[[#This Row],[Mängd]]&gt;0,IF(DML_fossilkomponenter[[#This Row],[Enhet]]=Listor!$A$44,DML_fossilkomponenter[[#This Row],[Mängd]]*DML_fossilkomponenter[[#This Row],[Värmevärde]]*1000,DML_fossilkomponenter[[#This Row],[Mängd]]*DML_fossilkomponenter[[#This Row],[Värmevärde]]),"")</f>
        <v/>
      </c>
      <c r="C64" s="3" t="str">
        <f>IFERROR(VLOOKUP(DML_fossilkomponenter[[#This Row],[Fossil komponent]],Fossilkomponenter[[Fossilkomponent]:[Viktat normalvärde]],2,FALSE),"")</f>
        <v/>
      </c>
      <c r="D64" s="78" t="str">
        <f>IFERROR(DML_fossilkomponenter[[#This Row],[Utsläpp '[g CO2eq/MJ']]]*DML_fossilkomponenter[[#This Row],[Energimängd '[MJ']]]/1000000,"")</f>
        <v/>
      </c>
      <c r="E64" s="54" t="str">
        <f>IFERROR(IF(VLOOKUP(DML_fossilkomponenter[[#This Row],[Drivmedel]],DML_drivmedel[[FuelID]:[Reduktionsplikt]],10,FALSE)="Ja",VLOOKUP(DML_fossilkomponenter[[#This Row],[Drivmedelskategori]],Drivmedel[],5,FALSE),""),"")</f>
        <v/>
      </c>
      <c r="F64" s="54" t="str">
        <f>IFERROR(IF(VLOOKUP(DML_fossilkomponenter[[#This Row],[Drivmedel]],DML_drivmedel[[FuelID]:[Reduktionsplikt]],10,FALSE)="Ja",VLOOKUP(DML_fossilkomponenter[[#This Row],[Drivmedelskategori]],Drivmedel[],3,FALSE),""),"")</f>
        <v/>
      </c>
      <c r="G64" s="54" t="str">
        <f>IFERROR(IF(VLOOKUP(DML_fossilkomponenter[[#This Row],[Drivmedel]],DML_drivmedel[[FuelID]:[Reduktionsplikt]],10,FALSE)="Ja",VLOOKUP(DML_fossilkomponenter[[#This Row],[Drivmedelskategori]],Drivmedel[],4,FALSE),""),"")</f>
        <v/>
      </c>
      <c r="H64" s="119" t="str">
        <f>IFERROR(IF(DML_fossilkomponenter[[#This Row],[Enhet]]="m3, MJ/l",DML_fossilkomponenter[[#This Row],[Mängd]]*10^3*DML_fossilkomponenter[[#This Row],[Reduktionsplikt '[MJ/l']]],DML_fossilkomponenter[[#This Row],[Mängd]]*DML_fossilkomponenter[[#This Row],[Reduktionsplikt '[MJ/l']]]),"")</f>
        <v/>
      </c>
      <c r="I64" s="119" t="str">
        <f>IFERROR(DML_fossilkomponenter[[#This Row],[Reduktionsplikt  '[g CO2eq/MJ']]]*DML_fossilkomponenter[[#This Row],[Reduktionsplikt '[MJ']]],"")</f>
        <v/>
      </c>
      <c r="J64" s="9" t="str">
        <f>IF(DML_fossilkomponenter[[#This Row],[Mängd]]&gt;0,CONCATENATE(Rapporteringsår,"-",DML_fossilkomponenter[[#This Row],[ID]]),"")</f>
        <v/>
      </c>
      <c r="K64" s="9" t="str">
        <f>IF(DML_fossilkomponenter[[#This Row],[Mängd]]&gt;0,Rapporteringsår,"")</f>
        <v/>
      </c>
      <c r="L64" s="9" t="str">
        <f>IF(DML_fossilkomponenter[[#This Row],[Mängd]]&gt;0,Organisationsnummer,"")</f>
        <v/>
      </c>
      <c r="M64" s="54" t="str">
        <f>IFERROR(VLOOKUP(DML_fossilkomponenter[[#This Row],[Drivmedel]],DML_drivmedel[[FuelID]:[Drivmedel]],6,FALSE),"")</f>
        <v/>
      </c>
      <c r="N64" s="148">
        <v>2062</v>
      </c>
      <c r="O64" s="3"/>
      <c r="P64" s="3"/>
      <c r="Q64" s="78"/>
      <c r="R64" s="3"/>
      <c r="S64" s="3" t="str">
        <f>IF(DML_fossilkomponenter[[#This Row],[Enhet]]&lt;&gt;"",IFERROR(IF(DML_fossilkomponenter[[#This Row],[Enhet]]="kg, mj/kg",VLOOKUP(DML_fossilkomponenter[[#This Row],[Fossil komponent]],Fossilkomponenter[],3,FALSE),VLOOKUP(DML_fossilkomponenter[[#This Row],[Fossil komponent]],Fossilkomponenter[],4,FALSE)),""),"")</f>
        <v/>
      </c>
      <c r="T64" s="3"/>
      <c r="U64" s="3"/>
      <c r="V64" s="3"/>
    </row>
    <row r="65" spans="1:22" x14ac:dyDescent="0.35">
      <c r="A65" s="69"/>
      <c r="B65" s="78" t="str">
        <f>IF(DML_fossilkomponenter[[#This Row],[Mängd]]&gt;0,IF(DML_fossilkomponenter[[#This Row],[Enhet]]=Listor!$A$44,DML_fossilkomponenter[[#This Row],[Mängd]]*DML_fossilkomponenter[[#This Row],[Värmevärde]]*1000,DML_fossilkomponenter[[#This Row],[Mängd]]*DML_fossilkomponenter[[#This Row],[Värmevärde]]),"")</f>
        <v/>
      </c>
      <c r="C65" s="3" t="str">
        <f>IFERROR(VLOOKUP(DML_fossilkomponenter[[#This Row],[Fossil komponent]],Fossilkomponenter[[Fossilkomponent]:[Viktat normalvärde]],2,FALSE),"")</f>
        <v/>
      </c>
      <c r="D65" s="78" t="str">
        <f>IFERROR(DML_fossilkomponenter[[#This Row],[Utsläpp '[g CO2eq/MJ']]]*DML_fossilkomponenter[[#This Row],[Energimängd '[MJ']]]/1000000,"")</f>
        <v/>
      </c>
      <c r="E65" s="54" t="str">
        <f>IFERROR(IF(VLOOKUP(DML_fossilkomponenter[[#This Row],[Drivmedel]],DML_drivmedel[[FuelID]:[Reduktionsplikt]],10,FALSE)="Ja",VLOOKUP(DML_fossilkomponenter[[#This Row],[Drivmedelskategori]],Drivmedel[],5,FALSE),""),"")</f>
        <v/>
      </c>
      <c r="F65" s="54" t="str">
        <f>IFERROR(IF(VLOOKUP(DML_fossilkomponenter[[#This Row],[Drivmedel]],DML_drivmedel[[FuelID]:[Reduktionsplikt]],10,FALSE)="Ja",VLOOKUP(DML_fossilkomponenter[[#This Row],[Drivmedelskategori]],Drivmedel[],3,FALSE),""),"")</f>
        <v/>
      </c>
      <c r="G65" s="54" t="str">
        <f>IFERROR(IF(VLOOKUP(DML_fossilkomponenter[[#This Row],[Drivmedel]],DML_drivmedel[[FuelID]:[Reduktionsplikt]],10,FALSE)="Ja",VLOOKUP(DML_fossilkomponenter[[#This Row],[Drivmedelskategori]],Drivmedel[],4,FALSE),""),"")</f>
        <v/>
      </c>
      <c r="H65" s="119" t="str">
        <f>IFERROR(IF(DML_fossilkomponenter[[#This Row],[Enhet]]="m3, MJ/l",DML_fossilkomponenter[[#This Row],[Mängd]]*10^3*DML_fossilkomponenter[[#This Row],[Reduktionsplikt '[MJ/l']]],DML_fossilkomponenter[[#This Row],[Mängd]]*DML_fossilkomponenter[[#This Row],[Reduktionsplikt '[MJ/l']]]),"")</f>
        <v/>
      </c>
      <c r="I65" s="119" t="str">
        <f>IFERROR(DML_fossilkomponenter[[#This Row],[Reduktionsplikt  '[g CO2eq/MJ']]]*DML_fossilkomponenter[[#This Row],[Reduktionsplikt '[MJ']]],"")</f>
        <v/>
      </c>
      <c r="J65" s="9" t="str">
        <f>IF(DML_fossilkomponenter[[#This Row],[Mängd]]&gt;0,CONCATENATE(Rapporteringsår,"-",DML_fossilkomponenter[[#This Row],[ID]]),"")</f>
        <v/>
      </c>
      <c r="K65" s="9" t="str">
        <f>IF(DML_fossilkomponenter[[#This Row],[Mängd]]&gt;0,Rapporteringsår,"")</f>
        <v/>
      </c>
      <c r="L65" s="9" t="str">
        <f>IF(DML_fossilkomponenter[[#This Row],[Mängd]]&gt;0,Organisationsnummer,"")</f>
        <v/>
      </c>
      <c r="M65" s="54" t="str">
        <f>IFERROR(VLOOKUP(DML_fossilkomponenter[[#This Row],[Drivmedel]],DML_drivmedel[[FuelID]:[Drivmedel]],6,FALSE),"")</f>
        <v/>
      </c>
      <c r="N65" s="148">
        <v>2063</v>
      </c>
      <c r="O65" s="3"/>
      <c r="P65" s="3"/>
      <c r="Q65" s="78"/>
      <c r="R65" s="3"/>
      <c r="S65" s="3" t="str">
        <f>IF(DML_fossilkomponenter[[#This Row],[Enhet]]&lt;&gt;"",IFERROR(IF(DML_fossilkomponenter[[#This Row],[Enhet]]="kg, mj/kg",VLOOKUP(DML_fossilkomponenter[[#This Row],[Fossil komponent]],Fossilkomponenter[],3,FALSE),VLOOKUP(DML_fossilkomponenter[[#This Row],[Fossil komponent]],Fossilkomponenter[],4,FALSE)),""),"")</f>
        <v/>
      </c>
      <c r="T65" s="3"/>
      <c r="U65" s="3"/>
      <c r="V65" s="3"/>
    </row>
    <row r="66" spans="1:22" x14ac:dyDescent="0.35">
      <c r="A66" s="69"/>
      <c r="B66" s="78" t="str">
        <f>IF(DML_fossilkomponenter[[#This Row],[Mängd]]&gt;0,IF(DML_fossilkomponenter[[#This Row],[Enhet]]=Listor!$A$44,DML_fossilkomponenter[[#This Row],[Mängd]]*DML_fossilkomponenter[[#This Row],[Värmevärde]]*1000,DML_fossilkomponenter[[#This Row],[Mängd]]*DML_fossilkomponenter[[#This Row],[Värmevärde]]),"")</f>
        <v/>
      </c>
      <c r="C66" s="3" t="str">
        <f>IFERROR(VLOOKUP(DML_fossilkomponenter[[#This Row],[Fossil komponent]],Fossilkomponenter[[Fossilkomponent]:[Viktat normalvärde]],2,FALSE),"")</f>
        <v/>
      </c>
      <c r="D66" s="78" t="str">
        <f>IFERROR(DML_fossilkomponenter[[#This Row],[Utsläpp '[g CO2eq/MJ']]]*DML_fossilkomponenter[[#This Row],[Energimängd '[MJ']]]/1000000,"")</f>
        <v/>
      </c>
      <c r="E66" s="54" t="str">
        <f>IFERROR(IF(VLOOKUP(DML_fossilkomponenter[[#This Row],[Drivmedel]],DML_drivmedel[[FuelID]:[Reduktionsplikt]],10,FALSE)="Ja",VLOOKUP(DML_fossilkomponenter[[#This Row],[Drivmedelskategori]],Drivmedel[],5,FALSE),""),"")</f>
        <v/>
      </c>
      <c r="F66" s="54" t="str">
        <f>IFERROR(IF(VLOOKUP(DML_fossilkomponenter[[#This Row],[Drivmedel]],DML_drivmedel[[FuelID]:[Reduktionsplikt]],10,FALSE)="Ja",VLOOKUP(DML_fossilkomponenter[[#This Row],[Drivmedelskategori]],Drivmedel[],3,FALSE),""),"")</f>
        <v/>
      </c>
      <c r="G66" s="54" t="str">
        <f>IFERROR(IF(VLOOKUP(DML_fossilkomponenter[[#This Row],[Drivmedel]],DML_drivmedel[[FuelID]:[Reduktionsplikt]],10,FALSE)="Ja",VLOOKUP(DML_fossilkomponenter[[#This Row],[Drivmedelskategori]],Drivmedel[],4,FALSE),""),"")</f>
        <v/>
      </c>
      <c r="H66" s="119" t="str">
        <f>IFERROR(IF(DML_fossilkomponenter[[#This Row],[Enhet]]="m3, MJ/l",DML_fossilkomponenter[[#This Row],[Mängd]]*10^3*DML_fossilkomponenter[[#This Row],[Reduktionsplikt '[MJ/l']]],DML_fossilkomponenter[[#This Row],[Mängd]]*DML_fossilkomponenter[[#This Row],[Reduktionsplikt '[MJ/l']]]),"")</f>
        <v/>
      </c>
      <c r="I66" s="119" t="str">
        <f>IFERROR(DML_fossilkomponenter[[#This Row],[Reduktionsplikt  '[g CO2eq/MJ']]]*DML_fossilkomponenter[[#This Row],[Reduktionsplikt '[MJ']]],"")</f>
        <v/>
      </c>
      <c r="J66" s="9" t="str">
        <f>IF(DML_fossilkomponenter[[#This Row],[Mängd]]&gt;0,CONCATENATE(Rapporteringsår,"-",DML_fossilkomponenter[[#This Row],[ID]]),"")</f>
        <v/>
      </c>
      <c r="K66" s="9" t="str">
        <f>IF(DML_fossilkomponenter[[#This Row],[Mängd]]&gt;0,Rapporteringsår,"")</f>
        <v/>
      </c>
      <c r="L66" s="9" t="str">
        <f>IF(DML_fossilkomponenter[[#This Row],[Mängd]]&gt;0,Organisationsnummer,"")</f>
        <v/>
      </c>
      <c r="M66" s="54" t="str">
        <f>IFERROR(VLOOKUP(DML_fossilkomponenter[[#This Row],[Drivmedel]],DML_drivmedel[[FuelID]:[Drivmedel]],6,FALSE),"")</f>
        <v/>
      </c>
      <c r="N66" s="148">
        <v>2064</v>
      </c>
      <c r="O66" s="3"/>
      <c r="P66" s="3"/>
      <c r="Q66" s="78"/>
      <c r="R66" s="3"/>
      <c r="S66" s="3" t="str">
        <f>IF(DML_fossilkomponenter[[#This Row],[Enhet]]&lt;&gt;"",IFERROR(IF(DML_fossilkomponenter[[#This Row],[Enhet]]="kg, mj/kg",VLOOKUP(DML_fossilkomponenter[[#This Row],[Fossil komponent]],Fossilkomponenter[],3,FALSE),VLOOKUP(DML_fossilkomponenter[[#This Row],[Fossil komponent]],Fossilkomponenter[],4,FALSE)),""),"")</f>
        <v/>
      </c>
      <c r="T66" s="3"/>
      <c r="U66" s="3"/>
      <c r="V66" s="3"/>
    </row>
    <row r="67" spans="1:22" x14ac:dyDescent="0.35">
      <c r="A67" s="69"/>
      <c r="B67" s="78" t="str">
        <f>IF(DML_fossilkomponenter[[#This Row],[Mängd]]&gt;0,IF(DML_fossilkomponenter[[#This Row],[Enhet]]=Listor!$A$44,DML_fossilkomponenter[[#This Row],[Mängd]]*DML_fossilkomponenter[[#This Row],[Värmevärde]]*1000,DML_fossilkomponenter[[#This Row],[Mängd]]*DML_fossilkomponenter[[#This Row],[Värmevärde]]),"")</f>
        <v/>
      </c>
      <c r="C67" s="3" t="str">
        <f>IFERROR(VLOOKUP(DML_fossilkomponenter[[#This Row],[Fossil komponent]],Fossilkomponenter[[Fossilkomponent]:[Viktat normalvärde]],2,FALSE),"")</f>
        <v/>
      </c>
      <c r="D67" s="78" t="str">
        <f>IFERROR(DML_fossilkomponenter[[#This Row],[Utsläpp '[g CO2eq/MJ']]]*DML_fossilkomponenter[[#This Row],[Energimängd '[MJ']]]/1000000,"")</f>
        <v/>
      </c>
      <c r="E67" s="54" t="str">
        <f>IFERROR(IF(VLOOKUP(DML_fossilkomponenter[[#This Row],[Drivmedel]],DML_drivmedel[[FuelID]:[Reduktionsplikt]],10,FALSE)="Ja",VLOOKUP(DML_fossilkomponenter[[#This Row],[Drivmedelskategori]],Drivmedel[],5,FALSE),""),"")</f>
        <v/>
      </c>
      <c r="F67" s="54" t="str">
        <f>IFERROR(IF(VLOOKUP(DML_fossilkomponenter[[#This Row],[Drivmedel]],DML_drivmedel[[FuelID]:[Reduktionsplikt]],10,FALSE)="Ja",VLOOKUP(DML_fossilkomponenter[[#This Row],[Drivmedelskategori]],Drivmedel[],3,FALSE),""),"")</f>
        <v/>
      </c>
      <c r="G67" s="54" t="str">
        <f>IFERROR(IF(VLOOKUP(DML_fossilkomponenter[[#This Row],[Drivmedel]],DML_drivmedel[[FuelID]:[Reduktionsplikt]],10,FALSE)="Ja",VLOOKUP(DML_fossilkomponenter[[#This Row],[Drivmedelskategori]],Drivmedel[],4,FALSE),""),"")</f>
        <v/>
      </c>
      <c r="H67" s="119" t="str">
        <f>IFERROR(IF(DML_fossilkomponenter[[#This Row],[Enhet]]="m3, MJ/l",DML_fossilkomponenter[[#This Row],[Mängd]]*10^3*DML_fossilkomponenter[[#This Row],[Reduktionsplikt '[MJ/l']]],DML_fossilkomponenter[[#This Row],[Mängd]]*DML_fossilkomponenter[[#This Row],[Reduktionsplikt '[MJ/l']]]),"")</f>
        <v/>
      </c>
      <c r="I67" s="119" t="str">
        <f>IFERROR(DML_fossilkomponenter[[#This Row],[Reduktionsplikt  '[g CO2eq/MJ']]]*DML_fossilkomponenter[[#This Row],[Reduktionsplikt '[MJ']]],"")</f>
        <v/>
      </c>
      <c r="J67" s="9" t="str">
        <f>IF(DML_fossilkomponenter[[#This Row],[Mängd]]&gt;0,CONCATENATE(Rapporteringsår,"-",DML_fossilkomponenter[[#This Row],[ID]]),"")</f>
        <v/>
      </c>
      <c r="K67" s="9" t="str">
        <f>IF(DML_fossilkomponenter[[#This Row],[Mängd]]&gt;0,Rapporteringsår,"")</f>
        <v/>
      </c>
      <c r="L67" s="9" t="str">
        <f>IF(DML_fossilkomponenter[[#This Row],[Mängd]]&gt;0,Organisationsnummer,"")</f>
        <v/>
      </c>
      <c r="M67" s="54" t="str">
        <f>IFERROR(VLOOKUP(DML_fossilkomponenter[[#This Row],[Drivmedel]],DML_drivmedel[[FuelID]:[Drivmedel]],6,FALSE),"")</f>
        <v/>
      </c>
      <c r="N67" s="148">
        <v>2065</v>
      </c>
      <c r="O67" s="3"/>
      <c r="P67" s="3"/>
      <c r="Q67" s="78"/>
      <c r="R67" s="3"/>
      <c r="S67" s="3" t="str">
        <f>IF(DML_fossilkomponenter[[#This Row],[Enhet]]&lt;&gt;"",IFERROR(IF(DML_fossilkomponenter[[#This Row],[Enhet]]="kg, mj/kg",VLOOKUP(DML_fossilkomponenter[[#This Row],[Fossil komponent]],Fossilkomponenter[],3,FALSE),VLOOKUP(DML_fossilkomponenter[[#This Row],[Fossil komponent]],Fossilkomponenter[],4,FALSE)),""),"")</f>
        <v/>
      </c>
      <c r="T67" s="3"/>
      <c r="U67" s="3"/>
      <c r="V67" s="3"/>
    </row>
    <row r="68" spans="1:22" x14ac:dyDescent="0.35">
      <c r="A68" s="69"/>
      <c r="B68" s="78" t="str">
        <f>IF(DML_fossilkomponenter[[#This Row],[Mängd]]&gt;0,IF(DML_fossilkomponenter[[#This Row],[Enhet]]=Listor!$A$44,DML_fossilkomponenter[[#This Row],[Mängd]]*DML_fossilkomponenter[[#This Row],[Värmevärde]]*1000,DML_fossilkomponenter[[#This Row],[Mängd]]*DML_fossilkomponenter[[#This Row],[Värmevärde]]),"")</f>
        <v/>
      </c>
      <c r="C68" s="3" t="str">
        <f>IFERROR(VLOOKUP(DML_fossilkomponenter[[#This Row],[Fossil komponent]],Fossilkomponenter[[Fossilkomponent]:[Viktat normalvärde]],2,FALSE),"")</f>
        <v/>
      </c>
      <c r="D68" s="78" t="str">
        <f>IFERROR(DML_fossilkomponenter[[#This Row],[Utsläpp '[g CO2eq/MJ']]]*DML_fossilkomponenter[[#This Row],[Energimängd '[MJ']]]/1000000,"")</f>
        <v/>
      </c>
      <c r="E68" s="54" t="str">
        <f>IFERROR(IF(VLOOKUP(DML_fossilkomponenter[[#This Row],[Drivmedel]],DML_drivmedel[[FuelID]:[Reduktionsplikt]],10,FALSE)="Ja",VLOOKUP(DML_fossilkomponenter[[#This Row],[Drivmedelskategori]],Drivmedel[],5,FALSE),""),"")</f>
        <v/>
      </c>
      <c r="F68" s="54" t="str">
        <f>IFERROR(IF(VLOOKUP(DML_fossilkomponenter[[#This Row],[Drivmedel]],DML_drivmedel[[FuelID]:[Reduktionsplikt]],10,FALSE)="Ja",VLOOKUP(DML_fossilkomponenter[[#This Row],[Drivmedelskategori]],Drivmedel[],3,FALSE),""),"")</f>
        <v/>
      </c>
      <c r="G68" s="54" t="str">
        <f>IFERROR(IF(VLOOKUP(DML_fossilkomponenter[[#This Row],[Drivmedel]],DML_drivmedel[[FuelID]:[Reduktionsplikt]],10,FALSE)="Ja",VLOOKUP(DML_fossilkomponenter[[#This Row],[Drivmedelskategori]],Drivmedel[],4,FALSE),""),"")</f>
        <v/>
      </c>
      <c r="H68" s="119" t="str">
        <f>IFERROR(IF(DML_fossilkomponenter[[#This Row],[Enhet]]="m3, MJ/l",DML_fossilkomponenter[[#This Row],[Mängd]]*10^3*DML_fossilkomponenter[[#This Row],[Reduktionsplikt '[MJ/l']]],DML_fossilkomponenter[[#This Row],[Mängd]]*DML_fossilkomponenter[[#This Row],[Reduktionsplikt '[MJ/l']]]),"")</f>
        <v/>
      </c>
      <c r="I68" s="119" t="str">
        <f>IFERROR(DML_fossilkomponenter[[#This Row],[Reduktionsplikt  '[g CO2eq/MJ']]]*DML_fossilkomponenter[[#This Row],[Reduktionsplikt '[MJ']]],"")</f>
        <v/>
      </c>
      <c r="J68" s="9" t="str">
        <f>IF(DML_fossilkomponenter[[#This Row],[Mängd]]&gt;0,CONCATENATE(Rapporteringsår,"-",DML_fossilkomponenter[[#This Row],[ID]]),"")</f>
        <v/>
      </c>
      <c r="K68" s="9" t="str">
        <f>IF(DML_fossilkomponenter[[#This Row],[Mängd]]&gt;0,Rapporteringsår,"")</f>
        <v/>
      </c>
      <c r="L68" s="9" t="str">
        <f>IF(DML_fossilkomponenter[[#This Row],[Mängd]]&gt;0,Organisationsnummer,"")</f>
        <v/>
      </c>
      <c r="M68" s="54" t="str">
        <f>IFERROR(VLOOKUP(DML_fossilkomponenter[[#This Row],[Drivmedel]],DML_drivmedel[[FuelID]:[Drivmedel]],6,FALSE),"")</f>
        <v/>
      </c>
      <c r="N68" s="148">
        <v>2066</v>
      </c>
      <c r="O68" s="3"/>
      <c r="P68" s="3"/>
      <c r="Q68" s="78"/>
      <c r="R68" s="3"/>
      <c r="S68" s="3" t="str">
        <f>IF(DML_fossilkomponenter[[#This Row],[Enhet]]&lt;&gt;"",IFERROR(IF(DML_fossilkomponenter[[#This Row],[Enhet]]="kg, mj/kg",VLOOKUP(DML_fossilkomponenter[[#This Row],[Fossil komponent]],Fossilkomponenter[],3,FALSE),VLOOKUP(DML_fossilkomponenter[[#This Row],[Fossil komponent]],Fossilkomponenter[],4,FALSE)),""),"")</f>
        <v/>
      </c>
      <c r="T68" s="3"/>
      <c r="U68" s="3"/>
      <c r="V68" s="3"/>
    </row>
    <row r="69" spans="1:22" x14ac:dyDescent="0.35">
      <c r="A69" s="69"/>
      <c r="B69" s="78" t="str">
        <f>IF(DML_fossilkomponenter[[#This Row],[Mängd]]&gt;0,IF(DML_fossilkomponenter[[#This Row],[Enhet]]=Listor!$A$44,DML_fossilkomponenter[[#This Row],[Mängd]]*DML_fossilkomponenter[[#This Row],[Värmevärde]]*1000,DML_fossilkomponenter[[#This Row],[Mängd]]*DML_fossilkomponenter[[#This Row],[Värmevärde]]),"")</f>
        <v/>
      </c>
      <c r="C69" s="3" t="str">
        <f>IFERROR(VLOOKUP(DML_fossilkomponenter[[#This Row],[Fossil komponent]],Fossilkomponenter[[Fossilkomponent]:[Viktat normalvärde]],2,FALSE),"")</f>
        <v/>
      </c>
      <c r="D69" s="78" t="str">
        <f>IFERROR(DML_fossilkomponenter[[#This Row],[Utsläpp '[g CO2eq/MJ']]]*DML_fossilkomponenter[[#This Row],[Energimängd '[MJ']]]/1000000,"")</f>
        <v/>
      </c>
      <c r="E69" s="54" t="str">
        <f>IFERROR(IF(VLOOKUP(DML_fossilkomponenter[[#This Row],[Drivmedel]],DML_drivmedel[[FuelID]:[Reduktionsplikt]],10,FALSE)="Ja",VLOOKUP(DML_fossilkomponenter[[#This Row],[Drivmedelskategori]],Drivmedel[],5,FALSE),""),"")</f>
        <v/>
      </c>
      <c r="F69" s="54" t="str">
        <f>IFERROR(IF(VLOOKUP(DML_fossilkomponenter[[#This Row],[Drivmedel]],DML_drivmedel[[FuelID]:[Reduktionsplikt]],10,FALSE)="Ja",VLOOKUP(DML_fossilkomponenter[[#This Row],[Drivmedelskategori]],Drivmedel[],3,FALSE),""),"")</f>
        <v/>
      </c>
      <c r="G69" s="54" t="str">
        <f>IFERROR(IF(VLOOKUP(DML_fossilkomponenter[[#This Row],[Drivmedel]],DML_drivmedel[[FuelID]:[Reduktionsplikt]],10,FALSE)="Ja",VLOOKUP(DML_fossilkomponenter[[#This Row],[Drivmedelskategori]],Drivmedel[],4,FALSE),""),"")</f>
        <v/>
      </c>
      <c r="H69" s="119" t="str">
        <f>IFERROR(IF(DML_fossilkomponenter[[#This Row],[Enhet]]="m3, MJ/l",DML_fossilkomponenter[[#This Row],[Mängd]]*10^3*DML_fossilkomponenter[[#This Row],[Reduktionsplikt '[MJ/l']]],DML_fossilkomponenter[[#This Row],[Mängd]]*DML_fossilkomponenter[[#This Row],[Reduktionsplikt '[MJ/l']]]),"")</f>
        <v/>
      </c>
      <c r="I69" s="119" t="str">
        <f>IFERROR(DML_fossilkomponenter[[#This Row],[Reduktionsplikt  '[g CO2eq/MJ']]]*DML_fossilkomponenter[[#This Row],[Reduktionsplikt '[MJ']]],"")</f>
        <v/>
      </c>
      <c r="J69" s="9" t="str">
        <f>IF(DML_fossilkomponenter[[#This Row],[Mängd]]&gt;0,CONCATENATE(Rapporteringsår,"-",DML_fossilkomponenter[[#This Row],[ID]]),"")</f>
        <v/>
      </c>
      <c r="K69" s="9" t="str">
        <f>IF(DML_fossilkomponenter[[#This Row],[Mängd]]&gt;0,Rapporteringsår,"")</f>
        <v/>
      </c>
      <c r="L69" s="9" t="str">
        <f>IF(DML_fossilkomponenter[[#This Row],[Mängd]]&gt;0,Organisationsnummer,"")</f>
        <v/>
      </c>
      <c r="M69" s="54" t="str">
        <f>IFERROR(VLOOKUP(DML_fossilkomponenter[[#This Row],[Drivmedel]],DML_drivmedel[[FuelID]:[Drivmedel]],6,FALSE),"")</f>
        <v/>
      </c>
      <c r="N69" s="148">
        <v>2067</v>
      </c>
      <c r="O69" s="3"/>
      <c r="P69" s="3"/>
      <c r="Q69" s="78"/>
      <c r="R69" s="3"/>
      <c r="S69" s="3" t="str">
        <f>IF(DML_fossilkomponenter[[#This Row],[Enhet]]&lt;&gt;"",IFERROR(IF(DML_fossilkomponenter[[#This Row],[Enhet]]="kg, mj/kg",VLOOKUP(DML_fossilkomponenter[[#This Row],[Fossil komponent]],Fossilkomponenter[],3,FALSE),VLOOKUP(DML_fossilkomponenter[[#This Row],[Fossil komponent]],Fossilkomponenter[],4,FALSE)),""),"")</f>
        <v/>
      </c>
      <c r="T69" s="3"/>
      <c r="U69" s="3"/>
      <c r="V69" s="3"/>
    </row>
    <row r="70" spans="1:22" x14ac:dyDescent="0.35">
      <c r="A70" s="69"/>
      <c r="B70" s="78" t="str">
        <f>IF(DML_fossilkomponenter[[#This Row],[Mängd]]&gt;0,IF(DML_fossilkomponenter[[#This Row],[Enhet]]=Listor!$A$44,DML_fossilkomponenter[[#This Row],[Mängd]]*DML_fossilkomponenter[[#This Row],[Värmevärde]]*1000,DML_fossilkomponenter[[#This Row],[Mängd]]*DML_fossilkomponenter[[#This Row],[Värmevärde]]),"")</f>
        <v/>
      </c>
      <c r="C70" s="3" t="str">
        <f>IFERROR(VLOOKUP(DML_fossilkomponenter[[#This Row],[Fossil komponent]],Fossilkomponenter[[Fossilkomponent]:[Viktat normalvärde]],2,FALSE),"")</f>
        <v/>
      </c>
      <c r="D70" s="78" t="str">
        <f>IFERROR(DML_fossilkomponenter[[#This Row],[Utsläpp '[g CO2eq/MJ']]]*DML_fossilkomponenter[[#This Row],[Energimängd '[MJ']]]/1000000,"")</f>
        <v/>
      </c>
      <c r="E70" s="54" t="str">
        <f>IFERROR(IF(VLOOKUP(DML_fossilkomponenter[[#This Row],[Drivmedel]],DML_drivmedel[[FuelID]:[Reduktionsplikt]],10,FALSE)="Ja",VLOOKUP(DML_fossilkomponenter[[#This Row],[Drivmedelskategori]],Drivmedel[],5,FALSE),""),"")</f>
        <v/>
      </c>
      <c r="F70" s="54" t="str">
        <f>IFERROR(IF(VLOOKUP(DML_fossilkomponenter[[#This Row],[Drivmedel]],DML_drivmedel[[FuelID]:[Reduktionsplikt]],10,FALSE)="Ja",VLOOKUP(DML_fossilkomponenter[[#This Row],[Drivmedelskategori]],Drivmedel[],3,FALSE),""),"")</f>
        <v/>
      </c>
      <c r="G70" s="54" t="str">
        <f>IFERROR(IF(VLOOKUP(DML_fossilkomponenter[[#This Row],[Drivmedel]],DML_drivmedel[[FuelID]:[Reduktionsplikt]],10,FALSE)="Ja",VLOOKUP(DML_fossilkomponenter[[#This Row],[Drivmedelskategori]],Drivmedel[],4,FALSE),""),"")</f>
        <v/>
      </c>
      <c r="H70" s="119" t="str">
        <f>IFERROR(IF(DML_fossilkomponenter[[#This Row],[Enhet]]="m3, MJ/l",DML_fossilkomponenter[[#This Row],[Mängd]]*10^3*DML_fossilkomponenter[[#This Row],[Reduktionsplikt '[MJ/l']]],DML_fossilkomponenter[[#This Row],[Mängd]]*DML_fossilkomponenter[[#This Row],[Reduktionsplikt '[MJ/l']]]),"")</f>
        <v/>
      </c>
      <c r="I70" s="119" t="str">
        <f>IFERROR(DML_fossilkomponenter[[#This Row],[Reduktionsplikt  '[g CO2eq/MJ']]]*DML_fossilkomponenter[[#This Row],[Reduktionsplikt '[MJ']]],"")</f>
        <v/>
      </c>
      <c r="J70" s="9" t="str">
        <f>IF(DML_fossilkomponenter[[#This Row],[Mängd]]&gt;0,CONCATENATE(Rapporteringsår,"-",DML_fossilkomponenter[[#This Row],[ID]]),"")</f>
        <v/>
      </c>
      <c r="K70" s="9" t="str">
        <f>IF(DML_fossilkomponenter[[#This Row],[Mängd]]&gt;0,Rapporteringsår,"")</f>
        <v/>
      </c>
      <c r="L70" s="9" t="str">
        <f>IF(DML_fossilkomponenter[[#This Row],[Mängd]]&gt;0,Organisationsnummer,"")</f>
        <v/>
      </c>
      <c r="M70" s="54" t="str">
        <f>IFERROR(VLOOKUP(DML_fossilkomponenter[[#This Row],[Drivmedel]],DML_drivmedel[[FuelID]:[Drivmedel]],6,FALSE),"")</f>
        <v/>
      </c>
      <c r="N70" s="148">
        <v>2068</v>
      </c>
      <c r="O70" s="3"/>
      <c r="P70" s="3"/>
      <c r="Q70" s="78"/>
      <c r="R70" s="3"/>
      <c r="S70" s="3" t="str">
        <f>IF(DML_fossilkomponenter[[#This Row],[Enhet]]&lt;&gt;"",IFERROR(IF(DML_fossilkomponenter[[#This Row],[Enhet]]="kg, mj/kg",VLOOKUP(DML_fossilkomponenter[[#This Row],[Fossil komponent]],Fossilkomponenter[],3,FALSE),VLOOKUP(DML_fossilkomponenter[[#This Row],[Fossil komponent]],Fossilkomponenter[],4,FALSE)),""),"")</f>
        <v/>
      </c>
      <c r="T70" s="3"/>
      <c r="U70" s="3"/>
      <c r="V70" s="3"/>
    </row>
    <row r="71" spans="1:22" x14ac:dyDescent="0.35">
      <c r="A71" s="69"/>
      <c r="B71" s="78" t="str">
        <f>IF(DML_fossilkomponenter[[#This Row],[Mängd]]&gt;0,IF(DML_fossilkomponenter[[#This Row],[Enhet]]=Listor!$A$44,DML_fossilkomponenter[[#This Row],[Mängd]]*DML_fossilkomponenter[[#This Row],[Värmevärde]]*1000,DML_fossilkomponenter[[#This Row],[Mängd]]*DML_fossilkomponenter[[#This Row],[Värmevärde]]),"")</f>
        <v/>
      </c>
      <c r="C71" s="3" t="str">
        <f>IFERROR(VLOOKUP(DML_fossilkomponenter[[#This Row],[Fossil komponent]],Fossilkomponenter[[Fossilkomponent]:[Viktat normalvärde]],2,FALSE),"")</f>
        <v/>
      </c>
      <c r="D71" s="78" t="str">
        <f>IFERROR(DML_fossilkomponenter[[#This Row],[Utsläpp '[g CO2eq/MJ']]]*DML_fossilkomponenter[[#This Row],[Energimängd '[MJ']]]/1000000,"")</f>
        <v/>
      </c>
      <c r="E71" s="54" t="str">
        <f>IFERROR(IF(VLOOKUP(DML_fossilkomponenter[[#This Row],[Drivmedel]],DML_drivmedel[[FuelID]:[Reduktionsplikt]],10,FALSE)="Ja",VLOOKUP(DML_fossilkomponenter[[#This Row],[Drivmedelskategori]],Drivmedel[],5,FALSE),""),"")</f>
        <v/>
      </c>
      <c r="F71" s="54" t="str">
        <f>IFERROR(IF(VLOOKUP(DML_fossilkomponenter[[#This Row],[Drivmedel]],DML_drivmedel[[FuelID]:[Reduktionsplikt]],10,FALSE)="Ja",VLOOKUP(DML_fossilkomponenter[[#This Row],[Drivmedelskategori]],Drivmedel[],3,FALSE),""),"")</f>
        <v/>
      </c>
      <c r="G71" s="54" t="str">
        <f>IFERROR(IF(VLOOKUP(DML_fossilkomponenter[[#This Row],[Drivmedel]],DML_drivmedel[[FuelID]:[Reduktionsplikt]],10,FALSE)="Ja",VLOOKUP(DML_fossilkomponenter[[#This Row],[Drivmedelskategori]],Drivmedel[],4,FALSE),""),"")</f>
        <v/>
      </c>
      <c r="H71" s="119" t="str">
        <f>IFERROR(IF(DML_fossilkomponenter[[#This Row],[Enhet]]="m3, MJ/l",DML_fossilkomponenter[[#This Row],[Mängd]]*10^3*DML_fossilkomponenter[[#This Row],[Reduktionsplikt '[MJ/l']]],DML_fossilkomponenter[[#This Row],[Mängd]]*DML_fossilkomponenter[[#This Row],[Reduktionsplikt '[MJ/l']]]),"")</f>
        <v/>
      </c>
      <c r="I71" s="119" t="str">
        <f>IFERROR(DML_fossilkomponenter[[#This Row],[Reduktionsplikt  '[g CO2eq/MJ']]]*DML_fossilkomponenter[[#This Row],[Reduktionsplikt '[MJ']]],"")</f>
        <v/>
      </c>
      <c r="J71" s="9" t="str">
        <f>IF(DML_fossilkomponenter[[#This Row],[Mängd]]&gt;0,CONCATENATE(Rapporteringsår,"-",DML_fossilkomponenter[[#This Row],[ID]]),"")</f>
        <v/>
      </c>
      <c r="K71" s="9" t="str">
        <f>IF(DML_fossilkomponenter[[#This Row],[Mängd]]&gt;0,Rapporteringsår,"")</f>
        <v/>
      </c>
      <c r="L71" s="9" t="str">
        <f>IF(DML_fossilkomponenter[[#This Row],[Mängd]]&gt;0,Organisationsnummer,"")</f>
        <v/>
      </c>
      <c r="M71" s="54" t="str">
        <f>IFERROR(VLOOKUP(DML_fossilkomponenter[[#This Row],[Drivmedel]],DML_drivmedel[[FuelID]:[Drivmedel]],6,FALSE),"")</f>
        <v/>
      </c>
      <c r="N71" s="148">
        <v>2069</v>
      </c>
      <c r="O71" s="3"/>
      <c r="P71" s="3"/>
      <c r="Q71" s="78"/>
      <c r="R71" s="3"/>
      <c r="S71" s="3" t="str">
        <f>IF(DML_fossilkomponenter[[#This Row],[Enhet]]&lt;&gt;"",IFERROR(IF(DML_fossilkomponenter[[#This Row],[Enhet]]="kg, mj/kg",VLOOKUP(DML_fossilkomponenter[[#This Row],[Fossil komponent]],Fossilkomponenter[],3,FALSE),VLOOKUP(DML_fossilkomponenter[[#This Row],[Fossil komponent]],Fossilkomponenter[],4,FALSE)),""),"")</f>
        <v/>
      </c>
      <c r="T71" s="3"/>
      <c r="U71" s="3"/>
      <c r="V71" s="3"/>
    </row>
    <row r="72" spans="1:22" x14ac:dyDescent="0.35">
      <c r="A72" s="69"/>
      <c r="B72" s="78" t="str">
        <f>IF(DML_fossilkomponenter[[#This Row],[Mängd]]&gt;0,IF(DML_fossilkomponenter[[#This Row],[Enhet]]=Listor!$A$44,DML_fossilkomponenter[[#This Row],[Mängd]]*DML_fossilkomponenter[[#This Row],[Värmevärde]]*1000,DML_fossilkomponenter[[#This Row],[Mängd]]*DML_fossilkomponenter[[#This Row],[Värmevärde]]),"")</f>
        <v/>
      </c>
      <c r="C72" s="3" t="str">
        <f>IFERROR(VLOOKUP(DML_fossilkomponenter[[#This Row],[Fossil komponent]],Fossilkomponenter[[Fossilkomponent]:[Viktat normalvärde]],2,FALSE),"")</f>
        <v/>
      </c>
      <c r="D72" s="78" t="str">
        <f>IFERROR(DML_fossilkomponenter[[#This Row],[Utsläpp '[g CO2eq/MJ']]]*DML_fossilkomponenter[[#This Row],[Energimängd '[MJ']]]/1000000,"")</f>
        <v/>
      </c>
      <c r="E72" s="54" t="str">
        <f>IFERROR(IF(VLOOKUP(DML_fossilkomponenter[[#This Row],[Drivmedel]],DML_drivmedel[[FuelID]:[Reduktionsplikt]],10,FALSE)="Ja",VLOOKUP(DML_fossilkomponenter[[#This Row],[Drivmedelskategori]],Drivmedel[],5,FALSE),""),"")</f>
        <v/>
      </c>
      <c r="F72" s="54" t="str">
        <f>IFERROR(IF(VLOOKUP(DML_fossilkomponenter[[#This Row],[Drivmedel]],DML_drivmedel[[FuelID]:[Reduktionsplikt]],10,FALSE)="Ja",VLOOKUP(DML_fossilkomponenter[[#This Row],[Drivmedelskategori]],Drivmedel[],3,FALSE),""),"")</f>
        <v/>
      </c>
      <c r="G72" s="54" t="str">
        <f>IFERROR(IF(VLOOKUP(DML_fossilkomponenter[[#This Row],[Drivmedel]],DML_drivmedel[[FuelID]:[Reduktionsplikt]],10,FALSE)="Ja",VLOOKUP(DML_fossilkomponenter[[#This Row],[Drivmedelskategori]],Drivmedel[],4,FALSE),""),"")</f>
        <v/>
      </c>
      <c r="H72" s="119" t="str">
        <f>IFERROR(IF(DML_fossilkomponenter[[#This Row],[Enhet]]="m3, MJ/l",DML_fossilkomponenter[[#This Row],[Mängd]]*10^3*DML_fossilkomponenter[[#This Row],[Reduktionsplikt '[MJ/l']]],DML_fossilkomponenter[[#This Row],[Mängd]]*DML_fossilkomponenter[[#This Row],[Reduktionsplikt '[MJ/l']]]),"")</f>
        <v/>
      </c>
      <c r="I72" s="119" t="str">
        <f>IFERROR(DML_fossilkomponenter[[#This Row],[Reduktionsplikt  '[g CO2eq/MJ']]]*DML_fossilkomponenter[[#This Row],[Reduktionsplikt '[MJ']]],"")</f>
        <v/>
      </c>
      <c r="J72" s="9" t="str">
        <f>IF(DML_fossilkomponenter[[#This Row],[Mängd]]&gt;0,CONCATENATE(Rapporteringsår,"-",DML_fossilkomponenter[[#This Row],[ID]]),"")</f>
        <v/>
      </c>
      <c r="K72" s="9" t="str">
        <f>IF(DML_fossilkomponenter[[#This Row],[Mängd]]&gt;0,Rapporteringsår,"")</f>
        <v/>
      </c>
      <c r="L72" s="9" t="str">
        <f>IF(DML_fossilkomponenter[[#This Row],[Mängd]]&gt;0,Organisationsnummer,"")</f>
        <v/>
      </c>
      <c r="M72" s="54" t="str">
        <f>IFERROR(VLOOKUP(DML_fossilkomponenter[[#This Row],[Drivmedel]],DML_drivmedel[[FuelID]:[Drivmedel]],6,FALSE),"")</f>
        <v/>
      </c>
      <c r="N72" s="148">
        <v>2070</v>
      </c>
      <c r="O72" s="3"/>
      <c r="P72" s="3"/>
      <c r="Q72" s="78"/>
      <c r="R72" s="3"/>
      <c r="S72" s="3" t="str">
        <f>IF(DML_fossilkomponenter[[#This Row],[Enhet]]&lt;&gt;"",IFERROR(IF(DML_fossilkomponenter[[#This Row],[Enhet]]="kg, mj/kg",VLOOKUP(DML_fossilkomponenter[[#This Row],[Fossil komponent]],Fossilkomponenter[],3,FALSE),VLOOKUP(DML_fossilkomponenter[[#This Row],[Fossil komponent]],Fossilkomponenter[],4,FALSE)),""),"")</f>
        <v/>
      </c>
      <c r="T72" s="3"/>
      <c r="U72" s="3"/>
      <c r="V72" s="3"/>
    </row>
    <row r="73" spans="1:22" x14ac:dyDescent="0.35">
      <c r="A73" s="69"/>
      <c r="B73" s="78" t="str">
        <f>IF(DML_fossilkomponenter[[#This Row],[Mängd]]&gt;0,IF(DML_fossilkomponenter[[#This Row],[Enhet]]=Listor!$A$44,DML_fossilkomponenter[[#This Row],[Mängd]]*DML_fossilkomponenter[[#This Row],[Värmevärde]]*1000,DML_fossilkomponenter[[#This Row],[Mängd]]*DML_fossilkomponenter[[#This Row],[Värmevärde]]),"")</f>
        <v/>
      </c>
      <c r="C73" s="3" t="str">
        <f>IFERROR(VLOOKUP(DML_fossilkomponenter[[#This Row],[Fossil komponent]],Fossilkomponenter[[Fossilkomponent]:[Viktat normalvärde]],2,FALSE),"")</f>
        <v/>
      </c>
      <c r="D73" s="78" t="str">
        <f>IFERROR(DML_fossilkomponenter[[#This Row],[Utsläpp '[g CO2eq/MJ']]]*DML_fossilkomponenter[[#This Row],[Energimängd '[MJ']]]/1000000,"")</f>
        <v/>
      </c>
      <c r="E73" s="54" t="str">
        <f>IFERROR(IF(VLOOKUP(DML_fossilkomponenter[[#This Row],[Drivmedel]],DML_drivmedel[[FuelID]:[Reduktionsplikt]],10,FALSE)="Ja",VLOOKUP(DML_fossilkomponenter[[#This Row],[Drivmedelskategori]],Drivmedel[],5,FALSE),""),"")</f>
        <v/>
      </c>
      <c r="F73" s="54" t="str">
        <f>IFERROR(IF(VLOOKUP(DML_fossilkomponenter[[#This Row],[Drivmedel]],DML_drivmedel[[FuelID]:[Reduktionsplikt]],10,FALSE)="Ja",VLOOKUP(DML_fossilkomponenter[[#This Row],[Drivmedelskategori]],Drivmedel[],3,FALSE),""),"")</f>
        <v/>
      </c>
      <c r="G73" s="54" t="str">
        <f>IFERROR(IF(VLOOKUP(DML_fossilkomponenter[[#This Row],[Drivmedel]],DML_drivmedel[[FuelID]:[Reduktionsplikt]],10,FALSE)="Ja",VLOOKUP(DML_fossilkomponenter[[#This Row],[Drivmedelskategori]],Drivmedel[],4,FALSE),""),"")</f>
        <v/>
      </c>
      <c r="H73" s="119" t="str">
        <f>IFERROR(IF(DML_fossilkomponenter[[#This Row],[Enhet]]="m3, MJ/l",DML_fossilkomponenter[[#This Row],[Mängd]]*10^3*DML_fossilkomponenter[[#This Row],[Reduktionsplikt '[MJ/l']]],DML_fossilkomponenter[[#This Row],[Mängd]]*DML_fossilkomponenter[[#This Row],[Reduktionsplikt '[MJ/l']]]),"")</f>
        <v/>
      </c>
      <c r="I73" s="119" t="str">
        <f>IFERROR(DML_fossilkomponenter[[#This Row],[Reduktionsplikt  '[g CO2eq/MJ']]]*DML_fossilkomponenter[[#This Row],[Reduktionsplikt '[MJ']]],"")</f>
        <v/>
      </c>
      <c r="J73" s="9" t="str">
        <f>IF(DML_fossilkomponenter[[#This Row],[Mängd]]&gt;0,CONCATENATE(Rapporteringsår,"-",DML_fossilkomponenter[[#This Row],[ID]]),"")</f>
        <v/>
      </c>
      <c r="K73" s="9" t="str">
        <f>IF(DML_fossilkomponenter[[#This Row],[Mängd]]&gt;0,Rapporteringsår,"")</f>
        <v/>
      </c>
      <c r="L73" s="9" t="str">
        <f>IF(DML_fossilkomponenter[[#This Row],[Mängd]]&gt;0,Organisationsnummer,"")</f>
        <v/>
      </c>
      <c r="M73" s="54" t="str">
        <f>IFERROR(VLOOKUP(DML_fossilkomponenter[[#This Row],[Drivmedel]],DML_drivmedel[[FuelID]:[Drivmedel]],6,FALSE),"")</f>
        <v/>
      </c>
      <c r="N73" s="148">
        <v>2071</v>
      </c>
      <c r="O73" s="3"/>
      <c r="P73" s="3"/>
      <c r="Q73" s="78"/>
      <c r="R73" s="3"/>
      <c r="S73" s="3" t="str">
        <f>IF(DML_fossilkomponenter[[#This Row],[Enhet]]&lt;&gt;"",IFERROR(IF(DML_fossilkomponenter[[#This Row],[Enhet]]="kg, mj/kg",VLOOKUP(DML_fossilkomponenter[[#This Row],[Fossil komponent]],Fossilkomponenter[],3,FALSE),VLOOKUP(DML_fossilkomponenter[[#This Row],[Fossil komponent]],Fossilkomponenter[],4,FALSE)),""),"")</f>
        <v/>
      </c>
      <c r="T73" s="3"/>
      <c r="U73" s="3"/>
      <c r="V73" s="3"/>
    </row>
    <row r="74" spans="1:22" x14ac:dyDescent="0.35">
      <c r="A74" s="69"/>
      <c r="B74" s="78" t="str">
        <f>IF(DML_fossilkomponenter[[#This Row],[Mängd]]&gt;0,IF(DML_fossilkomponenter[[#This Row],[Enhet]]=Listor!$A$44,DML_fossilkomponenter[[#This Row],[Mängd]]*DML_fossilkomponenter[[#This Row],[Värmevärde]]*1000,DML_fossilkomponenter[[#This Row],[Mängd]]*DML_fossilkomponenter[[#This Row],[Värmevärde]]),"")</f>
        <v/>
      </c>
      <c r="C74" s="3" t="str">
        <f>IFERROR(VLOOKUP(DML_fossilkomponenter[[#This Row],[Fossil komponent]],Fossilkomponenter[[Fossilkomponent]:[Viktat normalvärde]],2,FALSE),"")</f>
        <v/>
      </c>
      <c r="D74" s="78" t="str">
        <f>IFERROR(DML_fossilkomponenter[[#This Row],[Utsläpp '[g CO2eq/MJ']]]*DML_fossilkomponenter[[#This Row],[Energimängd '[MJ']]]/1000000,"")</f>
        <v/>
      </c>
      <c r="E74" s="54" t="str">
        <f>IFERROR(IF(VLOOKUP(DML_fossilkomponenter[[#This Row],[Drivmedel]],DML_drivmedel[[FuelID]:[Reduktionsplikt]],10,FALSE)="Ja",VLOOKUP(DML_fossilkomponenter[[#This Row],[Drivmedelskategori]],Drivmedel[],5,FALSE),""),"")</f>
        <v/>
      </c>
      <c r="F74" s="54" t="str">
        <f>IFERROR(IF(VLOOKUP(DML_fossilkomponenter[[#This Row],[Drivmedel]],DML_drivmedel[[FuelID]:[Reduktionsplikt]],10,FALSE)="Ja",VLOOKUP(DML_fossilkomponenter[[#This Row],[Drivmedelskategori]],Drivmedel[],3,FALSE),""),"")</f>
        <v/>
      </c>
      <c r="G74" s="54" t="str">
        <f>IFERROR(IF(VLOOKUP(DML_fossilkomponenter[[#This Row],[Drivmedel]],DML_drivmedel[[FuelID]:[Reduktionsplikt]],10,FALSE)="Ja",VLOOKUP(DML_fossilkomponenter[[#This Row],[Drivmedelskategori]],Drivmedel[],4,FALSE),""),"")</f>
        <v/>
      </c>
      <c r="H74" s="119" t="str">
        <f>IFERROR(IF(DML_fossilkomponenter[[#This Row],[Enhet]]="m3, MJ/l",DML_fossilkomponenter[[#This Row],[Mängd]]*10^3*DML_fossilkomponenter[[#This Row],[Reduktionsplikt '[MJ/l']]],DML_fossilkomponenter[[#This Row],[Mängd]]*DML_fossilkomponenter[[#This Row],[Reduktionsplikt '[MJ/l']]]),"")</f>
        <v/>
      </c>
      <c r="I74" s="119" t="str">
        <f>IFERROR(DML_fossilkomponenter[[#This Row],[Reduktionsplikt  '[g CO2eq/MJ']]]*DML_fossilkomponenter[[#This Row],[Reduktionsplikt '[MJ']]],"")</f>
        <v/>
      </c>
      <c r="J74" s="9" t="str">
        <f>IF(DML_fossilkomponenter[[#This Row],[Mängd]]&gt;0,CONCATENATE(Rapporteringsår,"-",DML_fossilkomponenter[[#This Row],[ID]]),"")</f>
        <v/>
      </c>
      <c r="K74" s="9" t="str">
        <f>IF(DML_fossilkomponenter[[#This Row],[Mängd]]&gt;0,Rapporteringsår,"")</f>
        <v/>
      </c>
      <c r="L74" s="9" t="str">
        <f>IF(DML_fossilkomponenter[[#This Row],[Mängd]]&gt;0,Organisationsnummer,"")</f>
        <v/>
      </c>
      <c r="M74" s="54" t="str">
        <f>IFERROR(VLOOKUP(DML_fossilkomponenter[[#This Row],[Drivmedel]],DML_drivmedel[[FuelID]:[Drivmedel]],6,FALSE),"")</f>
        <v/>
      </c>
      <c r="N74" s="148">
        <v>2072</v>
      </c>
      <c r="O74" s="3"/>
      <c r="P74" s="3"/>
      <c r="Q74" s="78"/>
      <c r="R74" s="3"/>
      <c r="S74" s="3" t="str">
        <f>IF(DML_fossilkomponenter[[#This Row],[Enhet]]&lt;&gt;"",IFERROR(IF(DML_fossilkomponenter[[#This Row],[Enhet]]="kg, mj/kg",VLOOKUP(DML_fossilkomponenter[[#This Row],[Fossil komponent]],Fossilkomponenter[],3,FALSE),VLOOKUP(DML_fossilkomponenter[[#This Row],[Fossil komponent]],Fossilkomponenter[],4,FALSE)),""),"")</f>
        <v/>
      </c>
      <c r="T74" s="3"/>
      <c r="U74" s="3"/>
      <c r="V74" s="3"/>
    </row>
    <row r="75" spans="1:22" x14ac:dyDescent="0.35">
      <c r="A75" s="69"/>
      <c r="B75" s="78" t="str">
        <f>IF(DML_fossilkomponenter[[#This Row],[Mängd]]&gt;0,IF(DML_fossilkomponenter[[#This Row],[Enhet]]=Listor!$A$44,DML_fossilkomponenter[[#This Row],[Mängd]]*DML_fossilkomponenter[[#This Row],[Värmevärde]]*1000,DML_fossilkomponenter[[#This Row],[Mängd]]*DML_fossilkomponenter[[#This Row],[Värmevärde]]),"")</f>
        <v/>
      </c>
      <c r="C75" s="3" t="str">
        <f>IFERROR(VLOOKUP(DML_fossilkomponenter[[#This Row],[Fossil komponent]],Fossilkomponenter[[Fossilkomponent]:[Viktat normalvärde]],2,FALSE),"")</f>
        <v/>
      </c>
      <c r="D75" s="78" t="str">
        <f>IFERROR(DML_fossilkomponenter[[#This Row],[Utsläpp '[g CO2eq/MJ']]]*DML_fossilkomponenter[[#This Row],[Energimängd '[MJ']]]/1000000,"")</f>
        <v/>
      </c>
      <c r="E75" s="54" t="str">
        <f>IFERROR(IF(VLOOKUP(DML_fossilkomponenter[[#This Row],[Drivmedel]],DML_drivmedel[[FuelID]:[Reduktionsplikt]],10,FALSE)="Ja",VLOOKUP(DML_fossilkomponenter[[#This Row],[Drivmedelskategori]],Drivmedel[],5,FALSE),""),"")</f>
        <v/>
      </c>
      <c r="F75" s="54" t="str">
        <f>IFERROR(IF(VLOOKUP(DML_fossilkomponenter[[#This Row],[Drivmedel]],DML_drivmedel[[FuelID]:[Reduktionsplikt]],10,FALSE)="Ja",VLOOKUP(DML_fossilkomponenter[[#This Row],[Drivmedelskategori]],Drivmedel[],3,FALSE),""),"")</f>
        <v/>
      </c>
      <c r="G75" s="54" t="str">
        <f>IFERROR(IF(VLOOKUP(DML_fossilkomponenter[[#This Row],[Drivmedel]],DML_drivmedel[[FuelID]:[Reduktionsplikt]],10,FALSE)="Ja",VLOOKUP(DML_fossilkomponenter[[#This Row],[Drivmedelskategori]],Drivmedel[],4,FALSE),""),"")</f>
        <v/>
      </c>
      <c r="H75" s="119" t="str">
        <f>IFERROR(IF(DML_fossilkomponenter[[#This Row],[Enhet]]="m3, MJ/l",DML_fossilkomponenter[[#This Row],[Mängd]]*10^3*DML_fossilkomponenter[[#This Row],[Reduktionsplikt '[MJ/l']]],DML_fossilkomponenter[[#This Row],[Mängd]]*DML_fossilkomponenter[[#This Row],[Reduktionsplikt '[MJ/l']]]),"")</f>
        <v/>
      </c>
      <c r="I75" s="119" t="str">
        <f>IFERROR(DML_fossilkomponenter[[#This Row],[Reduktionsplikt  '[g CO2eq/MJ']]]*DML_fossilkomponenter[[#This Row],[Reduktionsplikt '[MJ']]],"")</f>
        <v/>
      </c>
      <c r="J75" s="9" t="str">
        <f>IF(DML_fossilkomponenter[[#This Row],[Mängd]]&gt;0,CONCATENATE(Rapporteringsår,"-",DML_fossilkomponenter[[#This Row],[ID]]),"")</f>
        <v/>
      </c>
      <c r="K75" s="9" t="str">
        <f>IF(DML_fossilkomponenter[[#This Row],[Mängd]]&gt;0,Rapporteringsår,"")</f>
        <v/>
      </c>
      <c r="L75" s="9" t="str">
        <f>IF(DML_fossilkomponenter[[#This Row],[Mängd]]&gt;0,Organisationsnummer,"")</f>
        <v/>
      </c>
      <c r="M75" s="54" t="str">
        <f>IFERROR(VLOOKUP(DML_fossilkomponenter[[#This Row],[Drivmedel]],DML_drivmedel[[FuelID]:[Drivmedel]],6,FALSE),"")</f>
        <v/>
      </c>
      <c r="N75" s="148">
        <v>2073</v>
      </c>
      <c r="O75" s="3"/>
      <c r="P75" s="3"/>
      <c r="Q75" s="78"/>
      <c r="R75" s="3"/>
      <c r="S75" s="3" t="str">
        <f>IF(DML_fossilkomponenter[[#This Row],[Enhet]]&lt;&gt;"",IFERROR(IF(DML_fossilkomponenter[[#This Row],[Enhet]]="kg, mj/kg",VLOOKUP(DML_fossilkomponenter[[#This Row],[Fossil komponent]],Fossilkomponenter[],3,FALSE),VLOOKUP(DML_fossilkomponenter[[#This Row],[Fossil komponent]],Fossilkomponenter[],4,FALSE)),""),"")</f>
        <v/>
      </c>
      <c r="T75" s="3"/>
      <c r="U75" s="3"/>
      <c r="V75" s="3"/>
    </row>
    <row r="76" spans="1:22" x14ac:dyDescent="0.35">
      <c r="A76" s="69"/>
      <c r="B76" s="78" t="str">
        <f>IF(DML_fossilkomponenter[[#This Row],[Mängd]]&gt;0,IF(DML_fossilkomponenter[[#This Row],[Enhet]]=Listor!$A$44,DML_fossilkomponenter[[#This Row],[Mängd]]*DML_fossilkomponenter[[#This Row],[Värmevärde]]*1000,DML_fossilkomponenter[[#This Row],[Mängd]]*DML_fossilkomponenter[[#This Row],[Värmevärde]]),"")</f>
        <v/>
      </c>
      <c r="C76" s="3" t="str">
        <f>IFERROR(VLOOKUP(DML_fossilkomponenter[[#This Row],[Fossil komponent]],Fossilkomponenter[[Fossilkomponent]:[Viktat normalvärde]],2,FALSE),"")</f>
        <v/>
      </c>
      <c r="D76" s="78" t="str">
        <f>IFERROR(DML_fossilkomponenter[[#This Row],[Utsläpp '[g CO2eq/MJ']]]*DML_fossilkomponenter[[#This Row],[Energimängd '[MJ']]]/1000000,"")</f>
        <v/>
      </c>
      <c r="E76" s="54" t="str">
        <f>IFERROR(IF(VLOOKUP(DML_fossilkomponenter[[#This Row],[Drivmedel]],DML_drivmedel[[FuelID]:[Reduktionsplikt]],10,FALSE)="Ja",VLOOKUP(DML_fossilkomponenter[[#This Row],[Drivmedelskategori]],Drivmedel[],5,FALSE),""),"")</f>
        <v/>
      </c>
      <c r="F76" s="54" t="str">
        <f>IFERROR(IF(VLOOKUP(DML_fossilkomponenter[[#This Row],[Drivmedel]],DML_drivmedel[[FuelID]:[Reduktionsplikt]],10,FALSE)="Ja",VLOOKUP(DML_fossilkomponenter[[#This Row],[Drivmedelskategori]],Drivmedel[],3,FALSE),""),"")</f>
        <v/>
      </c>
      <c r="G76" s="54" t="str">
        <f>IFERROR(IF(VLOOKUP(DML_fossilkomponenter[[#This Row],[Drivmedel]],DML_drivmedel[[FuelID]:[Reduktionsplikt]],10,FALSE)="Ja",VLOOKUP(DML_fossilkomponenter[[#This Row],[Drivmedelskategori]],Drivmedel[],4,FALSE),""),"")</f>
        <v/>
      </c>
      <c r="H76" s="119" t="str">
        <f>IFERROR(IF(DML_fossilkomponenter[[#This Row],[Enhet]]="m3, MJ/l",DML_fossilkomponenter[[#This Row],[Mängd]]*10^3*DML_fossilkomponenter[[#This Row],[Reduktionsplikt '[MJ/l']]],DML_fossilkomponenter[[#This Row],[Mängd]]*DML_fossilkomponenter[[#This Row],[Reduktionsplikt '[MJ/l']]]),"")</f>
        <v/>
      </c>
      <c r="I76" s="119" t="str">
        <f>IFERROR(DML_fossilkomponenter[[#This Row],[Reduktionsplikt  '[g CO2eq/MJ']]]*DML_fossilkomponenter[[#This Row],[Reduktionsplikt '[MJ']]],"")</f>
        <v/>
      </c>
      <c r="J76" s="9" t="str">
        <f>IF(DML_fossilkomponenter[[#This Row],[Mängd]]&gt;0,CONCATENATE(Rapporteringsår,"-",DML_fossilkomponenter[[#This Row],[ID]]),"")</f>
        <v/>
      </c>
      <c r="K76" s="9" t="str">
        <f>IF(DML_fossilkomponenter[[#This Row],[Mängd]]&gt;0,Rapporteringsår,"")</f>
        <v/>
      </c>
      <c r="L76" s="9" t="str">
        <f>IF(DML_fossilkomponenter[[#This Row],[Mängd]]&gt;0,Organisationsnummer,"")</f>
        <v/>
      </c>
      <c r="M76" s="54" t="str">
        <f>IFERROR(VLOOKUP(DML_fossilkomponenter[[#This Row],[Drivmedel]],DML_drivmedel[[FuelID]:[Drivmedel]],6,FALSE),"")</f>
        <v/>
      </c>
      <c r="N76" s="148">
        <v>2074</v>
      </c>
      <c r="O76" s="3"/>
      <c r="P76" s="3"/>
      <c r="Q76" s="78"/>
      <c r="R76" s="3"/>
      <c r="S76" s="3" t="str">
        <f>IF(DML_fossilkomponenter[[#This Row],[Enhet]]&lt;&gt;"",IFERROR(IF(DML_fossilkomponenter[[#This Row],[Enhet]]="kg, mj/kg",VLOOKUP(DML_fossilkomponenter[[#This Row],[Fossil komponent]],Fossilkomponenter[],3,FALSE),VLOOKUP(DML_fossilkomponenter[[#This Row],[Fossil komponent]],Fossilkomponenter[],4,FALSE)),""),"")</f>
        <v/>
      </c>
      <c r="T76" s="3"/>
      <c r="U76" s="3"/>
      <c r="V76" s="3"/>
    </row>
    <row r="77" spans="1:22" x14ac:dyDescent="0.35">
      <c r="A77" s="69"/>
      <c r="B77" s="78" t="str">
        <f>IF(DML_fossilkomponenter[[#This Row],[Mängd]]&gt;0,IF(DML_fossilkomponenter[[#This Row],[Enhet]]=Listor!$A$44,DML_fossilkomponenter[[#This Row],[Mängd]]*DML_fossilkomponenter[[#This Row],[Värmevärde]]*1000,DML_fossilkomponenter[[#This Row],[Mängd]]*DML_fossilkomponenter[[#This Row],[Värmevärde]]),"")</f>
        <v/>
      </c>
      <c r="C77" s="3" t="str">
        <f>IFERROR(VLOOKUP(DML_fossilkomponenter[[#This Row],[Fossil komponent]],Fossilkomponenter[[Fossilkomponent]:[Viktat normalvärde]],2,FALSE),"")</f>
        <v/>
      </c>
      <c r="D77" s="78" t="str">
        <f>IFERROR(DML_fossilkomponenter[[#This Row],[Utsläpp '[g CO2eq/MJ']]]*DML_fossilkomponenter[[#This Row],[Energimängd '[MJ']]]/1000000,"")</f>
        <v/>
      </c>
      <c r="E77" s="54" t="str">
        <f>IFERROR(IF(VLOOKUP(DML_fossilkomponenter[[#This Row],[Drivmedel]],DML_drivmedel[[FuelID]:[Reduktionsplikt]],10,FALSE)="Ja",VLOOKUP(DML_fossilkomponenter[[#This Row],[Drivmedelskategori]],Drivmedel[],5,FALSE),""),"")</f>
        <v/>
      </c>
      <c r="F77" s="54" t="str">
        <f>IFERROR(IF(VLOOKUP(DML_fossilkomponenter[[#This Row],[Drivmedel]],DML_drivmedel[[FuelID]:[Reduktionsplikt]],10,FALSE)="Ja",VLOOKUP(DML_fossilkomponenter[[#This Row],[Drivmedelskategori]],Drivmedel[],3,FALSE),""),"")</f>
        <v/>
      </c>
      <c r="G77" s="54" t="str">
        <f>IFERROR(IF(VLOOKUP(DML_fossilkomponenter[[#This Row],[Drivmedel]],DML_drivmedel[[FuelID]:[Reduktionsplikt]],10,FALSE)="Ja",VLOOKUP(DML_fossilkomponenter[[#This Row],[Drivmedelskategori]],Drivmedel[],4,FALSE),""),"")</f>
        <v/>
      </c>
      <c r="H77" s="119" t="str">
        <f>IFERROR(IF(DML_fossilkomponenter[[#This Row],[Enhet]]="m3, MJ/l",DML_fossilkomponenter[[#This Row],[Mängd]]*10^3*DML_fossilkomponenter[[#This Row],[Reduktionsplikt '[MJ/l']]],DML_fossilkomponenter[[#This Row],[Mängd]]*DML_fossilkomponenter[[#This Row],[Reduktionsplikt '[MJ/l']]]),"")</f>
        <v/>
      </c>
      <c r="I77" s="119" t="str">
        <f>IFERROR(DML_fossilkomponenter[[#This Row],[Reduktionsplikt  '[g CO2eq/MJ']]]*DML_fossilkomponenter[[#This Row],[Reduktionsplikt '[MJ']]],"")</f>
        <v/>
      </c>
      <c r="J77" s="9" t="str">
        <f>IF(DML_fossilkomponenter[[#This Row],[Mängd]]&gt;0,CONCATENATE(Rapporteringsår,"-",DML_fossilkomponenter[[#This Row],[ID]]),"")</f>
        <v/>
      </c>
      <c r="K77" s="9" t="str">
        <f>IF(DML_fossilkomponenter[[#This Row],[Mängd]]&gt;0,Rapporteringsår,"")</f>
        <v/>
      </c>
      <c r="L77" s="9" t="str">
        <f>IF(DML_fossilkomponenter[[#This Row],[Mängd]]&gt;0,Organisationsnummer,"")</f>
        <v/>
      </c>
      <c r="M77" s="54" t="str">
        <f>IFERROR(VLOOKUP(DML_fossilkomponenter[[#This Row],[Drivmedel]],DML_drivmedel[[FuelID]:[Drivmedel]],6,FALSE),"")</f>
        <v/>
      </c>
      <c r="N77" s="148">
        <v>2075</v>
      </c>
      <c r="O77" s="3"/>
      <c r="P77" s="3"/>
      <c r="Q77" s="78"/>
      <c r="R77" s="3"/>
      <c r="S77" s="3" t="str">
        <f>IF(DML_fossilkomponenter[[#This Row],[Enhet]]&lt;&gt;"",IFERROR(IF(DML_fossilkomponenter[[#This Row],[Enhet]]="kg, mj/kg",VLOOKUP(DML_fossilkomponenter[[#This Row],[Fossil komponent]],Fossilkomponenter[],3,FALSE),VLOOKUP(DML_fossilkomponenter[[#This Row],[Fossil komponent]],Fossilkomponenter[],4,FALSE)),""),"")</f>
        <v/>
      </c>
      <c r="T77" s="3"/>
      <c r="U77" s="3"/>
      <c r="V77" s="3"/>
    </row>
    <row r="78" spans="1:22" x14ac:dyDescent="0.35">
      <c r="A78" s="69"/>
      <c r="B78" s="78" t="str">
        <f>IF(DML_fossilkomponenter[[#This Row],[Mängd]]&gt;0,IF(DML_fossilkomponenter[[#This Row],[Enhet]]=Listor!$A$44,DML_fossilkomponenter[[#This Row],[Mängd]]*DML_fossilkomponenter[[#This Row],[Värmevärde]]*1000,DML_fossilkomponenter[[#This Row],[Mängd]]*DML_fossilkomponenter[[#This Row],[Värmevärde]]),"")</f>
        <v/>
      </c>
      <c r="C78" s="3" t="str">
        <f>IFERROR(VLOOKUP(DML_fossilkomponenter[[#This Row],[Fossil komponent]],Fossilkomponenter[[Fossilkomponent]:[Viktat normalvärde]],2,FALSE),"")</f>
        <v/>
      </c>
      <c r="D78" s="78" t="str">
        <f>IFERROR(DML_fossilkomponenter[[#This Row],[Utsläpp '[g CO2eq/MJ']]]*DML_fossilkomponenter[[#This Row],[Energimängd '[MJ']]]/1000000,"")</f>
        <v/>
      </c>
      <c r="E78" s="54" t="str">
        <f>IFERROR(IF(VLOOKUP(DML_fossilkomponenter[[#This Row],[Drivmedel]],DML_drivmedel[[FuelID]:[Reduktionsplikt]],10,FALSE)="Ja",VLOOKUP(DML_fossilkomponenter[[#This Row],[Drivmedelskategori]],Drivmedel[],5,FALSE),""),"")</f>
        <v/>
      </c>
      <c r="F78" s="54" t="str">
        <f>IFERROR(IF(VLOOKUP(DML_fossilkomponenter[[#This Row],[Drivmedel]],DML_drivmedel[[FuelID]:[Reduktionsplikt]],10,FALSE)="Ja",VLOOKUP(DML_fossilkomponenter[[#This Row],[Drivmedelskategori]],Drivmedel[],3,FALSE),""),"")</f>
        <v/>
      </c>
      <c r="G78" s="54" t="str">
        <f>IFERROR(IF(VLOOKUP(DML_fossilkomponenter[[#This Row],[Drivmedel]],DML_drivmedel[[FuelID]:[Reduktionsplikt]],10,FALSE)="Ja",VLOOKUP(DML_fossilkomponenter[[#This Row],[Drivmedelskategori]],Drivmedel[],4,FALSE),""),"")</f>
        <v/>
      </c>
      <c r="H78" s="119" t="str">
        <f>IFERROR(IF(DML_fossilkomponenter[[#This Row],[Enhet]]="m3, MJ/l",DML_fossilkomponenter[[#This Row],[Mängd]]*10^3*DML_fossilkomponenter[[#This Row],[Reduktionsplikt '[MJ/l']]],DML_fossilkomponenter[[#This Row],[Mängd]]*DML_fossilkomponenter[[#This Row],[Reduktionsplikt '[MJ/l']]]),"")</f>
        <v/>
      </c>
      <c r="I78" s="119" t="str">
        <f>IFERROR(DML_fossilkomponenter[[#This Row],[Reduktionsplikt  '[g CO2eq/MJ']]]*DML_fossilkomponenter[[#This Row],[Reduktionsplikt '[MJ']]],"")</f>
        <v/>
      </c>
      <c r="J78" s="9" t="str">
        <f>IF(DML_fossilkomponenter[[#This Row],[Mängd]]&gt;0,CONCATENATE(Rapporteringsår,"-",DML_fossilkomponenter[[#This Row],[ID]]),"")</f>
        <v/>
      </c>
      <c r="K78" s="9" t="str">
        <f>IF(DML_fossilkomponenter[[#This Row],[Mängd]]&gt;0,Rapporteringsår,"")</f>
        <v/>
      </c>
      <c r="L78" s="9" t="str">
        <f>IF(DML_fossilkomponenter[[#This Row],[Mängd]]&gt;0,Organisationsnummer,"")</f>
        <v/>
      </c>
      <c r="M78" s="54" t="str">
        <f>IFERROR(VLOOKUP(DML_fossilkomponenter[[#This Row],[Drivmedel]],DML_drivmedel[[FuelID]:[Drivmedel]],6,FALSE),"")</f>
        <v/>
      </c>
      <c r="N78" s="148">
        <v>2076</v>
      </c>
      <c r="O78" s="3"/>
      <c r="P78" s="3"/>
      <c r="Q78" s="78"/>
      <c r="R78" s="3"/>
      <c r="S78" s="3" t="str">
        <f>IF(DML_fossilkomponenter[[#This Row],[Enhet]]&lt;&gt;"",IFERROR(IF(DML_fossilkomponenter[[#This Row],[Enhet]]="kg, mj/kg",VLOOKUP(DML_fossilkomponenter[[#This Row],[Fossil komponent]],Fossilkomponenter[],3,FALSE),VLOOKUP(DML_fossilkomponenter[[#This Row],[Fossil komponent]],Fossilkomponenter[],4,FALSE)),""),"")</f>
        <v/>
      </c>
      <c r="T78" s="3"/>
      <c r="U78" s="3"/>
      <c r="V78" s="3"/>
    </row>
    <row r="79" spans="1:22" x14ac:dyDescent="0.35">
      <c r="A79" s="69"/>
      <c r="B79" s="78" t="str">
        <f>IF(DML_fossilkomponenter[[#This Row],[Mängd]]&gt;0,IF(DML_fossilkomponenter[[#This Row],[Enhet]]=Listor!$A$44,DML_fossilkomponenter[[#This Row],[Mängd]]*DML_fossilkomponenter[[#This Row],[Värmevärde]]*1000,DML_fossilkomponenter[[#This Row],[Mängd]]*DML_fossilkomponenter[[#This Row],[Värmevärde]]),"")</f>
        <v/>
      </c>
      <c r="C79" s="3" t="str">
        <f>IFERROR(VLOOKUP(DML_fossilkomponenter[[#This Row],[Fossil komponent]],Fossilkomponenter[[Fossilkomponent]:[Viktat normalvärde]],2,FALSE),"")</f>
        <v/>
      </c>
      <c r="D79" s="78" t="str">
        <f>IFERROR(DML_fossilkomponenter[[#This Row],[Utsläpp '[g CO2eq/MJ']]]*DML_fossilkomponenter[[#This Row],[Energimängd '[MJ']]]/1000000,"")</f>
        <v/>
      </c>
      <c r="E79" s="54" t="str">
        <f>IFERROR(IF(VLOOKUP(DML_fossilkomponenter[[#This Row],[Drivmedel]],DML_drivmedel[[FuelID]:[Reduktionsplikt]],10,FALSE)="Ja",VLOOKUP(DML_fossilkomponenter[[#This Row],[Drivmedelskategori]],Drivmedel[],5,FALSE),""),"")</f>
        <v/>
      </c>
      <c r="F79" s="54" t="str">
        <f>IFERROR(IF(VLOOKUP(DML_fossilkomponenter[[#This Row],[Drivmedel]],DML_drivmedel[[FuelID]:[Reduktionsplikt]],10,FALSE)="Ja",VLOOKUP(DML_fossilkomponenter[[#This Row],[Drivmedelskategori]],Drivmedel[],3,FALSE),""),"")</f>
        <v/>
      </c>
      <c r="G79" s="54" t="str">
        <f>IFERROR(IF(VLOOKUP(DML_fossilkomponenter[[#This Row],[Drivmedel]],DML_drivmedel[[FuelID]:[Reduktionsplikt]],10,FALSE)="Ja",VLOOKUP(DML_fossilkomponenter[[#This Row],[Drivmedelskategori]],Drivmedel[],4,FALSE),""),"")</f>
        <v/>
      </c>
      <c r="H79" s="119" t="str">
        <f>IFERROR(IF(DML_fossilkomponenter[[#This Row],[Enhet]]="m3, MJ/l",DML_fossilkomponenter[[#This Row],[Mängd]]*10^3*DML_fossilkomponenter[[#This Row],[Reduktionsplikt '[MJ/l']]],DML_fossilkomponenter[[#This Row],[Mängd]]*DML_fossilkomponenter[[#This Row],[Reduktionsplikt '[MJ/l']]]),"")</f>
        <v/>
      </c>
      <c r="I79" s="119" t="str">
        <f>IFERROR(DML_fossilkomponenter[[#This Row],[Reduktionsplikt  '[g CO2eq/MJ']]]*DML_fossilkomponenter[[#This Row],[Reduktionsplikt '[MJ']]],"")</f>
        <v/>
      </c>
      <c r="J79" s="9" t="str">
        <f>IF(DML_fossilkomponenter[[#This Row],[Mängd]]&gt;0,CONCATENATE(Rapporteringsår,"-",DML_fossilkomponenter[[#This Row],[ID]]),"")</f>
        <v/>
      </c>
      <c r="K79" s="9" t="str">
        <f>IF(DML_fossilkomponenter[[#This Row],[Mängd]]&gt;0,Rapporteringsår,"")</f>
        <v/>
      </c>
      <c r="L79" s="9" t="str">
        <f>IF(DML_fossilkomponenter[[#This Row],[Mängd]]&gt;0,Organisationsnummer,"")</f>
        <v/>
      </c>
      <c r="M79" s="54" t="str">
        <f>IFERROR(VLOOKUP(DML_fossilkomponenter[[#This Row],[Drivmedel]],DML_drivmedel[[FuelID]:[Drivmedel]],6,FALSE),"")</f>
        <v/>
      </c>
      <c r="N79" s="148">
        <v>2077</v>
      </c>
      <c r="O79" s="3"/>
      <c r="P79" s="3"/>
      <c r="Q79" s="78"/>
      <c r="R79" s="3"/>
      <c r="S79" s="3" t="str">
        <f>IF(DML_fossilkomponenter[[#This Row],[Enhet]]&lt;&gt;"",IFERROR(IF(DML_fossilkomponenter[[#This Row],[Enhet]]="kg, mj/kg",VLOOKUP(DML_fossilkomponenter[[#This Row],[Fossil komponent]],Fossilkomponenter[],3,FALSE),VLOOKUP(DML_fossilkomponenter[[#This Row],[Fossil komponent]],Fossilkomponenter[],4,FALSE)),""),"")</f>
        <v/>
      </c>
      <c r="T79" s="3"/>
      <c r="U79" s="3"/>
      <c r="V79" s="3"/>
    </row>
    <row r="80" spans="1:22" x14ac:dyDescent="0.35">
      <c r="A80" s="69"/>
      <c r="B80" s="78" t="str">
        <f>IF(DML_fossilkomponenter[[#This Row],[Mängd]]&gt;0,IF(DML_fossilkomponenter[[#This Row],[Enhet]]=Listor!$A$44,DML_fossilkomponenter[[#This Row],[Mängd]]*DML_fossilkomponenter[[#This Row],[Värmevärde]]*1000,DML_fossilkomponenter[[#This Row],[Mängd]]*DML_fossilkomponenter[[#This Row],[Värmevärde]]),"")</f>
        <v/>
      </c>
      <c r="C80" s="3" t="str">
        <f>IFERROR(VLOOKUP(DML_fossilkomponenter[[#This Row],[Fossil komponent]],Fossilkomponenter[[Fossilkomponent]:[Viktat normalvärde]],2,FALSE),"")</f>
        <v/>
      </c>
      <c r="D80" s="78" t="str">
        <f>IFERROR(DML_fossilkomponenter[[#This Row],[Utsläpp '[g CO2eq/MJ']]]*DML_fossilkomponenter[[#This Row],[Energimängd '[MJ']]]/1000000,"")</f>
        <v/>
      </c>
      <c r="E80" s="54" t="str">
        <f>IFERROR(IF(VLOOKUP(DML_fossilkomponenter[[#This Row],[Drivmedel]],DML_drivmedel[[FuelID]:[Reduktionsplikt]],10,FALSE)="Ja",VLOOKUP(DML_fossilkomponenter[[#This Row],[Drivmedelskategori]],Drivmedel[],5,FALSE),""),"")</f>
        <v/>
      </c>
      <c r="F80" s="54" t="str">
        <f>IFERROR(IF(VLOOKUP(DML_fossilkomponenter[[#This Row],[Drivmedel]],DML_drivmedel[[FuelID]:[Reduktionsplikt]],10,FALSE)="Ja",VLOOKUP(DML_fossilkomponenter[[#This Row],[Drivmedelskategori]],Drivmedel[],3,FALSE),""),"")</f>
        <v/>
      </c>
      <c r="G80" s="54" t="str">
        <f>IFERROR(IF(VLOOKUP(DML_fossilkomponenter[[#This Row],[Drivmedel]],DML_drivmedel[[FuelID]:[Reduktionsplikt]],10,FALSE)="Ja",VLOOKUP(DML_fossilkomponenter[[#This Row],[Drivmedelskategori]],Drivmedel[],4,FALSE),""),"")</f>
        <v/>
      </c>
      <c r="H80" s="119" t="str">
        <f>IFERROR(IF(DML_fossilkomponenter[[#This Row],[Enhet]]="m3, MJ/l",DML_fossilkomponenter[[#This Row],[Mängd]]*10^3*DML_fossilkomponenter[[#This Row],[Reduktionsplikt '[MJ/l']]],DML_fossilkomponenter[[#This Row],[Mängd]]*DML_fossilkomponenter[[#This Row],[Reduktionsplikt '[MJ/l']]]),"")</f>
        <v/>
      </c>
      <c r="I80" s="119" t="str">
        <f>IFERROR(DML_fossilkomponenter[[#This Row],[Reduktionsplikt  '[g CO2eq/MJ']]]*DML_fossilkomponenter[[#This Row],[Reduktionsplikt '[MJ']]],"")</f>
        <v/>
      </c>
      <c r="J80" s="9" t="str">
        <f>IF(DML_fossilkomponenter[[#This Row],[Mängd]]&gt;0,CONCATENATE(Rapporteringsår,"-",DML_fossilkomponenter[[#This Row],[ID]]),"")</f>
        <v/>
      </c>
      <c r="K80" s="9" t="str">
        <f>IF(DML_fossilkomponenter[[#This Row],[Mängd]]&gt;0,Rapporteringsår,"")</f>
        <v/>
      </c>
      <c r="L80" s="9" t="str">
        <f>IF(DML_fossilkomponenter[[#This Row],[Mängd]]&gt;0,Organisationsnummer,"")</f>
        <v/>
      </c>
      <c r="M80" s="54" t="str">
        <f>IFERROR(VLOOKUP(DML_fossilkomponenter[[#This Row],[Drivmedel]],DML_drivmedel[[FuelID]:[Drivmedel]],6,FALSE),"")</f>
        <v/>
      </c>
      <c r="N80" s="148">
        <v>2078</v>
      </c>
      <c r="O80" s="3"/>
      <c r="P80" s="3"/>
      <c r="Q80" s="78"/>
      <c r="R80" s="3"/>
      <c r="S80" s="3" t="str">
        <f>IF(DML_fossilkomponenter[[#This Row],[Enhet]]&lt;&gt;"",IFERROR(IF(DML_fossilkomponenter[[#This Row],[Enhet]]="kg, mj/kg",VLOOKUP(DML_fossilkomponenter[[#This Row],[Fossil komponent]],Fossilkomponenter[],3,FALSE),VLOOKUP(DML_fossilkomponenter[[#This Row],[Fossil komponent]],Fossilkomponenter[],4,FALSE)),""),"")</f>
        <v/>
      </c>
      <c r="T80" s="3"/>
      <c r="U80" s="3"/>
      <c r="V80" s="3"/>
    </row>
    <row r="81" spans="1:22" x14ac:dyDescent="0.35">
      <c r="A81" s="69"/>
      <c r="B81" s="78" t="str">
        <f>IF(DML_fossilkomponenter[[#This Row],[Mängd]]&gt;0,IF(DML_fossilkomponenter[[#This Row],[Enhet]]=Listor!$A$44,DML_fossilkomponenter[[#This Row],[Mängd]]*DML_fossilkomponenter[[#This Row],[Värmevärde]]*1000,DML_fossilkomponenter[[#This Row],[Mängd]]*DML_fossilkomponenter[[#This Row],[Värmevärde]]),"")</f>
        <v/>
      </c>
      <c r="C81" s="3" t="str">
        <f>IFERROR(VLOOKUP(DML_fossilkomponenter[[#This Row],[Fossil komponent]],Fossilkomponenter[[Fossilkomponent]:[Viktat normalvärde]],2,FALSE),"")</f>
        <v/>
      </c>
      <c r="D81" s="78" t="str">
        <f>IFERROR(DML_fossilkomponenter[[#This Row],[Utsläpp '[g CO2eq/MJ']]]*DML_fossilkomponenter[[#This Row],[Energimängd '[MJ']]]/1000000,"")</f>
        <v/>
      </c>
      <c r="E81" s="54" t="str">
        <f>IFERROR(IF(VLOOKUP(DML_fossilkomponenter[[#This Row],[Drivmedel]],DML_drivmedel[[FuelID]:[Reduktionsplikt]],10,FALSE)="Ja",VLOOKUP(DML_fossilkomponenter[[#This Row],[Drivmedelskategori]],Drivmedel[],5,FALSE),""),"")</f>
        <v/>
      </c>
      <c r="F81" s="54" t="str">
        <f>IFERROR(IF(VLOOKUP(DML_fossilkomponenter[[#This Row],[Drivmedel]],DML_drivmedel[[FuelID]:[Reduktionsplikt]],10,FALSE)="Ja",VLOOKUP(DML_fossilkomponenter[[#This Row],[Drivmedelskategori]],Drivmedel[],3,FALSE),""),"")</f>
        <v/>
      </c>
      <c r="G81" s="54" t="str">
        <f>IFERROR(IF(VLOOKUP(DML_fossilkomponenter[[#This Row],[Drivmedel]],DML_drivmedel[[FuelID]:[Reduktionsplikt]],10,FALSE)="Ja",VLOOKUP(DML_fossilkomponenter[[#This Row],[Drivmedelskategori]],Drivmedel[],4,FALSE),""),"")</f>
        <v/>
      </c>
      <c r="H81" s="119" t="str">
        <f>IFERROR(IF(DML_fossilkomponenter[[#This Row],[Enhet]]="m3, MJ/l",DML_fossilkomponenter[[#This Row],[Mängd]]*10^3*DML_fossilkomponenter[[#This Row],[Reduktionsplikt '[MJ/l']]],DML_fossilkomponenter[[#This Row],[Mängd]]*DML_fossilkomponenter[[#This Row],[Reduktionsplikt '[MJ/l']]]),"")</f>
        <v/>
      </c>
      <c r="I81" s="119" t="str">
        <f>IFERROR(DML_fossilkomponenter[[#This Row],[Reduktionsplikt  '[g CO2eq/MJ']]]*DML_fossilkomponenter[[#This Row],[Reduktionsplikt '[MJ']]],"")</f>
        <v/>
      </c>
      <c r="J81" s="9" t="str">
        <f>IF(DML_fossilkomponenter[[#This Row],[Mängd]]&gt;0,CONCATENATE(Rapporteringsår,"-",DML_fossilkomponenter[[#This Row],[ID]]),"")</f>
        <v/>
      </c>
      <c r="K81" s="9" t="str">
        <f>IF(DML_fossilkomponenter[[#This Row],[Mängd]]&gt;0,Rapporteringsår,"")</f>
        <v/>
      </c>
      <c r="L81" s="9" t="str">
        <f>IF(DML_fossilkomponenter[[#This Row],[Mängd]]&gt;0,Organisationsnummer,"")</f>
        <v/>
      </c>
      <c r="M81" s="54" t="str">
        <f>IFERROR(VLOOKUP(DML_fossilkomponenter[[#This Row],[Drivmedel]],DML_drivmedel[[FuelID]:[Drivmedel]],6,FALSE),"")</f>
        <v/>
      </c>
      <c r="N81" s="148">
        <v>2079</v>
      </c>
      <c r="O81" s="3"/>
      <c r="P81" s="3"/>
      <c r="Q81" s="78"/>
      <c r="R81" s="3"/>
      <c r="S81" s="3" t="str">
        <f>IF(DML_fossilkomponenter[[#This Row],[Enhet]]&lt;&gt;"",IFERROR(IF(DML_fossilkomponenter[[#This Row],[Enhet]]="kg, mj/kg",VLOOKUP(DML_fossilkomponenter[[#This Row],[Fossil komponent]],Fossilkomponenter[],3,FALSE),VLOOKUP(DML_fossilkomponenter[[#This Row],[Fossil komponent]],Fossilkomponenter[],4,FALSE)),""),"")</f>
        <v/>
      </c>
      <c r="T81" s="3"/>
      <c r="U81" s="3"/>
      <c r="V81" s="3"/>
    </row>
    <row r="82" spans="1:22" x14ac:dyDescent="0.35">
      <c r="A82" s="69"/>
      <c r="B82" s="78" t="str">
        <f>IF(DML_fossilkomponenter[[#This Row],[Mängd]]&gt;0,IF(DML_fossilkomponenter[[#This Row],[Enhet]]=Listor!$A$44,DML_fossilkomponenter[[#This Row],[Mängd]]*DML_fossilkomponenter[[#This Row],[Värmevärde]]*1000,DML_fossilkomponenter[[#This Row],[Mängd]]*DML_fossilkomponenter[[#This Row],[Värmevärde]]),"")</f>
        <v/>
      </c>
      <c r="C82" s="3" t="str">
        <f>IFERROR(VLOOKUP(DML_fossilkomponenter[[#This Row],[Fossil komponent]],Fossilkomponenter[[Fossilkomponent]:[Viktat normalvärde]],2,FALSE),"")</f>
        <v/>
      </c>
      <c r="D82" s="78" t="str">
        <f>IFERROR(DML_fossilkomponenter[[#This Row],[Utsläpp '[g CO2eq/MJ']]]*DML_fossilkomponenter[[#This Row],[Energimängd '[MJ']]]/1000000,"")</f>
        <v/>
      </c>
      <c r="E82" s="54" t="str">
        <f>IFERROR(IF(VLOOKUP(DML_fossilkomponenter[[#This Row],[Drivmedel]],DML_drivmedel[[FuelID]:[Reduktionsplikt]],10,FALSE)="Ja",VLOOKUP(DML_fossilkomponenter[[#This Row],[Drivmedelskategori]],Drivmedel[],5,FALSE),""),"")</f>
        <v/>
      </c>
      <c r="F82" s="54" t="str">
        <f>IFERROR(IF(VLOOKUP(DML_fossilkomponenter[[#This Row],[Drivmedel]],DML_drivmedel[[FuelID]:[Reduktionsplikt]],10,FALSE)="Ja",VLOOKUP(DML_fossilkomponenter[[#This Row],[Drivmedelskategori]],Drivmedel[],3,FALSE),""),"")</f>
        <v/>
      </c>
      <c r="G82" s="54" t="str">
        <f>IFERROR(IF(VLOOKUP(DML_fossilkomponenter[[#This Row],[Drivmedel]],DML_drivmedel[[FuelID]:[Reduktionsplikt]],10,FALSE)="Ja",VLOOKUP(DML_fossilkomponenter[[#This Row],[Drivmedelskategori]],Drivmedel[],4,FALSE),""),"")</f>
        <v/>
      </c>
      <c r="H82" s="119" t="str">
        <f>IFERROR(IF(DML_fossilkomponenter[[#This Row],[Enhet]]="m3, MJ/l",DML_fossilkomponenter[[#This Row],[Mängd]]*10^3*DML_fossilkomponenter[[#This Row],[Reduktionsplikt '[MJ/l']]],DML_fossilkomponenter[[#This Row],[Mängd]]*DML_fossilkomponenter[[#This Row],[Reduktionsplikt '[MJ/l']]]),"")</f>
        <v/>
      </c>
      <c r="I82" s="119" t="str">
        <f>IFERROR(DML_fossilkomponenter[[#This Row],[Reduktionsplikt  '[g CO2eq/MJ']]]*DML_fossilkomponenter[[#This Row],[Reduktionsplikt '[MJ']]],"")</f>
        <v/>
      </c>
      <c r="J82" s="9" t="str">
        <f>IF(DML_fossilkomponenter[[#This Row],[Mängd]]&gt;0,CONCATENATE(Rapporteringsår,"-",DML_fossilkomponenter[[#This Row],[ID]]),"")</f>
        <v/>
      </c>
      <c r="K82" s="9" t="str">
        <f>IF(DML_fossilkomponenter[[#This Row],[Mängd]]&gt;0,Rapporteringsår,"")</f>
        <v/>
      </c>
      <c r="L82" s="9" t="str">
        <f>IF(DML_fossilkomponenter[[#This Row],[Mängd]]&gt;0,Organisationsnummer,"")</f>
        <v/>
      </c>
      <c r="M82" s="54" t="str">
        <f>IFERROR(VLOOKUP(DML_fossilkomponenter[[#This Row],[Drivmedel]],DML_drivmedel[[FuelID]:[Drivmedel]],6,FALSE),"")</f>
        <v/>
      </c>
      <c r="N82" s="148">
        <v>2080</v>
      </c>
      <c r="O82" s="3"/>
      <c r="P82" s="3"/>
      <c r="Q82" s="78"/>
      <c r="R82" s="3"/>
      <c r="S82" s="3" t="str">
        <f>IF(DML_fossilkomponenter[[#This Row],[Enhet]]&lt;&gt;"",IFERROR(IF(DML_fossilkomponenter[[#This Row],[Enhet]]="kg, mj/kg",VLOOKUP(DML_fossilkomponenter[[#This Row],[Fossil komponent]],Fossilkomponenter[],3,FALSE),VLOOKUP(DML_fossilkomponenter[[#This Row],[Fossil komponent]],Fossilkomponenter[],4,FALSE)),""),"")</f>
        <v/>
      </c>
      <c r="T82" s="3"/>
      <c r="U82" s="3"/>
      <c r="V82" s="3"/>
    </row>
    <row r="83" spans="1:22" x14ac:dyDescent="0.35">
      <c r="A83" s="69"/>
      <c r="B83" s="78" t="str">
        <f>IF(DML_fossilkomponenter[[#This Row],[Mängd]]&gt;0,IF(DML_fossilkomponenter[[#This Row],[Enhet]]=Listor!$A$44,DML_fossilkomponenter[[#This Row],[Mängd]]*DML_fossilkomponenter[[#This Row],[Värmevärde]]*1000,DML_fossilkomponenter[[#This Row],[Mängd]]*DML_fossilkomponenter[[#This Row],[Värmevärde]]),"")</f>
        <v/>
      </c>
      <c r="C83" s="3" t="str">
        <f>IFERROR(VLOOKUP(DML_fossilkomponenter[[#This Row],[Fossil komponent]],Fossilkomponenter[[Fossilkomponent]:[Viktat normalvärde]],2,FALSE),"")</f>
        <v/>
      </c>
      <c r="D83" s="78" t="str">
        <f>IFERROR(DML_fossilkomponenter[[#This Row],[Utsläpp '[g CO2eq/MJ']]]*DML_fossilkomponenter[[#This Row],[Energimängd '[MJ']]]/1000000,"")</f>
        <v/>
      </c>
      <c r="E83" s="54" t="str">
        <f>IFERROR(IF(VLOOKUP(DML_fossilkomponenter[[#This Row],[Drivmedel]],DML_drivmedel[[FuelID]:[Reduktionsplikt]],10,FALSE)="Ja",VLOOKUP(DML_fossilkomponenter[[#This Row],[Drivmedelskategori]],Drivmedel[],5,FALSE),""),"")</f>
        <v/>
      </c>
      <c r="F83" s="54" t="str">
        <f>IFERROR(IF(VLOOKUP(DML_fossilkomponenter[[#This Row],[Drivmedel]],DML_drivmedel[[FuelID]:[Reduktionsplikt]],10,FALSE)="Ja",VLOOKUP(DML_fossilkomponenter[[#This Row],[Drivmedelskategori]],Drivmedel[],3,FALSE),""),"")</f>
        <v/>
      </c>
      <c r="G83" s="54" t="str">
        <f>IFERROR(IF(VLOOKUP(DML_fossilkomponenter[[#This Row],[Drivmedel]],DML_drivmedel[[FuelID]:[Reduktionsplikt]],10,FALSE)="Ja",VLOOKUP(DML_fossilkomponenter[[#This Row],[Drivmedelskategori]],Drivmedel[],4,FALSE),""),"")</f>
        <v/>
      </c>
      <c r="H83" s="119" t="str">
        <f>IFERROR(IF(DML_fossilkomponenter[[#This Row],[Enhet]]="m3, MJ/l",DML_fossilkomponenter[[#This Row],[Mängd]]*10^3*DML_fossilkomponenter[[#This Row],[Reduktionsplikt '[MJ/l']]],DML_fossilkomponenter[[#This Row],[Mängd]]*DML_fossilkomponenter[[#This Row],[Reduktionsplikt '[MJ/l']]]),"")</f>
        <v/>
      </c>
      <c r="I83" s="119" t="str">
        <f>IFERROR(DML_fossilkomponenter[[#This Row],[Reduktionsplikt  '[g CO2eq/MJ']]]*DML_fossilkomponenter[[#This Row],[Reduktionsplikt '[MJ']]],"")</f>
        <v/>
      </c>
      <c r="J83" s="9" t="str">
        <f>IF(DML_fossilkomponenter[[#This Row],[Mängd]]&gt;0,CONCATENATE(Rapporteringsår,"-",DML_fossilkomponenter[[#This Row],[ID]]),"")</f>
        <v/>
      </c>
      <c r="K83" s="9" t="str">
        <f>IF(DML_fossilkomponenter[[#This Row],[Mängd]]&gt;0,Rapporteringsår,"")</f>
        <v/>
      </c>
      <c r="L83" s="9" t="str">
        <f>IF(DML_fossilkomponenter[[#This Row],[Mängd]]&gt;0,Organisationsnummer,"")</f>
        <v/>
      </c>
      <c r="M83" s="54" t="str">
        <f>IFERROR(VLOOKUP(DML_fossilkomponenter[[#This Row],[Drivmedel]],DML_drivmedel[[FuelID]:[Drivmedel]],6,FALSE),"")</f>
        <v/>
      </c>
      <c r="N83" s="148">
        <v>2081</v>
      </c>
      <c r="O83" s="3"/>
      <c r="P83" s="3"/>
      <c r="Q83" s="78"/>
      <c r="R83" s="3"/>
      <c r="S83" s="3" t="str">
        <f>IF(DML_fossilkomponenter[[#This Row],[Enhet]]&lt;&gt;"",IFERROR(IF(DML_fossilkomponenter[[#This Row],[Enhet]]="kg, mj/kg",VLOOKUP(DML_fossilkomponenter[[#This Row],[Fossil komponent]],Fossilkomponenter[],3,FALSE),VLOOKUP(DML_fossilkomponenter[[#This Row],[Fossil komponent]],Fossilkomponenter[],4,FALSE)),""),"")</f>
        <v/>
      </c>
      <c r="T83" s="3"/>
      <c r="U83" s="3"/>
      <c r="V83" s="3"/>
    </row>
    <row r="84" spans="1:22" x14ac:dyDescent="0.35">
      <c r="A84" s="69"/>
      <c r="B84" s="78" t="str">
        <f>IF(DML_fossilkomponenter[[#This Row],[Mängd]]&gt;0,IF(DML_fossilkomponenter[[#This Row],[Enhet]]=Listor!$A$44,DML_fossilkomponenter[[#This Row],[Mängd]]*DML_fossilkomponenter[[#This Row],[Värmevärde]]*1000,DML_fossilkomponenter[[#This Row],[Mängd]]*DML_fossilkomponenter[[#This Row],[Värmevärde]]),"")</f>
        <v/>
      </c>
      <c r="C84" s="3" t="str">
        <f>IFERROR(VLOOKUP(DML_fossilkomponenter[[#This Row],[Fossil komponent]],Fossilkomponenter[[Fossilkomponent]:[Viktat normalvärde]],2,FALSE),"")</f>
        <v/>
      </c>
      <c r="D84" s="78" t="str">
        <f>IFERROR(DML_fossilkomponenter[[#This Row],[Utsläpp '[g CO2eq/MJ']]]*DML_fossilkomponenter[[#This Row],[Energimängd '[MJ']]]/1000000,"")</f>
        <v/>
      </c>
      <c r="E84" s="54" t="str">
        <f>IFERROR(IF(VLOOKUP(DML_fossilkomponenter[[#This Row],[Drivmedel]],DML_drivmedel[[FuelID]:[Reduktionsplikt]],10,FALSE)="Ja",VLOOKUP(DML_fossilkomponenter[[#This Row],[Drivmedelskategori]],Drivmedel[],5,FALSE),""),"")</f>
        <v/>
      </c>
      <c r="F84" s="54" t="str">
        <f>IFERROR(IF(VLOOKUP(DML_fossilkomponenter[[#This Row],[Drivmedel]],DML_drivmedel[[FuelID]:[Reduktionsplikt]],10,FALSE)="Ja",VLOOKUP(DML_fossilkomponenter[[#This Row],[Drivmedelskategori]],Drivmedel[],3,FALSE),""),"")</f>
        <v/>
      </c>
      <c r="G84" s="54" t="str">
        <f>IFERROR(IF(VLOOKUP(DML_fossilkomponenter[[#This Row],[Drivmedel]],DML_drivmedel[[FuelID]:[Reduktionsplikt]],10,FALSE)="Ja",VLOOKUP(DML_fossilkomponenter[[#This Row],[Drivmedelskategori]],Drivmedel[],4,FALSE),""),"")</f>
        <v/>
      </c>
      <c r="H84" s="119" t="str">
        <f>IFERROR(IF(DML_fossilkomponenter[[#This Row],[Enhet]]="m3, MJ/l",DML_fossilkomponenter[[#This Row],[Mängd]]*10^3*DML_fossilkomponenter[[#This Row],[Reduktionsplikt '[MJ/l']]],DML_fossilkomponenter[[#This Row],[Mängd]]*DML_fossilkomponenter[[#This Row],[Reduktionsplikt '[MJ/l']]]),"")</f>
        <v/>
      </c>
      <c r="I84" s="119" t="str">
        <f>IFERROR(DML_fossilkomponenter[[#This Row],[Reduktionsplikt  '[g CO2eq/MJ']]]*DML_fossilkomponenter[[#This Row],[Reduktionsplikt '[MJ']]],"")</f>
        <v/>
      </c>
      <c r="J84" s="9" t="str">
        <f>IF(DML_fossilkomponenter[[#This Row],[Mängd]]&gt;0,CONCATENATE(Rapporteringsår,"-",DML_fossilkomponenter[[#This Row],[ID]]),"")</f>
        <v/>
      </c>
      <c r="K84" s="9" t="str">
        <f>IF(DML_fossilkomponenter[[#This Row],[Mängd]]&gt;0,Rapporteringsår,"")</f>
        <v/>
      </c>
      <c r="L84" s="9" t="str">
        <f>IF(DML_fossilkomponenter[[#This Row],[Mängd]]&gt;0,Organisationsnummer,"")</f>
        <v/>
      </c>
      <c r="M84" s="54" t="str">
        <f>IFERROR(VLOOKUP(DML_fossilkomponenter[[#This Row],[Drivmedel]],DML_drivmedel[[FuelID]:[Drivmedel]],6,FALSE),"")</f>
        <v/>
      </c>
      <c r="N84" s="148">
        <v>2082</v>
      </c>
      <c r="O84" s="3"/>
      <c r="P84" s="3"/>
      <c r="Q84" s="78"/>
      <c r="R84" s="3"/>
      <c r="S84" s="3" t="str">
        <f>IF(DML_fossilkomponenter[[#This Row],[Enhet]]&lt;&gt;"",IFERROR(IF(DML_fossilkomponenter[[#This Row],[Enhet]]="kg, mj/kg",VLOOKUP(DML_fossilkomponenter[[#This Row],[Fossil komponent]],Fossilkomponenter[],3,FALSE),VLOOKUP(DML_fossilkomponenter[[#This Row],[Fossil komponent]],Fossilkomponenter[],4,FALSE)),""),"")</f>
        <v/>
      </c>
      <c r="T84" s="3"/>
      <c r="U84" s="3"/>
      <c r="V84" s="3"/>
    </row>
    <row r="85" spans="1:22" x14ac:dyDescent="0.35">
      <c r="A85" s="69"/>
      <c r="B85" s="78" t="str">
        <f>IF(DML_fossilkomponenter[[#This Row],[Mängd]]&gt;0,IF(DML_fossilkomponenter[[#This Row],[Enhet]]=Listor!$A$44,DML_fossilkomponenter[[#This Row],[Mängd]]*DML_fossilkomponenter[[#This Row],[Värmevärde]]*1000,DML_fossilkomponenter[[#This Row],[Mängd]]*DML_fossilkomponenter[[#This Row],[Värmevärde]]),"")</f>
        <v/>
      </c>
      <c r="C85" s="3" t="str">
        <f>IFERROR(VLOOKUP(DML_fossilkomponenter[[#This Row],[Fossil komponent]],Fossilkomponenter[[Fossilkomponent]:[Viktat normalvärde]],2,FALSE),"")</f>
        <v/>
      </c>
      <c r="D85" s="78" t="str">
        <f>IFERROR(DML_fossilkomponenter[[#This Row],[Utsläpp '[g CO2eq/MJ']]]*DML_fossilkomponenter[[#This Row],[Energimängd '[MJ']]]/1000000,"")</f>
        <v/>
      </c>
      <c r="E85" s="54" t="str">
        <f>IFERROR(IF(VLOOKUP(DML_fossilkomponenter[[#This Row],[Drivmedel]],DML_drivmedel[[FuelID]:[Reduktionsplikt]],10,FALSE)="Ja",VLOOKUP(DML_fossilkomponenter[[#This Row],[Drivmedelskategori]],Drivmedel[],5,FALSE),""),"")</f>
        <v/>
      </c>
      <c r="F85" s="54" t="str">
        <f>IFERROR(IF(VLOOKUP(DML_fossilkomponenter[[#This Row],[Drivmedel]],DML_drivmedel[[FuelID]:[Reduktionsplikt]],10,FALSE)="Ja",VLOOKUP(DML_fossilkomponenter[[#This Row],[Drivmedelskategori]],Drivmedel[],3,FALSE),""),"")</f>
        <v/>
      </c>
      <c r="G85" s="54" t="str">
        <f>IFERROR(IF(VLOOKUP(DML_fossilkomponenter[[#This Row],[Drivmedel]],DML_drivmedel[[FuelID]:[Reduktionsplikt]],10,FALSE)="Ja",VLOOKUP(DML_fossilkomponenter[[#This Row],[Drivmedelskategori]],Drivmedel[],4,FALSE),""),"")</f>
        <v/>
      </c>
      <c r="H85" s="119" t="str">
        <f>IFERROR(IF(DML_fossilkomponenter[[#This Row],[Enhet]]="m3, MJ/l",DML_fossilkomponenter[[#This Row],[Mängd]]*10^3*DML_fossilkomponenter[[#This Row],[Reduktionsplikt '[MJ/l']]],DML_fossilkomponenter[[#This Row],[Mängd]]*DML_fossilkomponenter[[#This Row],[Reduktionsplikt '[MJ/l']]]),"")</f>
        <v/>
      </c>
      <c r="I85" s="119" t="str">
        <f>IFERROR(DML_fossilkomponenter[[#This Row],[Reduktionsplikt  '[g CO2eq/MJ']]]*DML_fossilkomponenter[[#This Row],[Reduktionsplikt '[MJ']]],"")</f>
        <v/>
      </c>
      <c r="J85" s="9" t="str">
        <f>IF(DML_fossilkomponenter[[#This Row],[Mängd]]&gt;0,CONCATENATE(Rapporteringsår,"-",DML_fossilkomponenter[[#This Row],[ID]]),"")</f>
        <v/>
      </c>
      <c r="K85" s="9" t="str">
        <f>IF(DML_fossilkomponenter[[#This Row],[Mängd]]&gt;0,Rapporteringsår,"")</f>
        <v/>
      </c>
      <c r="L85" s="9" t="str">
        <f>IF(DML_fossilkomponenter[[#This Row],[Mängd]]&gt;0,Organisationsnummer,"")</f>
        <v/>
      </c>
      <c r="M85" s="54" t="str">
        <f>IFERROR(VLOOKUP(DML_fossilkomponenter[[#This Row],[Drivmedel]],DML_drivmedel[[FuelID]:[Drivmedel]],6,FALSE),"")</f>
        <v/>
      </c>
      <c r="N85" s="148">
        <v>2083</v>
      </c>
      <c r="O85" s="3"/>
      <c r="P85" s="3"/>
      <c r="Q85" s="78"/>
      <c r="R85" s="3"/>
      <c r="S85" s="3" t="str">
        <f>IF(DML_fossilkomponenter[[#This Row],[Enhet]]&lt;&gt;"",IFERROR(IF(DML_fossilkomponenter[[#This Row],[Enhet]]="kg, mj/kg",VLOOKUP(DML_fossilkomponenter[[#This Row],[Fossil komponent]],Fossilkomponenter[],3,FALSE),VLOOKUP(DML_fossilkomponenter[[#This Row],[Fossil komponent]],Fossilkomponenter[],4,FALSE)),""),"")</f>
        <v/>
      </c>
      <c r="T85" s="3"/>
      <c r="U85" s="3"/>
      <c r="V85" s="3"/>
    </row>
    <row r="86" spans="1:22" x14ac:dyDescent="0.35">
      <c r="A86" s="69"/>
      <c r="B86" s="78" t="str">
        <f>IF(DML_fossilkomponenter[[#This Row],[Mängd]]&gt;0,IF(DML_fossilkomponenter[[#This Row],[Enhet]]=Listor!$A$44,DML_fossilkomponenter[[#This Row],[Mängd]]*DML_fossilkomponenter[[#This Row],[Värmevärde]]*1000,DML_fossilkomponenter[[#This Row],[Mängd]]*DML_fossilkomponenter[[#This Row],[Värmevärde]]),"")</f>
        <v/>
      </c>
      <c r="C86" s="3" t="str">
        <f>IFERROR(VLOOKUP(DML_fossilkomponenter[[#This Row],[Fossil komponent]],Fossilkomponenter[[Fossilkomponent]:[Viktat normalvärde]],2,FALSE),"")</f>
        <v/>
      </c>
      <c r="D86" s="78" t="str">
        <f>IFERROR(DML_fossilkomponenter[[#This Row],[Utsläpp '[g CO2eq/MJ']]]*DML_fossilkomponenter[[#This Row],[Energimängd '[MJ']]]/1000000,"")</f>
        <v/>
      </c>
      <c r="E86" s="54" t="str">
        <f>IFERROR(IF(VLOOKUP(DML_fossilkomponenter[[#This Row],[Drivmedel]],DML_drivmedel[[FuelID]:[Reduktionsplikt]],10,FALSE)="Ja",VLOOKUP(DML_fossilkomponenter[[#This Row],[Drivmedelskategori]],Drivmedel[],5,FALSE),""),"")</f>
        <v/>
      </c>
      <c r="F86" s="54" t="str">
        <f>IFERROR(IF(VLOOKUP(DML_fossilkomponenter[[#This Row],[Drivmedel]],DML_drivmedel[[FuelID]:[Reduktionsplikt]],10,FALSE)="Ja",VLOOKUP(DML_fossilkomponenter[[#This Row],[Drivmedelskategori]],Drivmedel[],3,FALSE),""),"")</f>
        <v/>
      </c>
      <c r="G86" s="54" t="str">
        <f>IFERROR(IF(VLOOKUP(DML_fossilkomponenter[[#This Row],[Drivmedel]],DML_drivmedel[[FuelID]:[Reduktionsplikt]],10,FALSE)="Ja",VLOOKUP(DML_fossilkomponenter[[#This Row],[Drivmedelskategori]],Drivmedel[],4,FALSE),""),"")</f>
        <v/>
      </c>
      <c r="H86" s="119" t="str">
        <f>IFERROR(IF(DML_fossilkomponenter[[#This Row],[Enhet]]="m3, MJ/l",DML_fossilkomponenter[[#This Row],[Mängd]]*10^3*DML_fossilkomponenter[[#This Row],[Reduktionsplikt '[MJ/l']]],DML_fossilkomponenter[[#This Row],[Mängd]]*DML_fossilkomponenter[[#This Row],[Reduktionsplikt '[MJ/l']]]),"")</f>
        <v/>
      </c>
      <c r="I86" s="119" t="str">
        <f>IFERROR(DML_fossilkomponenter[[#This Row],[Reduktionsplikt  '[g CO2eq/MJ']]]*DML_fossilkomponenter[[#This Row],[Reduktionsplikt '[MJ']]],"")</f>
        <v/>
      </c>
      <c r="J86" s="9" t="str">
        <f>IF(DML_fossilkomponenter[[#This Row],[Mängd]]&gt;0,CONCATENATE(Rapporteringsår,"-",DML_fossilkomponenter[[#This Row],[ID]]),"")</f>
        <v/>
      </c>
      <c r="K86" s="9" t="str">
        <f>IF(DML_fossilkomponenter[[#This Row],[Mängd]]&gt;0,Rapporteringsår,"")</f>
        <v/>
      </c>
      <c r="L86" s="9" t="str">
        <f>IF(DML_fossilkomponenter[[#This Row],[Mängd]]&gt;0,Organisationsnummer,"")</f>
        <v/>
      </c>
      <c r="M86" s="54" t="str">
        <f>IFERROR(VLOOKUP(DML_fossilkomponenter[[#This Row],[Drivmedel]],DML_drivmedel[[FuelID]:[Drivmedel]],6,FALSE),"")</f>
        <v/>
      </c>
      <c r="N86" s="148">
        <v>2084</v>
      </c>
      <c r="O86" s="3"/>
      <c r="P86" s="3"/>
      <c r="Q86" s="78"/>
      <c r="R86" s="3"/>
      <c r="S86" s="3" t="str">
        <f>IF(DML_fossilkomponenter[[#This Row],[Enhet]]&lt;&gt;"",IFERROR(IF(DML_fossilkomponenter[[#This Row],[Enhet]]="kg, mj/kg",VLOOKUP(DML_fossilkomponenter[[#This Row],[Fossil komponent]],Fossilkomponenter[],3,FALSE),VLOOKUP(DML_fossilkomponenter[[#This Row],[Fossil komponent]],Fossilkomponenter[],4,FALSE)),""),"")</f>
        <v/>
      </c>
      <c r="T86" s="3"/>
      <c r="U86" s="3"/>
      <c r="V86" s="3"/>
    </row>
    <row r="87" spans="1:22" x14ac:dyDescent="0.35">
      <c r="A87" s="69"/>
      <c r="B87" s="78" t="str">
        <f>IF(DML_fossilkomponenter[[#This Row],[Mängd]]&gt;0,IF(DML_fossilkomponenter[[#This Row],[Enhet]]=Listor!$A$44,DML_fossilkomponenter[[#This Row],[Mängd]]*DML_fossilkomponenter[[#This Row],[Värmevärde]]*1000,DML_fossilkomponenter[[#This Row],[Mängd]]*DML_fossilkomponenter[[#This Row],[Värmevärde]]),"")</f>
        <v/>
      </c>
      <c r="C87" s="3" t="str">
        <f>IFERROR(VLOOKUP(DML_fossilkomponenter[[#This Row],[Fossil komponent]],Fossilkomponenter[[Fossilkomponent]:[Viktat normalvärde]],2,FALSE),"")</f>
        <v/>
      </c>
      <c r="D87" s="78" t="str">
        <f>IFERROR(DML_fossilkomponenter[[#This Row],[Utsläpp '[g CO2eq/MJ']]]*DML_fossilkomponenter[[#This Row],[Energimängd '[MJ']]]/1000000,"")</f>
        <v/>
      </c>
      <c r="E87" s="54" t="str">
        <f>IFERROR(IF(VLOOKUP(DML_fossilkomponenter[[#This Row],[Drivmedel]],DML_drivmedel[[FuelID]:[Reduktionsplikt]],10,FALSE)="Ja",VLOOKUP(DML_fossilkomponenter[[#This Row],[Drivmedelskategori]],Drivmedel[],5,FALSE),""),"")</f>
        <v/>
      </c>
      <c r="F87" s="54" t="str">
        <f>IFERROR(IF(VLOOKUP(DML_fossilkomponenter[[#This Row],[Drivmedel]],DML_drivmedel[[FuelID]:[Reduktionsplikt]],10,FALSE)="Ja",VLOOKUP(DML_fossilkomponenter[[#This Row],[Drivmedelskategori]],Drivmedel[],3,FALSE),""),"")</f>
        <v/>
      </c>
      <c r="G87" s="54" t="str">
        <f>IFERROR(IF(VLOOKUP(DML_fossilkomponenter[[#This Row],[Drivmedel]],DML_drivmedel[[FuelID]:[Reduktionsplikt]],10,FALSE)="Ja",VLOOKUP(DML_fossilkomponenter[[#This Row],[Drivmedelskategori]],Drivmedel[],4,FALSE),""),"")</f>
        <v/>
      </c>
      <c r="H87" s="119" t="str">
        <f>IFERROR(IF(DML_fossilkomponenter[[#This Row],[Enhet]]="m3, MJ/l",DML_fossilkomponenter[[#This Row],[Mängd]]*10^3*DML_fossilkomponenter[[#This Row],[Reduktionsplikt '[MJ/l']]],DML_fossilkomponenter[[#This Row],[Mängd]]*DML_fossilkomponenter[[#This Row],[Reduktionsplikt '[MJ/l']]]),"")</f>
        <v/>
      </c>
      <c r="I87" s="119" t="str">
        <f>IFERROR(DML_fossilkomponenter[[#This Row],[Reduktionsplikt  '[g CO2eq/MJ']]]*DML_fossilkomponenter[[#This Row],[Reduktionsplikt '[MJ']]],"")</f>
        <v/>
      </c>
      <c r="J87" s="9" t="str">
        <f>IF(DML_fossilkomponenter[[#This Row],[Mängd]]&gt;0,CONCATENATE(Rapporteringsår,"-",DML_fossilkomponenter[[#This Row],[ID]]),"")</f>
        <v/>
      </c>
      <c r="K87" s="9" t="str">
        <f>IF(DML_fossilkomponenter[[#This Row],[Mängd]]&gt;0,Rapporteringsår,"")</f>
        <v/>
      </c>
      <c r="L87" s="9" t="str">
        <f>IF(DML_fossilkomponenter[[#This Row],[Mängd]]&gt;0,Organisationsnummer,"")</f>
        <v/>
      </c>
      <c r="M87" s="54" t="str">
        <f>IFERROR(VLOOKUP(DML_fossilkomponenter[[#This Row],[Drivmedel]],DML_drivmedel[[FuelID]:[Drivmedel]],6,FALSE),"")</f>
        <v/>
      </c>
      <c r="N87" s="148">
        <v>2085</v>
      </c>
      <c r="O87" s="3"/>
      <c r="P87" s="3"/>
      <c r="Q87" s="78"/>
      <c r="R87" s="3"/>
      <c r="S87" s="3" t="str">
        <f>IF(DML_fossilkomponenter[[#This Row],[Enhet]]&lt;&gt;"",IFERROR(IF(DML_fossilkomponenter[[#This Row],[Enhet]]="kg, mj/kg",VLOOKUP(DML_fossilkomponenter[[#This Row],[Fossil komponent]],Fossilkomponenter[],3,FALSE),VLOOKUP(DML_fossilkomponenter[[#This Row],[Fossil komponent]],Fossilkomponenter[],4,FALSE)),""),"")</f>
        <v/>
      </c>
      <c r="T87" s="3"/>
      <c r="U87" s="3"/>
      <c r="V87" s="3"/>
    </row>
    <row r="88" spans="1:22" x14ac:dyDescent="0.35">
      <c r="A88" s="69"/>
      <c r="B88" s="78" t="str">
        <f>IF(DML_fossilkomponenter[[#This Row],[Mängd]]&gt;0,IF(DML_fossilkomponenter[[#This Row],[Enhet]]=Listor!$A$44,DML_fossilkomponenter[[#This Row],[Mängd]]*DML_fossilkomponenter[[#This Row],[Värmevärde]]*1000,DML_fossilkomponenter[[#This Row],[Mängd]]*DML_fossilkomponenter[[#This Row],[Värmevärde]]),"")</f>
        <v/>
      </c>
      <c r="C88" s="3" t="str">
        <f>IFERROR(VLOOKUP(DML_fossilkomponenter[[#This Row],[Fossil komponent]],Fossilkomponenter[[Fossilkomponent]:[Viktat normalvärde]],2,FALSE),"")</f>
        <v/>
      </c>
      <c r="D88" s="78" t="str">
        <f>IFERROR(DML_fossilkomponenter[[#This Row],[Utsläpp '[g CO2eq/MJ']]]*DML_fossilkomponenter[[#This Row],[Energimängd '[MJ']]]/1000000,"")</f>
        <v/>
      </c>
      <c r="E88" s="54" t="str">
        <f>IFERROR(IF(VLOOKUP(DML_fossilkomponenter[[#This Row],[Drivmedel]],DML_drivmedel[[FuelID]:[Reduktionsplikt]],10,FALSE)="Ja",VLOOKUP(DML_fossilkomponenter[[#This Row],[Drivmedelskategori]],Drivmedel[],5,FALSE),""),"")</f>
        <v/>
      </c>
      <c r="F88" s="54" t="str">
        <f>IFERROR(IF(VLOOKUP(DML_fossilkomponenter[[#This Row],[Drivmedel]],DML_drivmedel[[FuelID]:[Reduktionsplikt]],10,FALSE)="Ja",VLOOKUP(DML_fossilkomponenter[[#This Row],[Drivmedelskategori]],Drivmedel[],3,FALSE),""),"")</f>
        <v/>
      </c>
      <c r="G88" s="54" t="str">
        <f>IFERROR(IF(VLOOKUP(DML_fossilkomponenter[[#This Row],[Drivmedel]],DML_drivmedel[[FuelID]:[Reduktionsplikt]],10,FALSE)="Ja",VLOOKUP(DML_fossilkomponenter[[#This Row],[Drivmedelskategori]],Drivmedel[],4,FALSE),""),"")</f>
        <v/>
      </c>
      <c r="H88" s="119" t="str">
        <f>IFERROR(IF(DML_fossilkomponenter[[#This Row],[Enhet]]="m3, MJ/l",DML_fossilkomponenter[[#This Row],[Mängd]]*10^3*DML_fossilkomponenter[[#This Row],[Reduktionsplikt '[MJ/l']]],DML_fossilkomponenter[[#This Row],[Mängd]]*DML_fossilkomponenter[[#This Row],[Reduktionsplikt '[MJ/l']]]),"")</f>
        <v/>
      </c>
      <c r="I88" s="119" t="str">
        <f>IFERROR(DML_fossilkomponenter[[#This Row],[Reduktionsplikt  '[g CO2eq/MJ']]]*DML_fossilkomponenter[[#This Row],[Reduktionsplikt '[MJ']]],"")</f>
        <v/>
      </c>
      <c r="J88" s="9" t="str">
        <f>IF(DML_fossilkomponenter[[#This Row],[Mängd]]&gt;0,CONCATENATE(Rapporteringsår,"-",DML_fossilkomponenter[[#This Row],[ID]]),"")</f>
        <v/>
      </c>
      <c r="K88" s="9" t="str">
        <f>IF(DML_fossilkomponenter[[#This Row],[Mängd]]&gt;0,Rapporteringsår,"")</f>
        <v/>
      </c>
      <c r="L88" s="9" t="str">
        <f>IF(DML_fossilkomponenter[[#This Row],[Mängd]]&gt;0,Organisationsnummer,"")</f>
        <v/>
      </c>
      <c r="M88" s="54" t="str">
        <f>IFERROR(VLOOKUP(DML_fossilkomponenter[[#This Row],[Drivmedel]],DML_drivmedel[[FuelID]:[Drivmedel]],6,FALSE),"")</f>
        <v/>
      </c>
      <c r="N88" s="148">
        <v>2086</v>
      </c>
      <c r="O88" s="3"/>
      <c r="P88" s="3"/>
      <c r="Q88" s="78"/>
      <c r="R88" s="3"/>
      <c r="S88" s="3" t="str">
        <f>IF(DML_fossilkomponenter[[#This Row],[Enhet]]&lt;&gt;"",IFERROR(IF(DML_fossilkomponenter[[#This Row],[Enhet]]="kg, mj/kg",VLOOKUP(DML_fossilkomponenter[[#This Row],[Fossil komponent]],Fossilkomponenter[],3,FALSE),VLOOKUP(DML_fossilkomponenter[[#This Row],[Fossil komponent]],Fossilkomponenter[],4,FALSE)),""),"")</f>
        <v/>
      </c>
      <c r="T88" s="3"/>
      <c r="U88" s="3"/>
      <c r="V88" s="3"/>
    </row>
    <row r="89" spans="1:22" x14ac:dyDescent="0.35">
      <c r="A89" s="69"/>
      <c r="B89" s="78" t="str">
        <f>IF(DML_fossilkomponenter[[#This Row],[Mängd]]&gt;0,IF(DML_fossilkomponenter[[#This Row],[Enhet]]=Listor!$A$44,DML_fossilkomponenter[[#This Row],[Mängd]]*DML_fossilkomponenter[[#This Row],[Värmevärde]]*1000,DML_fossilkomponenter[[#This Row],[Mängd]]*DML_fossilkomponenter[[#This Row],[Värmevärde]]),"")</f>
        <v/>
      </c>
      <c r="C89" s="3" t="str">
        <f>IFERROR(VLOOKUP(DML_fossilkomponenter[[#This Row],[Fossil komponent]],Fossilkomponenter[[Fossilkomponent]:[Viktat normalvärde]],2,FALSE),"")</f>
        <v/>
      </c>
      <c r="D89" s="78" t="str">
        <f>IFERROR(DML_fossilkomponenter[[#This Row],[Utsläpp '[g CO2eq/MJ']]]*DML_fossilkomponenter[[#This Row],[Energimängd '[MJ']]]/1000000,"")</f>
        <v/>
      </c>
      <c r="E89" s="54" t="str">
        <f>IFERROR(IF(VLOOKUP(DML_fossilkomponenter[[#This Row],[Drivmedel]],DML_drivmedel[[FuelID]:[Reduktionsplikt]],10,FALSE)="Ja",VLOOKUP(DML_fossilkomponenter[[#This Row],[Drivmedelskategori]],Drivmedel[],5,FALSE),""),"")</f>
        <v/>
      </c>
      <c r="F89" s="54" t="str">
        <f>IFERROR(IF(VLOOKUP(DML_fossilkomponenter[[#This Row],[Drivmedel]],DML_drivmedel[[FuelID]:[Reduktionsplikt]],10,FALSE)="Ja",VLOOKUP(DML_fossilkomponenter[[#This Row],[Drivmedelskategori]],Drivmedel[],3,FALSE),""),"")</f>
        <v/>
      </c>
      <c r="G89" s="54" t="str">
        <f>IFERROR(IF(VLOOKUP(DML_fossilkomponenter[[#This Row],[Drivmedel]],DML_drivmedel[[FuelID]:[Reduktionsplikt]],10,FALSE)="Ja",VLOOKUP(DML_fossilkomponenter[[#This Row],[Drivmedelskategori]],Drivmedel[],4,FALSE),""),"")</f>
        <v/>
      </c>
      <c r="H89" s="119" t="str">
        <f>IFERROR(IF(DML_fossilkomponenter[[#This Row],[Enhet]]="m3, MJ/l",DML_fossilkomponenter[[#This Row],[Mängd]]*10^3*DML_fossilkomponenter[[#This Row],[Reduktionsplikt '[MJ/l']]],DML_fossilkomponenter[[#This Row],[Mängd]]*DML_fossilkomponenter[[#This Row],[Reduktionsplikt '[MJ/l']]]),"")</f>
        <v/>
      </c>
      <c r="I89" s="119" t="str">
        <f>IFERROR(DML_fossilkomponenter[[#This Row],[Reduktionsplikt  '[g CO2eq/MJ']]]*DML_fossilkomponenter[[#This Row],[Reduktionsplikt '[MJ']]],"")</f>
        <v/>
      </c>
      <c r="J89" s="9" t="str">
        <f>IF(DML_fossilkomponenter[[#This Row],[Mängd]]&gt;0,CONCATENATE(Rapporteringsår,"-",DML_fossilkomponenter[[#This Row],[ID]]),"")</f>
        <v/>
      </c>
      <c r="K89" s="9" t="str">
        <f>IF(DML_fossilkomponenter[[#This Row],[Mängd]]&gt;0,Rapporteringsår,"")</f>
        <v/>
      </c>
      <c r="L89" s="9" t="str">
        <f>IF(DML_fossilkomponenter[[#This Row],[Mängd]]&gt;0,Organisationsnummer,"")</f>
        <v/>
      </c>
      <c r="M89" s="54" t="str">
        <f>IFERROR(VLOOKUP(DML_fossilkomponenter[[#This Row],[Drivmedel]],DML_drivmedel[[FuelID]:[Drivmedel]],6,FALSE),"")</f>
        <v/>
      </c>
      <c r="N89" s="148">
        <v>2087</v>
      </c>
      <c r="O89" s="3"/>
      <c r="P89" s="3"/>
      <c r="Q89" s="78"/>
      <c r="R89" s="3"/>
      <c r="S89" s="3" t="str">
        <f>IF(DML_fossilkomponenter[[#This Row],[Enhet]]&lt;&gt;"",IFERROR(IF(DML_fossilkomponenter[[#This Row],[Enhet]]="kg, mj/kg",VLOOKUP(DML_fossilkomponenter[[#This Row],[Fossil komponent]],Fossilkomponenter[],3,FALSE),VLOOKUP(DML_fossilkomponenter[[#This Row],[Fossil komponent]],Fossilkomponenter[],4,FALSE)),""),"")</f>
        <v/>
      </c>
      <c r="T89" s="3"/>
      <c r="U89" s="3"/>
      <c r="V89" s="3"/>
    </row>
    <row r="90" spans="1:22" x14ac:dyDescent="0.35">
      <c r="A90" s="69"/>
      <c r="B90" s="78" t="str">
        <f>IF(DML_fossilkomponenter[[#This Row],[Mängd]]&gt;0,IF(DML_fossilkomponenter[[#This Row],[Enhet]]=Listor!$A$44,DML_fossilkomponenter[[#This Row],[Mängd]]*DML_fossilkomponenter[[#This Row],[Värmevärde]]*1000,DML_fossilkomponenter[[#This Row],[Mängd]]*DML_fossilkomponenter[[#This Row],[Värmevärde]]),"")</f>
        <v/>
      </c>
      <c r="C90" s="3" t="str">
        <f>IFERROR(VLOOKUP(DML_fossilkomponenter[[#This Row],[Fossil komponent]],Fossilkomponenter[[Fossilkomponent]:[Viktat normalvärde]],2,FALSE),"")</f>
        <v/>
      </c>
      <c r="D90" s="78" t="str">
        <f>IFERROR(DML_fossilkomponenter[[#This Row],[Utsläpp '[g CO2eq/MJ']]]*DML_fossilkomponenter[[#This Row],[Energimängd '[MJ']]]/1000000,"")</f>
        <v/>
      </c>
      <c r="E90" s="54" t="str">
        <f>IFERROR(IF(VLOOKUP(DML_fossilkomponenter[[#This Row],[Drivmedel]],DML_drivmedel[[FuelID]:[Reduktionsplikt]],10,FALSE)="Ja",VLOOKUP(DML_fossilkomponenter[[#This Row],[Drivmedelskategori]],Drivmedel[],5,FALSE),""),"")</f>
        <v/>
      </c>
      <c r="F90" s="54" t="str">
        <f>IFERROR(IF(VLOOKUP(DML_fossilkomponenter[[#This Row],[Drivmedel]],DML_drivmedel[[FuelID]:[Reduktionsplikt]],10,FALSE)="Ja",VLOOKUP(DML_fossilkomponenter[[#This Row],[Drivmedelskategori]],Drivmedel[],3,FALSE),""),"")</f>
        <v/>
      </c>
      <c r="G90" s="54" t="str">
        <f>IFERROR(IF(VLOOKUP(DML_fossilkomponenter[[#This Row],[Drivmedel]],DML_drivmedel[[FuelID]:[Reduktionsplikt]],10,FALSE)="Ja",VLOOKUP(DML_fossilkomponenter[[#This Row],[Drivmedelskategori]],Drivmedel[],4,FALSE),""),"")</f>
        <v/>
      </c>
      <c r="H90" s="119" t="str">
        <f>IFERROR(IF(DML_fossilkomponenter[[#This Row],[Enhet]]="m3, MJ/l",DML_fossilkomponenter[[#This Row],[Mängd]]*10^3*DML_fossilkomponenter[[#This Row],[Reduktionsplikt '[MJ/l']]],DML_fossilkomponenter[[#This Row],[Mängd]]*DML_fossilkomponenter[[#This Row],[Reduktionsplikt '[MJ/l']]]),"")</f>
        <v/>
      </c>
      <c r="I90" s="119" t="str">
        <f>IFERROR(DML_fossilkomponenter[[#This Row],[Reduktionsplikt  '[g CO2eq/MJ']]]*DML_fossilkomponenter[[#This Row],[Reduktionsplikt '[MJ']]],"")</f>
        <v/>
      </c>
      <c r="J90" s="9" t="str">
        <f>IF(DML_fossilkomponenter[[#This Row],[Mängd]]&gt;0,CONCATENATE(Rapporteringsår,"-",DML_fossilkomponenter[[#This Row],[ID]]),"")</f>
        <v/>
      </c>
      <c r="K90" s="9" t="str">
        <f>IF(DML_fossilkomponenter[[#This Row],[Mängd]]&gt;0,Rapporteringsår,"")</f>
        <v/>
      </c>
      <c r="L90" s="9" t="str">
        <f>IF(DML_fossilkomponenter[[#This Row],[Mängd]]&gt;0,Organisationsnummer,"")</f>
        <v/>
      </c>
      <c r="M90" s="54" t="str">
        <f>IFERROR(VLOOKUP(DML_fossilkomponenter[[#This Row],[Drivmedel]],DML_drivmedel[[FuelID]:[Drivmedel]],6,FALSE),"")</f>
        <v/>
      </c>
      <c r="N90" s="148">
        <v>2088</v>
      </c>
      <c r="O90" s="3"/>
      <c r="P90" s="3"/>
      <c r="Q90" s="78"/>
      <c r="R90" s="3"/>
      <c r="S90" s="3" t="str">
        <f>IF(DML_fossilkomponenter[[#This Row],[Enhet]]&lt;&gt;"",IFERROR(IF(DML_fossilkomponenter[[#This Row],[Enhet]]="kg, mj/kg",VLOOKUP(DML_fossilkomponenter[[#This Row],[Fossil komponent]],Fossilkomponenter[],3,FALSE),VLOOKUP(DML_fossilkomponenter[[#This Row],[Fossil komponent]],Fossilkomponenter[],4,FALSE)),""),"")</f>
        <v/>
      </c>
      <c r="T90" s="3"/>
      <c r="U90" s="3"/>
      <c r="V90" s="3"/>
    </row>
    <row r="91" spans="1:22" x14ac:dyDescent="0.35">
      <c r="A91" s="69"/>
      <c r="B91" s="78" t="str">
        <f>IF(DML_fossilkomponenter[[#This Row],[Mängd]]&gt;0,IF(DML_fossilkomponenter[[#This Row],[Enhet]]=Listor!$A$44,DML_fossilkomponenter[[#This Row],[Mängd]]*DML_fossilkomponenter[[#This Row],[Värmevärde]]*1000,DML_fossilkomponenter[[#This Row],[Mängd]]*DML_fossilkomponenter[[#This Row],[Värmevärde]]),"")</f>
        <v/>
      </c>
      <c r="C91" s="3" t="str">
        <f>IFERROR(VLOOKUP(DML_fossilkomponenter[[#This Row],[Fossil komponent]],Fossilkomponenter[[Fossilkomponent]:[Viktat normalvärde]],2,FALSE),"")</f>
        <v/>
      </c>
      <c r="D91" s="78" t="str">
        <f>IFERROR(DML_fossilkomponenter[[#This Row],[Utsläpp '[g CO2eq/MJ']]]*DML_fossilkomponenter[[#This Row],[Energimängd '[MJ']]]/1000000,"")</f>
        <v/>
      </c>
      <c r="E91" s="54" t="str">
        <f>IFERROR(IF(VLOOKUP(DML_fossilkomponenter[[#This Row],[Drivmedel]],DML_drivmedel[[FuelID]:[Reduktionsplikt]],10,FALSE)="Ja",VLOOKUP(DML_fossilkomponenter[[#This Row],[Drivmedelskategori]],Drivmedel[],5,FALSE),""),"")</f>
        <v/>
      </c>
      <c r="F91" s="54" t="str">
        <f>IFERROR(IF(VLOOKUP(DML_fossilkomponenter[[#This Row],[Drivmedel]],DML_drivmedel[[FuelID]:[Reduktionsplikt]],10,FALSE)="Ja",VLOOKUP(DML_fossilkomponenter[[#This Row],[Drivmedelskategori]],Drivmedel[],3,FALSE),""),"")</f>
        <v/>
      </c>
      <c r="G91" s="54" t="str">
        <f>IFERROR(IF(VLOOKUP(DML_fossilkomponenter[[#This Row],[Drivmedel]],DML_drivmedel[[FuelID]:[Reduktionsplikt]],10,FALSE)="Ja",VLOOKUP(DML_fossilkomponenter[[#This Row],[Drivmedelskategori]],Drivmedel[],4,FALSE),""),"")</f>
        <v/>
      </c>
      <c r="H91" s="119" t="str">
        <f>IFERROR(IF(DML_fossilkomponenter[[#This Row],[Enhet]]="m3, MJ/l",DML_fossilkomponenter[[#This Row],[Mängd]]*10^3*DML_fossilkomponenter[[#This Row],[Reduktionsplikt '[MJ/l']]],DML_fossilkomponenter[[#This Row],[Mängd]]*DML_fossilkomponenter[[#This Row],[Reduktionsplikt '[MJ/l']]]),"")</f>
        <v/>
      </c>
      <c r="I91" s="119" t="str">
        <f>IFERROR(DML_fossilkomponenter[[#This Row],[Reduktionsplikt  '[g CO2eq/MJ']]]*DML_fossilkomponenter[[#This Row],[Reduktionsplikt '[MJ']]],"")</f>
        <v/>
      </c>
      <c r="J91" s="9" t="str">
        <f>IF(DML_fossilkomponenter[[#This Row],[Mängd]]&gt;0,CONCATENATE(Rapporteringsår,"-",DML_fossilkomponenter[[#This Row],[ID]]),"")</f>
        <v/>
      </c>
      <c r="K91" s="9" t="str">
        <f>IF(DML_fossilkomponenter[[#This Row],[Mängd]]&gt;0,Rapporteringsår,"")</f>
        <v/>
      </c>
      <c r="L91" s="9" t="str">
        <f>IF(DML_fossilkomponenter[[#This Row],[Mängd]]&gt;0,Organisationsnummer,"")</f>
        <v/>
      </c>
      <c r="M91" s="54" t="str">
        <f>IFERROR(VLOOKUP(DML_fossilkomponenter[[#This Row],[Drivmedel]],DML_drivmedel[[FuelID]:[Drivmedel]],6,FALSE),"")</f>
        <v/>
      </c>
      <c r="N91" s="148">
        <v>2089</v>
      </c>
      <c r="O91" s="3"/>
      <c r="P91" s="3"/>
      <c r="Q91" s="78"/>
      <c r="R91" s="3"/>
      <c r="S91" s="3" t="str">
        <f>IF(DML_fossilkomponenter[[#This Row],[Enhet]]&lt;&gt;"",IFERROR(IF(DML_fossilkomponenter[[#This Row],[Enhet]]="kg, mj/kg",VLOOKUP(DML_fossilkomponenter[[#This Row],[Fossil komponent]],Fossilkomponenter[],3,FALSE),VLOOKUP(DML_fossilkomponenter[[#This Row],[Fossil komponent]],Fossilkomponenter[],4,FALSE)),""),"")</f>
        <v/>
      </c>
      <c r="T91" s="3"/>
      <c r="U91" s="3"/>
      <c r="V91" s="3"/>
    </row>
    <row r="92" spans="1:22" x14ac:dyDescent="0.35">
      <c r="A92" s="69"/>
      <c r="B92" s="78" t="str">
        <f>IF(DML_fossilkomponenter[[#This Row],[Mängd]]&gt;0,IF(DML_fossilkomponenter[[#This Row],[Enhet]]=Listor!$A$44,DML_fossilkomponenter[[#This Row],[Mängd]]*DML_fossilkomponenter[[#This Row],[Värmevärde]]*1000,DML_fossilkomponenter[[#This Row],[Mängd]]*DML_fossilkomponenter[[#This Row],[Värmevärde]]),"")</f>
        <v/>
      </c>
      <c r="C92" s="3" t="str">
        <f>IFERROR(VLOOKUP(DML_fossilkomponenter[[#This Row],[Fossil komponent]],Fossilkomponenter[[Fossilkomponent]:[Viktat normalvärde]],2,FALSE),"")</f>
        <v/>
      </c>
      <c r="D92" s="78" t="str">
        <f>IFERROR(DML_fossilkomponenter[[#This Row],[Utsläpp '[g CO2eq/MJ']]]*DML_fossilkomponenter[[#This Row],[Energimängd '[MJ']]]/1000000,"")</f>
        <v/>
      </c>
      <c r="E92" s="54" t="str">
        <f>IFERROR(IF(VLOOKUP(DML_fossilkomponenter[[#This Row],[Drivmedel]],DML_drivmedel[[FuelID]:[Reduktionsplikt]],10,FALSE)="Ja",VLOOKUP(DML_fossilkomponenter[[#This Row],[Drivmedelskategori]],Drivmedel[],5,FALSE),""),"")</f>
        <v/>
      </c>
      <c r="F92" s="54" t="str">
        <f>IFERROR(IF(VLOOKUP(DML_fossilkomponenter[[#This Row],[Drivmedel]],DML_drivmedel[[FuelID]:[Reduktionsplikt]],10,FALSE)="Ja",VLOOKUP(DML_fossilkomponenter[[#This Row],[Drivmedelskategori]],Drivmedel[],3,FALSE),""),"")</f>
        <v/>
      </c>
      <c r="G92" s="54" t="str">
        <f>IFERROR(IF(VLOOKUP(DML_fossilkomponenter[[#This Row],[Drivmedel]],DML_drivmedel[[FuelID]:[Reduktionsplikt]],10,FALSE)="Ja",VLOOKUP(DML_fossilkomponenter[[#This Row],[Drivmedelskategori]],Drivmedel[],4,FALSE),""),"")</f>
        <v/>
      </c>
      <c r="H92" s="119" t="str">
        <f>IFERROR(IF(DML_fossilkomponenter[[#This Row],[Enhet]]="m3, MJ/l",DML_fossilkomponenter[[#This Row],[Mängd]]*10^3*DML_fossilkomponenter[[#This Row],[Reduktionsplikt '[MJ/l']]],DML_fossilkomponenter[[#This Row],[Mängd]]*DML_fossilkomponenter[[#This Row],[Reduktionsplikt '[MJ/l']]]),"")</f>
        <v/>
      </c>
      <c r="I92" s="119" t="str">
        <f>IFERROR(DML_fossilkomponenter[[#This Row],[Reduktionsplikt  '[g CO2eq/MJ']]]*DML_fossilkomponenter[[#This Row],[Reduktionsplikt '[MJ']]],"")</f>
        <v/>
      </c>
      <c r="J92" s="9" t="str">
        <f>IF(DML_fossilkomponenter[[#This Row],[Mängd]]&gt;0,CONCATENATE(Rapporteringsår,"-",DML_fossilkomponenter[[#This Row],[ID]]),"")</f>
        <v/>
      </c>
      <c r="K92" s="9" t="str">
        <f>IF(DML_fossilkomponenter[[#This Row],[Mängd]]&gt;0,Rapporteringsår,"")</f>
        <v/>
      </c>
      <c r="L92" s="9" t="str">
        <f>IF(DML_fossilkomponenter[[#This Row],[Mängd]]&gt;0,Organisationsnummer,"")</f>
        <v/>
      </c>
      <c r="M92" s="54" t="str">
        <f>IFERROR(VLOOKUP(DML_fossilkomponenter[[#This Row],[Drivmedel]],DML_drivmedel[[FuelID]:[Drivmedel]],6,FALSE),"")</f>
        <v/>
      </c>
      <c r="N92" s="148">
        <v>2090</v>
      </c>
      <c r="O92" s="3"/>
      <c r="P92" s="3"/>
      <c r="Q92" s="78"/>
      <c r="R92" s="3"/>
      <c r="S92" s="3" t="str">
        <f>IF(DML_fossilkomponenter[[#This Row],[Enhet]]&lt;&gt;"",IFERROR(IF(DML_fossilkomponenter[[#This Row],[Enhet]]="kg, mj/kg",VLOOKUP(DML_fossilkomponenter[[#This Row],[Fossil komponent]],Fossilkomponenter[],3,FALSE),VLOOKUP(DML_fossilkomponenter[[#This Row],[Fossil komponent]],Fossilkomponenter[],4,FALSE)),""),"")</f>
        <v/>
      </c>
      <c r="T92" s="3"/>
      <c r="U92" s="3"/>
      <c r="V92" s="3"/>
    </row>
    <row r="93" spans="1:22" x14ac:dyDescent="0.35">
      <c r="A93" s="69"/>
      <c r="B93" s="78" t="str">
        <f>IF(DML_fossilkomponenter[[#This Row],[Mängd]]&gt;0,IF(DML_fossilkomponenter[[#This Row],[Enhet]]=Listor!$A$44,DML_fossilkomponenter[[#This Row],[Mängd]]*DML_fossilkomponenter[[#This Row],[Värmevärde]]*1000,DML_fossilkomponenter[[#This Row],[Mängd]]*DML_fossilkomponenter[[#This Row],[Värmevärde]]),"")</f>
        <v/>
      </c>
      <c r="C93" s="3" t="str">
        <f>IFERROR(VLOOKUP(DML_fossilkomponenter[[#This Row],[Fossil komponent]],Fossilkomponenter[[Fossilkomponent]:[Viktat normalvärde]],2,FALSE),"")</f>
        <v/>
      </c>
      <c r="D93" s="78" t="str">
        <f>IFERROR(DML_fossilkomponenter[[#This Row],[Utsläpp '[g CO2eq/MJ']]]*DML_fossilkomponenter[[#This Row],[Energimängd '[MJ']]]/1000000,"")</f>
        <v/>
      </c>
      <c r="E93" s="54" t="str">
        <f>IFERROR(IF(VLOOKUP(DML_fossilkomponenter[[#This Row],[Drivmedel]],DML_drivmedel[[FuelID]:[Reduktionsplikt]],10,FALSE)="Ja",VLOOKUP(DML_fossilkomponenter[[#This Row],[Drivmedelskategori]],Drivmedel[],5,FALSE),""),"")</f>
        <v/>
      </c>
      <c r="F93" s="54" t="str">
        <f>IFERROR(IF(VLOOKUP(DML_fossilkomponenter[[#This Row],[Drivmedel]],DML_drivmedel[[FuelID]:[Reduktionsplikt]],10,FALSE)="Ja",VLOOKUP(DML_fossilkomponenter[[#This Row],[Drivmedelskategori]],Drivmedel[],3,FALSE),""),"")</f>
        <v/>
      </c>
      <c r="G93" s="54" t="str">
        <f>IFERROR(IF(VLOOKUP(DML_fossilkomponenter[[#This Row],[Drivmedel]],DML_drivmedel[[FuelID]:[Reduktionsplikt]],10,FALSE)="Ja",VLOOKUP(DML_fossilkomponenter[[#This Row],[Drivmedelskategori]],Drivmedel[],4,FALSE),""),"")</f>
        <v/>
      </c>
      <c r="H93" s="119" t="str">
        <f>IFERROR(IF(DML_fossilkomponenter[[#This Row],[Enhet]]="m3, MJ/l",DML_fossilkomponenter[[#This Row],[Mängd]]*10^3*DML_fossilkomponenter[[#This Row],[Reduktionsplikt '[MJ/l']]],DML_fossilkomponenter[[#This Row],[Mängd]]*DML_fossilkomponenter[[#This Row],[Reduktionsplikt '[MJ/l']]]),"")</f>
        <v/>
      </c>
      <c r="I93" s="119" t="str">
        <f>IFERROR(DML_fossilkomponenter[[#This Row],[Reduktionsplikt  '[g CO2eq/MJ']]]*DML_fossilkomponenter[[#This Row],[Reduktionsplikt '[MJ']]],"")</f>
        <v/>
      </c>
      <c r="J93" s="9" t="str">
        <f>IF(DML_fossilkomponenter[[#This Row],[Mängd]]&gt;0,CONCATENATE(Rapporteringsår,"-",DML_fossilkomponenter[[#This Row],[ID]]),"")</f>
        <v/>
      </c>
      <c r="K93" s="9" t="str">
        <f>IF(DML_fossilkomponenter[[#This Row],[Mängd]]&gt;0,Rapporteringsår,"")</f>
        <v/>
      </c>
      <c r="L93" s="9" t="str">
        <f>IF(DML_fossilkomponenter[[#This Row],[Mängd]]&gt;0,Organisationsnummer,"")</f>
        <v/>
      </c>
      <c r="M93" s="54" t="str">
        <f>IFERROR(VLOOKUP(DML_fossilkomponenter[[#This Row],[Drivmedel]],DML_drivmedel[[FuelID]:[Drivmedel]],6,FALSE),"")</f>
        <v/>
      </c>
      <c r="N93" s="148">
        <v>2091</v>
      </c>
      <c r="O93" s="3"/>
      <c r="P93" s="3"/>
      <c r="Q93" s="78"/>
      <c r="R93" s="3"/>
      <c r="S93" s="3" t="str">
        <f>IF(DML_fossilkomponenter[[#This Row],[Enhet]]&lt;&gt;"",IFERROR(IF(DML_fossilkomponenter[[#This Row],[Enhet]]="kg, mj/kg",VLOOKUP(DML_fossilkomponenter[[#This Row],[Fossil komponent]],Fossilkomponenter[],3,FALSE),VLOOKUP(DML_fossilkomponenter[[#This Row],[Fossil komponent]],Fossilkomponenter[],4,FALSE)),""),"")</f>
        <v/>
      </c>
      <c r="T93" s="3"/>
      <c r="U93" s="3"/>
      <c r="V93" s="3"/>
    </row>
    <row r="94" spans="1:22" x14ac:dyDescent="0.35">
      <c r="A94" s="69"/>
      <c r="B94" s="78" t="str">
        <f>IF(DML_fossilkomponenter[[#This Row],[Mängd]]&gt;0,IF(DML_fossilkomponenter[[#This Row],[Enhet]]=Listor!$A$44,DML_fossilkomponenter[[#This Row],[Mängd]]*DML_fossilkomponenter[[#This Row],[Värmevärde]]*1000,DML_fossilkomponenter[[#This Row],[Mängd]]*DML_fossilkomponenter[[#This Row],[Värmevärde]]),"")</f>
        <v/>
      </c>
      <c r="C94" s="3" t="str">
        <f>IFERROR(VLOOKUP(DML_fossilkomponenter[[#This Row],[Fossil komponent]],Fossilkomponenter[[Fossilkomponent]:[Viktat normalvärde]],2,FALSE),"")</f>
        <v/>
      </c>
      <c r="D94" s="78" t="str">
        <f>IFERROR(DML_fossilkomponenter[[#This Row],[Utsläpp '[g CO2eq/MJ']]]*DML_fossilkomponenter[[#This Row],[Energimängd '[MJ']]]/1000000,"")</f>
        <v/>
      </c>
      <c r="E94" s="54" t="str">
        <f>IFERROR(IF(VLOOKUP(DML_fossilkomponenter[[#This Row],[Drivmedel]],DML_drivmedel[[FuelID]:[Reduktionsplikt]],10,FALSE)="Ja",VLOOKUP(DML_fossilkomponenter[[#This Row],[Drivmedelskategori]],Drivmedel[],5,FALSE),""),"")</f>
        <v/>
      </c>
      <c r="F94" s="54" t="str">
        <f>IFERROR(IF(VLOOKUP(DML_fossilkomponenter[[#This Row],[Drivmedel]],DML_drivmedel[[FuelID]:[Reduktionsplikt]],10,FALSE)="Ja",VLOOKUP(DML_fossilkomponenter[[#This Row],[Drivmedelskategori]],Drivmedel[],3,FALSE),""),"")</f>
        <v/>
      </c>
      <c r="G94" s="54" t="str">
        <f>IFERROR(IF(VLOOKUP(DML_fossilkomponenter[[#This Row],[Drivmedel]],DML_drivmedel[[FuelID]:[Reduktionsplikt]],10,FALSE)="Ja",VLOOKUP(DML_fossilkomponenter[[#This Row],[Drivmedelskategori]],Drivmedel[],4,FALSE),""),"")</f>
        <v/>
      </c>
      <c r="H94" s="119" t="str">
        <f>IFERROR(IF(DML_fossilkomponenter[[#This Row],[Enhet]]="m3, MJ/l",DML_fossilkomponenter[[#This Row],[Mängd]]*10^3*DML_fossilkomponenter[[#This Row],[Reduktionsplikt '[MJ/l']]],DML_fossilkomponenter[[#This Row],[Mängd]]*DML_fossilkomponenter[[#This Row],[Reduktionsplikt '[MJ/l']]]),"")</f>
        <v/>
      </c>
      <c r="I94" s="119" t="str">
        <f>IFERROR(DML_fossilkomponenter[[#This Row],[Reduktionsplikt  '[g CO2eq/MJ']]]*DML_fossilkomponenter[[#This Row],[Reduktionsplikt '[MJ']]],"")</f>
        <v/>
      </c>
      <c r="J94" s="9" t="str">
        <f>IF(DML_fossilkomponenter[[#This Row],[Mängd]]&gt;0,CONCATENATE(Rapporteringsår,"-",DML_fossilkomponenter[[#This Row],[ID]]),"")</f>
        <v/>
      </c>
      <c r="K94" s="9" t="str">
        <f>IF(DML_fossilkomponenter[[#This Row],[Mängd]]&gt;0,Rapporteringsår,"")</f>
        <v/>
      </c>
      <c r="L94" s="9" t="str">
        <f>IF(DML_fossilkomponenter[[#This Row],[Mängd]]&gt;0,Organisationsnummer,"")</f>
        <v/>
      </c>
      <c r="M94" s="54" t="str">
        <f>IFERROR(VLOOKUP(DML_fossilkomponenter[[#This Row],[Drivmedel]],DML_drivmedel[[FuelID]:[Drivmedel]],6,FALSE),"")</f>
        <v/>
      </c>
      <c r="N94" s="148">
        <v>2092</v>
      </c>
      <c r="O94" s="3"/>
      <c r="P94" s="3"/>
      <c r="Q94" s="78"/>
      <c r="R94" s="3"/>
      <c r="S94" s="3" t="str">
        <f>IF(DML_fossilkomponenter[[#This Row],[Enhet]]&lt;&gt;"",IFERROR(IF(DML_fossilkomponenter[[#This Row],[Enhet]]="kg, mj/kg",VLOOKUP(DML_fossilkomponenter[[#This Row],[Fossil komponent]],Fossilkomponenter[],3,FALSE),VLOOKUP(DML_fossilkomponenter[[#This Row],[Fossil komponent]],Fossilkomponenter[],4,FALSE)),""),"")</f>
        <v/>
      </c>
      <c r="T94" s="3"/>
      <c r="U94" s="3"/>
      <c r="V94" s="3"/>
    </row>
    <row r="95" spans="1:22" x14ac:dyDescent="0.35">
      <c r="A95" s="69"/>
      <c r="B95" s="78" t="str">
        <f>IF(DML_fossilkomponenter[[#This Row],[Mängd]]&gt;0,IF(DML_fossilkomponenter[[#This Row],[Enhet]]=Listor!$A$44,DML_fossilkomponenter[[#This Row],[Mängd]]*DML_fossilkomponenter[[#This Row],[Värmevärde]]*1000,DML_fossilkomponenter[[#This Row],[Mängd]]*DML_fossilkomponenter[[#This Row],[Värmevärde]]),"")</f>
        <v/>
      </c>
      <c r="C95" s="3" t="str">
        <f>IFERROR(VLOOKUP(DML_fossilkomponenter[[#This Row],[Fossil komponent]],Fossilkomponenter[[Fossilkomponent]:[Viktat normalvärde]],2,FALSE),"")</f>
        <v/>
      </c>
      <c r="D95" s="78" t="str">
        <f>IFERROR(DML_fossilkomponenter[[#This Row],[Utsläpp '[g CO2eq/MJ']]]*DML_fossilkomponenter[[#This Row],[Energimängd '[MJ']]]/1000000,"")</f>
        <v/>
      </c>
      <c r="E95" s="54" t="str">
        <f>IFERROR(IF(VLOOKUP(DML_fossilkomponenter[[#This Row],[Drivmedel]],DML_drivmedel[[FuelID]:[Reduktionsplikt]],10,FALSE)="Ja",VLOOKUP(DML_fossilkomponenter[[#This Row],[Drivmedelskategori]],Drivmedel[],5,FALSE),""),"")</f>
        <v/>
      </c>
      <c r="F95" s="54" t="str">
        <f>IFERROR(IF(VLOOKUP(DML_fossilkomponenter[[#This Row],[Drivmedel]],DML_drivmedel[[FuelID]:[Reduktionsplikt]],10,FALSE)="Ja",VLOOKUP(DML_fossilkomponenter[[#This Row],[Drivmedelskategori]],Drivmedel[],3,FALSE),""),"")</f>
        <v/>
      </c>
      <c r="G95" s="54" t="str">
        <f>IFERROR(IF(VLOOKUP(DML_fossilkomponenter[[#This Row],[Drivmedel]],DML_drivmedel[[FuelID]:[Reduktionsplikt]],10,FALSE)="Ja",VLOOKUP(DML_fossilkomponenter[[#This Row],[Drivmedelskategori]],Drivmedel[],4,FALSE),""),"")</f>
        <v/>
      </c>
      <c r="H95" s="119" t="str">
        <f>IFERROR(IF(DML_fossilkomponenter[[#This Row],[Enhet]]="m3, MJ/l",DML_fossilkomponenter[[#This Row],[Mängd]]*10^3*DML_fossilkomponenter[[#This Row],[Reduktionsplikt '[MJ/l']]],DML_fossilkomponenter[[#This Row],[Mängd]]*DML_fossilkomponenter[[#This Row],[Reduktionsplikt '[MJ/l']]]),"")</f>
        <v/>
      </c>
      <c r="I95" s="119" t="str">
        <f>IFERROR(DML_fossilkomponenter[[#This Row],[Reduktionsplikt  '[g CO2eq/MJ']]]*DML_fossilkomponenter[[#This Row],[Reduktionsplikt '[MJ']]],"")</f>
        <v/>
      </c>
      <c r="J95" s="9" t="str">
        <f>IF(DML_fossilkomponenter[[#This Row],[Mängd]]&gt;0,CONCATENATE(Rapporteringsår,"-",DML_fossilkomponenter[[#This Row],[ID]]),"")</f>
        <v/>
      </c>
      <c r="K95" s="9" t="str">
        <f>IF(DML_fossilkomponenter[[#This Row],[Mängd]]&gt;0,Rapporteringsår,"")</f>
        <v/>
      </c>
      <c r="L95" s="9" t="str">
        <f>IF(DML_fossilkomponenter[[#This Row],[Mängd]]&gt;0,Organisationsnummer,"")</f>
        <v/>
      </c>
      <c r="M95" s="54" t="str">
        <f>IFERROR(VLOOKUP(DML_fossilkomponenter[[#This Row],[Drivmedel]],DML_drivmedel[[FuelID]:[Drivmedel]],6,FALSE),"")</f>
        <v/>
      </c>
      <c r="N95" s="148">
        <v>2093</v>
      </c>
      <c r="O95" s="3"/>
      <c r="P95" s="3"/>
      <c r="Q95" s="78"/>
      <c r="R95" s="3"/>
      <c r="S95" s="3" t="str">
        <f>IF(DML_fossilkomponenter[[#This Row],[Enhet]]&lt;&gt;"",IFERROR(IF(DML_fossilkomponenter[[#This Row],[Enhet]]="kg, mj/kg",VLOOKUP(DML_fossilkomponenter[[#This Row],[Fossil komponent]],Fossilkomponenter[],3,FALSE),VLOOKUP(DML_fossilkomponenter[[#This Row],[Fossil komponent]],Fossilkomponenter[],4,FALSE)),""),"")</f>
        <v/>
      </c>
      <c r="T95" s="3"/>
      <c r="U95" s="3"/>
      <c r="V95" s="3"/>
    </row>
    <row r="96" spans="1:22" x14ac:dyDescent="0.35">
      <c r="A96" s="69"/>
      <c r="B96" s="78" t="str">
        <f>IF(DML_fossilkomponenter[[#This Row],[Mängd]]&gt;0,IF(DML_fossilkomponenter[[#This Row],[Enhet]]=Listor!$A$44,DML_fossilkomponenter[[#This Row],[Mängd]]*DML_fossilkomponenter[[#This Row],[Värmevärde]]*1000,DML_fossilkomponenter[[#This Row],[Mängd]]*DML_fossilkomponenter[[#This Row],[Värmevärde]]),"")</f>
        <v/>
      </c>
      <c r="C96" s="3" t="str">
        <f>IFERROR(VLOOKUP(DML_fossilkomponenter[[#This Row],[Fossil komponent]],Fossilkomponenter[[Fossilkomponent]:[Viktat normalvärde]],2,FALSE),"")</f>
        <v/>
      </c>
      <c r="D96" s="78" t="str">
        <f>IFERROR(DML_fossilkomponenter[[#This Row],[Utsläpp '[g CO2eq/MJ']]]*DML_fossilkomponenter[[#This Row],[Energimängd '[MJ']]]/1000000,"")</f>
        <v/>
      </c>
      <c r="E96" s="54" t="str">
        <f>IFERROR(IF(VLOOKUP(DML_fossilkomponenter[[#This Row],[Drivmedel]],DML_drivmedel[[FuelID]:[Reduktionsplikt]],10,FALSE)="Ja",VLOOKUP(DML_fossilkomponenter[[#This Row],[Drivmedelskategori]],Drivmedel[],5,FALSE),""),"")</f>
        <v/>
      </c>
      <c r="F96" s="54" t="str">
        <f>IFERROR(IF(VLOOKUP(DML_fossilkomponenter[[#This Row],[Drivmedel]],DML_drivmedel[[FuelID]:[Reduktionsplikt]],10,FALSE)="Ja",VLOOKUP(DML_fossilkomponenter[[#This Row],[Drivmedelskategori]],Drivmedel[],3,FALSE),""),"")</f>
        <v/>
      </c>
      <c r="G96" s="54" t="str">
        <f>IFERROR(IF(VLOOKUP(DML_fossilkomponenter[[#This Row],[Drivmedel]],DML_drivmedel[[FuelID]:[Reduktionsplikt]],10,FALSE)="Ja",VLOOKUP(DML_fossilkomponenter[[#This Row],[Drivmedelskategori]],Drivmedel[],4,FALSE),""),"")</f>
        <v/>
      </c>
      <c r="H96" s="119" t="str">
        <f>IFERROR(IF(DML_fossilkomponenter[[#This Row],[Enhet]]="m3, MJ/l",DML_fossilkomponenter[[#This Row],[Mängd]]*10^3*DML_fossilkomponenter[[#This Row],[Reduktionsplikt '[MJ/l']]],DML_fossilkomponenter[[#This Row],[Mängd]]*DML_fossilkomponenter[[#This Row],[Reduktionsplikt '[MJ/l']]]),"")</f>
        <v/>
      </c>
      <c r="I96" s="119" t="str">
        <f>IFERROR(DML_fossilkomponenter[[#This Row],[Reduktionsplikt  '[g CO2eq/MJ']]]*DML_fossilkomponenter[[#This Row],[Reduktionsplikt '[MJ']]],"")</f>
        <v/>
      </c>
      <c r="J96" s="9" t="str">
        <f>IF(DML_fossilkomponenter[[#This Row],[Mängd]]&gt;0,CONCATENATE(Rapporteringsår,"-",DML_fossilkomponenter[[#This Row],[ID]]),"")</f>
        <v/>
      </c>
      <c r="K96" s="9" t="str">
        <f>IF(DML_fossilkomponenter[[#This Row],[Mängd]]&gt;0,Rapporteringsår,"")</f>
        <v/>
      </c>
      <c r="L96" s="9" t="str">
        <f>IF(DML_fossilkomponenter[[#This Row],[Mängd]]&gt;0,Organisationsnummer,"")</f>
        <v/>
      </c>
      <c r="M96" s="54" t="str">
        <f>IFERROR(VLOOKUP(DML_fossilkomponenter[[#This Row],[Drivmedel]],DML_drivmedel[[FuelID]:[Drivmedel]],6,FALSE),"")</f>
        <v/>
      </c>
      <c r="N96" s="148">
        <v>2094</v>
      </c>
      <c r="O96" s="3"/>
      <c r="P96" s="3"/>
      <c r="Q96" s="78"/>
      <c r="R96" s="3"/>
      <c r="S96" s="3" t="str">
        <f>IF(DML_fossilkomponenter[[#This Row],[Enhet]]&lt;&gt;"",IFERROR(IF(DML_fossilkomponenter[[#This Row],[Enhet]]="kg, mj/kg",VLOOKUP(DML_fossilkomponenter[[#This Row],[Fossil komponent]],Fossilkomponenter[],3,FALSE),VLOOKUP(DML_fossilkomponenter[[#This Row],[Fossil komponent]],Fossilkomponenter[],4,FALSE)),""),"")</f>
        <v/>
      </c>
      <c r="T96" s="3"/>
      <c r="U96" s="3"/>
      <c r="V96" s="3"/>
    </row>
    <row r="97" spans="1:22" x14ac:dyDescent="0.35">
      <c r="A97" s="69"/>
      <c r="B97" s="78" t="str">
        <f>IF(DML_fossilkomponenter[[#This Row],[Mängd]]&gt;0,IF(DML_fossilkomponenter[[#This Row],[Enhet]]=Listor!$A$44,DML_fossilkomponenter[[#This Row],[Mängd]]*DML_fossilkomponenter[[#This Row],[Värmevärde]]*1000,DML_fossilkomponenter[[#This Row],[Mängd]]*DML_fossilkomponenter[[#This Row],[Värmevärde]]),"")</f>
        <v/>
      </c>
      <c r="C97" s="3" t="str">
        <f>IFERROR(VLOOKUP(DML_fossilkomponenter[[#This Row],[Fossil komponent]],Fossilkomponenter[[Fossilkomponent]:[Viktat normalvärde]],2,FALSE),"")</f>
        <v/>
      </c>
      <c r="D97" s="78" t="str">
        <f>IFERROR(DML_fossilkomponenter[[#This Row],[Utsläpp '[g CO2eq/MJ']]]*DML_fossilkomponenter[[#This Row],[Energimängd '[MJ']]]/1000000,"")</f>
        <v/>
      </c>
      <c r="E97" s="54" t="str">
        <f>IFERROR(IF(VLOOKUP(DML_fossilkomponenter[[#This Row],[Drivmedel]],DML_drivmedel[[FuelID]:[Reduktionsplikt]],10,FALSE)="Ja",VLOOKUP(DML_fossilkomponenter[[#This Row],[Drivmedelskategori]],Drivmedel[],5,FALSE),""),"")</f>
        <v/>
      </c>
      <c r="F97" s="54" t="str">
        <f>IFERROR(IF(VLOOKUP(DML_fossilkomponenter[[#This Row],[Drivmedel]],DML_drivmedel[[FuelID]:[Reduktionsplikt]],10,FALSE)="Ja",VLOOKUP(DML_fossilkomponenter[[#This Row],[Drivmedelskategori]],Drivmedel[],3,FALSE),""),"")</f>
        <v/>
      </c>
      <c r="G97" s="54" t="str">
        <f>IFERROR(IF(VLOOKUP(DML_fossilkomponenter[[#This Row],[Drivmedel]],DML_drivmedel[[FuelID]:[Reduktionsplikt]],10,FALSE)="Ja",VLOOKUP(DML_fossilkomponenter[[#This Row],[Drivmedelskategori]],Drivmedel[],4,FALSE),""),"")</f>
        <v/>
      </c>
      <c r="H97" s="119" t="str">
        <f>IFERROR(IF(DML_fossilkomponenter[[#This Row],[Enhet]]="m3, MJ/l",DML_fossilkomponenter[[#This Row],[Mängd]]*10^3*DML_fossilkomponenter[[#This Row],[Reduktionsplikt '[MJ/l']]],DML_fossilkomponenter[[#This Row],[Mängd]]*DML_fossilkomponenter[[#This Row],[Reduktionsplikt '[MJ/l']]]),"")</f>
        <v/>
      </c>
      <c r="I97" s="119" t="str">
        <f>IFERROR(DML_fossilkomponenter[[#This Row],[Reduktionsplikt  '[g CO2eq/MJ']]]*DML_fossilkomponenter[[#This Row],[Reduktionsplikt '[MJ']]],"")</f>
        <v/>
      </c>
      <c r="J97" s="9" t="str">
        <f>IF(DML_fossilkomponenter[[#This Row],[Mängd]]&gt;0,CONCATENATE(Rapporteringsår,"-",DML_fossilkomponenter[[#This Row],[ID]]),"")</f>
        <v/>
      </c>
      <c r="K97" s="9" t="str">
        <f>IF(DML_fossilkomponenter[[#This Row],[Mängd]]&gt;0,Rapporteringsår,"")</f>
        <v/>
      </c>
      <c r="L97" s="9" t="str">
        <f>IF(DML_fossilkomponenter[[#This Row],[Mängd]]&gt;0,Organisationsnummer,"")</f>
        <v/>
      </c>
      <c r="M97" s="54" t="str">
        <f>IFERROR(VLOOKUP(DML_fossilkomponenter[[#This Row],[Drivmedel]],DML_drivmedel[[FuelID]:[Drivmedel]],6,FALSE),"")</f>
        <v/>
      </c>
      <c r="N97" s="148">
        <v>2095</v>
      </c>
      <c r="O97" s="3"/>
      <c r="P97" s="3"/>
      <c r="Q97" s="78"/>
      <c r="R97" s="3"/>
      <c r="S97" s="3" t="str">
        <f>IF(DML_fossilkomponenter[[#This Row],[Enhet]]&lt;&gt;"",IFERROR(IF(DML_fossilkomponenter[[#This Row],[Enhet]]="kg, mj/kg",VLOOKUP(DML_fossilkomponenter[[#This Row],[Fossil komponent]],Fossilkomponenter[],3,FALSE),VLOOKUP(DML_fossilkomponenter[[#This Row],[Fossil komponent]],Fossilkomponenter[],4,FALSE)),""),"")</f>
        <v/>
      </c>
      <c r="T97" s="3"/>
      <c r="U97" s="3"/>
      <c r="V97" s="3"/>
    </row>
    <row r="98" spans="1:22" x14ac:dyDescent="0.35">
      <c r="A98" s="69"/>
      <c r="B98" s="78" t="str">
        <f>IF(DML_fossilkomponenter[[#This Row],[Mängd]]&gt;0,IF(DML_fossilkomponenter[[#This Row],[Enhet]]=Listor!$A$44,DML_fossilkomponenter[[#This Row],[Mängd]]*DML_fossilkomponenter[[#This Row],[Värmevärde]]*1000,DML_fossilkomponenter[[#This Row],[Mängd]]*DML_fossilkomponenter[[#This Row],[Värmevärde]]),"")</f>
        <v/>
      </c>
      <c r="C98" s="3" t="str">
        <f>IFERROR(VLOOKUP(DML_fossilkomponenter[[#This Row],[Fossil komponent]],Fossilkomponenter[[Fossilkomponent]:[Viktat normalvärde]],2,FALSE),"")</f>
        <v/>
      </c>
      <c r="D98" s="78" t="str">
        <f>IFERROR(DML_fossilkomponenter[[#This Row],[Utsläpp '[g CO2eq/MJ']]]*DML_fossilkomponenter[[#This Row],[Energimängd '[MJ']]]/1000000,"")</f>
        <v/>
      </c>
      <c r="E98" s="54" t="str">
        <f>IFERROR(IF(VLOOKUP(DML_fossilkomponenter[[#This Row],[Drivmedel]],DML_drivmedel[[FuelID]:[Reduktionsplikt]],10,FALSE)="Ja",VLOOKUP(DML_fossilkomponenter[[#This Row],[Drivmedelskategori]],Drivmedel[],5,FALSE),""),"")</f>
        <v/>
      </c>
      <c r="F98" s="54" t="str">
        <f>IFERROR(IF(VLOOKUP(DML_fossilkomponenter[[#This Row],[Drivmedel]],DML_drivmedel[[FuelID]:[Reduktionsplikt]],10,FALSE)="Ja",VLOOKUP(DML_fossilkomponenter[[#This Row],[Drivmedelskategori]],Drivmedel[],3,FALSE),""),"")</f>
        <v/>
      </c>
      <c r="G98" s="54" t="str">
        <f>IFERROR(IF(VLOOKUP(DML_fossilkomponenter[[#This Row],[Drivmedel]],DML_drivmedel[[FuelID]:[Reduktionsplikt]],10,FALSE)="Ja",VLOOKUP(DML_fossilkomponenter[[#This Row],[Drivmedelskategori]],Drivmedel[],4,FALSE),""),"")</f>
        <v/>
      </c>
      <c r="H98" s="119" t="str">
        <f>IFERROR(IF(DML_fossilkomponenter[[#This Row],[Enhet]]="m3, MJ/l",DML_fossilkomponenter[[#This Row],[Mängd]]*10^3*DML_fossilkomponenter[[#This Row],[Reduktionsplikt '[MJ/l']]],DML_fossilkomponenter[[#This Row],[Mängd]]*DML_fossilkomponenter[[#This Row],[Reduktionsplikt '[MJ/l']]]),"")</f>
        <v/>
      </c>
      <c r="I98" s="119" t="str">
        <f>IFERROR(DML_fossilkomponenter[[#This Row],[Reduktionsplikt  '[g CO2eq/MJ']]]*DML_fossilkomponenter[[#This Row],[Reduktionsplikt '[MJ']]],"")</f>
        <v/>
      </c>
      <c r="J98" s="9" t="str">
        <f>IF(DML_fossilkomponenter[[#This Row],[Mängd]]&gt;0,CONCATENATE(Rapporteringsår,"-",DML_fossilkomponenter[[#This Row],[ID]]),"")</f>
        <v/>
      </c>
      <c r="K98" s="9" t="str">
        <f>IF(DML_fossilkomponenter[[#This Row],[Mängd]]&gt;0,Rapporteringsår,"")</f>
        <v/>
      </c>
      <c r="L98" s="9" t="str">
        <f>IF(DML_fossilkomponenter[[#This Row],[Mängd]]&gt;0,Organisationsnummer,"")</f>
        <v/>
      </c>
      <c r="M98" s="54" t="str">
        <f>IFERROR(VLOOKUP(DML_fossilkomponenter[[#This Row],[Drivmedel]],DML_drivmedel[[FuelID]:[Drivmedel]],6,FALSE),"")</f>
        <v/>
      </c>
      <c r="N98" s="148">
        <v>2096</v>
      </c>
      <c r="O98" s="3"/>
      <c r="P98" s="3"/>
      <c r="Q98" s="78"/>
      <c r="R98" s="3"/>
      <c r="S98" s="3" t="str">
        <f>IF(DML_fossilkomponenter[[#This Row],[Enhet]]&lt;&gt;"",IFERROR(IF(DML_fossilkomponenter[[#This Row],[Enhet]]="kg, mj/kg",VLOOKUP(DML_fossilkomponenter[[#This Row],[Fossil komponent]],Fossilkomponenter[],3,FALSE),VLOOKUP(DML_fossilkomponenter[[#This Row],[Fossil komponent]],Fossilkomponenter[],4,FALSE)),""),"")</f>
        <v/>
      </c>
      <c r="T98" s="3"/>
      <c r="U98" s="3"/>
      <c r="V98" s="3"/>
    </row>
    <row r="99" spans="1:22" x14ac:dyDescent="0.35">
      <c r="A99" s="69"/>
      <c r="B99" s="78" t="str">
        <f>IF(DML_fossilkomponenter[[#This Row],[Mängd]]&gt;0,IF(DML_fossilkomponenter[[#This Row],[Enhet]]=Listor!$A$44,DML_fossilkomponenter[[#This Row],[Mängd]]*DML_fossilkomponenter[[#This Row],[Värmevärde]]*1000,DML_fossilkomponenter[[#This Row],[Mängd]]*DML_fossilkomponenter[[#This Row],[Värmevärde]]),"")</f>
        <v/>
      </c>
      <c r="C99" s="3" t="str">
        <f>IFERROR(VLOOKUP(DML_fossilkomponenter[[#This Row],[Fossil komponent]],Fossilkomponenter[[Fossilkomponent]:[Viktat normalvärde]],2,FALSE),"")</f>
        <v/>
      </c>
      <c r="D99" s="78" t="str">
        <f>IFERROR(DML_fossilkomponenter[[#This Row],[Utsläpp '[g CO2eq/MJ']]]*DML_fossilkomponenter[[#This Row],[Energimängd '[MJ']]]/1000000,"")</f>
        <v/>
      </c>
      <c r="E99" s="54" t="str">
        <f>IFERROR(IF(VLOOKUP(DML_fossilkomponenter[[#This Row],[Drivmedel]],DML_drivmedel[[FuelID]:[Reduktionsplikt]],10,FALSE)="Ja",VLOOKUP(DML_fossilkomponenter[[#This Row],[Drivmedelskategori]],Drivmedel[],5,FALSE),""),"")</f>
        <v/>
      </c>
      <c r="F99" s="54" t="str">
        <f>IFERROR(IF(VLOOKUP(DML_fossilkomponenter[[#This Row],[Drivmedel]],DML_drivmedel[[FuelID]:[Reduktionsplikt]],10,FALSE)="Ja",VLOOKUP(DML_fossilkomponenter[[#This Row],[Drivmedelskategori]],Drivmedel[],3,FALSE),""),"")</f>
        <v/>
      </c>
      <c r="G99" s="54" t="str">
        <f>IFERROR(IF(VLOOKUP(DML_fossilkomponenter[[#This Row],[Drivmedel]],DML_drivmedel[[FuelID]:[Reduktionsplikt]],10,FALSE)="Ja",VLOOKUP(DML_fossilkomponenter[[#This Row],[Drivmedelskategori]],Drivmedel[],4,FALSE),""),"")</f>
        <v/>
      </c>
      <c r="H99" s="119" t="str">
        <f>IFERROR(IF(DML_fossilkomponenter[[#This Row],[Enhet]]="m3, MJ/l",DML_fossilkomponenter[[#This Row],[Mängd]]*10^3*DML_fossilkomponenter[[#This Row],[Reduktionsplikt '[MJ/l']]],DML_fossilkomponenter[[#This Row],[Mängd]]*DML_fossilkomponenter[[#This Row],[Reduktionsplikt '[MJ/l']]]),"")</f>
        <v/>
      </c>
      <c r="I99" s="119" t="str">
        <f>IFERROR(DML_fossilkomponenter[[#This Row],[Reduktionsplikt  '[g CO2eq/MJ']]]*DML_fossilkomponenter[[#This Row],[Reduktionsplikt '[MJ']]],"")</f>
        <v/>
      </c>
      <c r="J99" s="9" t="str">
        <f>IF(DML_fossilkomponenter[[#This Row],[Mängd]]&gt;0,CONCATENATE(Rapporteringsår,"-",DML_fossilkomponenter[[#This Row],[ID]]),"")</f>
        <v/>
      </c>
      <c r="K99" s="9" t="str">
        <f>IF(DML_fossilkomponenter[[#This Row],[Mängd]]&gt;0,Rapporteringsår,"")</f>
        <v/>
      </c>
      <c r="L99" s="9" t="str">
        <f>IF(DML_fossilkomponenter[[#This Row],[Mängd]]&gt;0,Organisationsnummer,"")</f>
        <v/>
      </c>
      <c r="M99" s="54" t="str">
        <f>IFERROR(VLOOKUP(DML_fossilkomponenter[[#This Row],[Drivmedel]],DML_drivmedel[[FuelID]:[Drivmedel]],6,FALSE),"")</f>
        <v/>
      </c>
      <c r="N99" s="148">
        <v>2097</v>
      </c>
      <c r="O99" s="3"/>
      <c r="P99" s="3"/>
      <c r="Q99" s="78"/>
      <c r="R99" s="3"/>
      <c r="S99" s="3" t="str">
        <f>IF(DML_fossilkomponenter[[#This Row],[Enhet]]&lt;&gt;"",IFERROR(IF(DML_fossilkomponenter[[#This Row],[Enhet]]="kg, mj/kg",VLOOKUP(DML_fossilkomponenter[[#This Row],[Fossil komponent]],Fossilkomponenter[],3,FALSE),VLOOKUP(DML_fossilkomponenter[[#This Row],[Fossil komponent]],Fossilkomponenter[],4,FALSE)),""),"")</f>
        <v/>
      </c>
      <c r="T99" s="3"/>
      <c r="U99" s="3"/>
      <c r="V99" s="3"/>
    </row>
    <row r="100" spans="1:22" x14ac:dyDescent="0.35">
      <c r="A100" s="69"/>
      <c r="B100" s="78" t="str">
        <f>IF(DML_fossilkomponenter[[#This Row],[Mängd]]&gt;0,IF(DML_fossilkomponenter[[#This Row],[Enhet]]=Listor!$A$44,DML_fossilkomponenter[[#This Row],[Mängd]]*DML_fossilkomponenter[[#This Row],[Värmevärde]]*1000,DML_fossilkomponenter[[#This Row],[Mängd]]*DML_fossilkomponenter[[#This Row],[Värmevärde]]),"")</f>
        <v/>
      </c>
      <c r="C100" s="3" t="str">
        <f>IFERROR(VLOOKUP(DML_fossilkomponenter[[#This Row],[Fossil komponent]],Fossilkomponenter[[Fossilkomponent]:[Viktat normalvärde]],2,FALSE),"")</f>
        <v/>
      </c>
      <c r="D100" s="78" t="str">
        <f>IFERROR(DML_fossilkomponenter[[#This Row],[Utsläpp '[g CO2eq/MJ']]]*DML_fossilkomponenter[[#This Row],[Energimängd '[MJ']]]/1000000,"")</f>
        <v/>
      </c>
      <c r="E100" s="54" t="str">
        <f>IFERROR(IF(VLOOKUP(DML_fossilkomponenter[[#This Row],[Drivmedel]],DML_drivmedel[[FuelID]:[Reduktionsplikt]],10,FALSE)="Ja",VLOOKUP(DML_fossilkomponenter[[#This Row],[Drivmedelskategori]],Drivmedel[],5,FALSE),""),"")</f>
        <v/>
      </c>
      <c r="F100" s="54" t="str">
        <f>IFERROR(IF(VLOOKUP(DML_fossilkomponenter[[#This Row],[Drivmedel]],DML_drivmedel[[FuelID]:[Reduktionsplikt]],10,FALSE)="Ja",VLOOKUP(DML_fossilkomponenter[[#This Row],[Drivmedelskategori]],Drivmedel[],3,FALSE),""),"")</f>
        <v/>
      </c>
      <c r="G100" s="54" t="str">
        <f>IFERROR(IF(VLOOKUP(DML_fossilkomponenter[[#This Row],[Drivmedel]],DML_drivmedel[[FuelID]:[Reduktionsplikt]],10,FALSE)="Ja",VLOOKUP(DML_fossilkomponenter[[#This Row],[Drivmedelskategori]],Drivmedel[],4,FALSE),""),"")</f>
        <v/>
      </c>
      <c r="H100" s="119" t="str">
        <f>IFERROR(IF(DML_fossilkomponenter[[#This Row],[Enhet]]="m3, MJ/l",DML_fossilkomponenter[[#This Row],[Mängd]]*10^3*DML_fossilkomponenter[[#This Row],[Reduktionsplikt '[MJ/l']]],DML_fossilkomponenter[[#This Row],[Mängd]]*DML_fossilkomponenter[[#This Row],[Reduktionsplikt '[MJ/l']]]),"")</f>
        <v/>
      </c>
      <c r="I100" s="119" t="str">
        <f>IFERROR(DML_fossilkomponenter[[#This Row],[Reduktionsplikt  '[g CO2eq/MJ']]]*DML_fossilkomponenter[[#This Row],[Reduktionsplikt '[MJ']]],"")</f>
        <v/>
      </c>
      <c r="J100" s="9" t="str">
        <f>IF(DML_fossilkomponenter[[#This Row],[Mängd]]&gt;0,CONCATENATE(Rapporteringsår,"-",DML_fossilkomponenter[[#This Row],[ID]]),"")</f>
        <v/>
      </c>
      <c r="K100" s="9" t="str">
        <f>IF(DML_fossilkomponenter[[#This Row],[Mängd]]&gt;0,Rapporteringsår,"")</f>
        <v/>
      </c>
      <c r="L100" s="9" t="str">
        <f>IF(DML_fossilkomponenter[[#This Row],[Mängd]]&gt;0,Organisationsnummer,"")</f>
        <v/>
      </c>
      <c r="M100" s="54" t="str">
        <f>IFERROR(VLOOKUP(DML_fossilkomponenter[[#This Row],[Drivmedel]],DML_drivmedel[[FuelID]:[Drivmedel]],6,FALSE),"")</f>
        <v/>
      </c>
      <c r="N100" s="148">
        <v>2098</v>
      </c>
      <c r="O100" s="3"/>
      <c r="P100" s="3"/>
      <c r="Q100" s="78"/>
      <c r="R100" s="3"/>
      <c r="S100" s="3" t="str">
        <f>IF(DML_fossilkomponenter[[#This Row],[Enhet]]&lt;&gt;"",IFERROR(IF(DML_fossilkomponenter[[#This Row],[Enhet]]="kg, mj/kg",VLOOKUP(DML_fossilkomponenter[[#This Row],[Fossil komponent]],Fossilkomponenter[],3,FALSE),VLOOKUP(DML_fossilkomponenter[[#This Row],[Fossil komponent]],Fossilkomponenter[],4,FALSE)),""),"")</f>
        <v/>
      </c>
      <c r="T100" s="3"/>
      <c r="U100" s="3"/>
      <c r="V100" s="3"/>
    </row>
    <row r="101" spans="1:22" x14ac:dyDescent="0.35">
      <c r="A101" s="69"/>
      <c r="B101" s="78" t="str">
        <f>IF(DML_fossilkomponenter[[#This Row],[Mängd]]&gt;0,IF(DML_fossilkomponenter[[#This Row],[Enhet]]=Listor!$A$44,DML_fossilkomponenter[[#This Row],[Mängd]]*DML_fossilkomponenter[[#This Row],[Värmevärde]]*1000,DML_fossilkomponenter[[#This Row],[Mängd]]*DML_fossilkomponenter[[#This Row],[Värmevärde]]),"")</f>
        <v/>
      </c>
      <c r="C101" s="3" t="str">
        <f>IFERROR(VLOOKUP(DML_fossilkomponenter[[#This Row],[Fossil komponent]],Fossilkomponenter[[Fossilkomponent]:[Viktat normalvärde]],2,FALSE),"")</f>
        <v/>
      </c>
      <c r="D101" s="78" t="str">
        <f>IFERROR(DML_fossilkomponenter[[#This Row],[Utsläpp '[g CO2eq/MJ']]]*DML_fossilkomponenter[[#This Row],[Energimängd '[MJ']]]/1000000,"")</f>
        <v/>
      </c>
      <c r="E101" s="54" t="str">
        <f>IFERROR(IF(VLOOKUP(DML_fossilkomponenter[[#This Row],[Drivmedel]],DML_drivmedel[[FuelID]:[Reduktionsplikt]],10,FALSE)="Ja",VLOOKUP(DML_fossilkomponenter[[#This Row],[Drivmedelskategori]],Drivmedel[],5,FALSE),""),"")</f>
        <v/>
      </c>
      <c r="F101" s="54" t="str">
        <f>IFERROR(IF(VLOOKUP(DML_fossilkomponenter[[#This Row],[Drivmedel]],DML_drivmedel[[FuelID]:[Reduktionsplikt]],10,FALSE)="Ja",VLOOKUP(DML_fossilkomponenter[[#This Row],[Drivmedelskategori]],Drivmedel[],3,FALSE),""),"")</f>
        <v/>
      </c>
      <c r="G101" s="54" t="str">
        <f>IFERROR(IF(VLOOKUP(DML_fossilkomponenter[[#This Row],[Drivmedel]],DML_drivmedel[[FuelID]:[Reduktionsplikt]],10,FALSE)="Ja",VLOOKUP(DML_fossilkomponenter[[#This Row],[Drivmedelskategori]],Drivmedel[],4,FALSE),""),"")</f>
        <v/>
      </c>
      <c r="H101" s="119" t="str">
        <f>IFERROR(IF(DML_fossilkomponenter[[#This Row],[Enhet]]="m3, MJ/l",DML_fossilkomponenter[[#This Row],[Mängd]]*10^3*DML_fossilkomponenter[[#This Row],[Reduktionsplikt '[MJ/l']]],DML_fossilkomponenter[[#This Row],[Mängd]]*DML_fossilkomponenter[[#This Row],[Reduktionsplikt '[MJ/l']]]),"")</f>
        <v/>
      </c>
      <c r="I101" s="119" t="str">
        <f>IFERROR(DML_fossilkomponenter[[#This Row],[Reduktionsplikt  '[g CO2eq/MJ']]]*DML_fossilkomponenter[[#This Row],[Reduktionsplikt '[MJ']]],"")</f>
        <v/>
      </c>
      <c r="J101" s="9" t="str">
        <f>IF(DML_fossilkomponenter[[#This Row],[Mängd]]&gt;0,CONCATENATE(Rapporteringsår,"-",DML_fossilkomponenter[[#This Row],[ID]]),"")</f>
        <v/>
      </c>
      <c r="K101" s="9" t="str">
        <f>IF(DML_fossilkomponenter[[#This Row],[Mängd]]&gt;0,Rapporteringsår,"")</f>
        <v/>
      </c>
      <c r="L101" s="9" t="str">
        <f>IF(DML_fossilkomponenter[[#This Row],[Mängd]]&gt;0,Organisationsnummer,"")</f>
        <v/>
      </c>
      <c r="M101" s="54" t="str">
        <f>IFERROR(VLOOKUP(DML_fossilkomponenter[[#This Row],[Drivmedel]],DML_drivmedel[[FuelID]:[Drivmedel]],6,FALSE),"")</f>
        <v/>
      </c>
      <c r="N101" s="148">
        <v>2099</v>
      </c>
      <c r="O101" s="3"/>
      <c r="P101" s="3"/>
      <c r="Q101" s="78"/>
      <c r="R101" s="3"/>
      <c r="S101" s="3" t="str">
        <f>IF(DML_fossilkomponenter[[#This Row],[Enhet]]&lt;&gt;"",IFERROR(IF(DML_fossilkomponenter[[#This Row],[Enhet]]="kg, mj/kg",VLOOKUP(DML_fossilkomponenter[[#This Row],[Fossil komponent]],Fossilkomponenter[],3,FALSE),VLOOKUP(DML_fossilkomponenter[[#This Row],[Fossil komponent]],Fossilkomponenter[],4,FALSE)),""),"")</f>
        <v/>
      </c>
      <c r="T101" s="3"/>
      <c r="U101" s="3"/>
      <c r="V101" s="3"/>
    </row>
    <row r="102" spans="1:22" x14ac:dyDescent="0.35">
      <c r="A102" s="69"/>
      <c r="B102" s="78" t="str">
        <f>IF(DML_fossilkomponenter[[#This Row],[Mängd]]&gt;0,IF(DML_fossilkomponenter[[#This Row],[Enhet]]=Listor!$A$44,DML_fossilkomponenter[[#This Row],[Mängd]]*DML_fossilkomponenter[[#This Row],[Värmevärde]]*1000,DML_fossilkomponenter[[#This Row],[Mängd]]*DML_fossilkomponenter[[#This Row],[Värmevärde]]),"")</f>
        <v/>
      </c>
      <c r="C102" s="3" t="str">
        <f>IFERROR(VLOOKUP(DML_fossilkomponenter[[#This Row],[Fossil komponent]],Fossilkomponenter[[Fossilkomponent]:[Viktat normalvärde]],2,FALSE),"")</f>
        <v/>
      </c>
      <c r="D102" s="78" t="str">
        <f>IFERROR(DML_fossilkomponenter[[#This Row],[Utsläpp '[g CO2eq/MJ']]]*DML_fossilkomponenter[[#This Row],[Energimängd '[MJ']]]/1000000,"")</f>
        <v/>
      </c>
      <c r="E102" s="54" t="str">
        <f>IFERROR(IF(VLOOKUP(DML_fossilkomponenter[[#This Row],[Drivmedel]],DML_drivmedel[[FuelID]:[Reduktionsplikt]],10,FALSE)="Ja",VLOOKUP(DML_fossilkomponenter[[#This Row],[Drivmedelskategori]],Drivmedel[],5,FALSE),""),"")</f>
        <v/>
      </c>
      <c r="F102" s="54" t="str">
        <f>IFERROR(IF(VLOOKUP(DML_fossilkomponenter[[#This Row],[Drivmedel]],DML_drivmedel[[FuelID]:[Reduktionsplikt]],10,FALSE)="Ja",VLOOKUP(DML_fossilkomponenter[[#This Row],[Drivmedelskategori]],Drivmedel[],3,FALSE),""),"")</f>
        <v/>
      </c>
      <c r="G102" s="54" t="str">
        <f>IFERROR(IF(VLOOKUP(DML_fossilkomponenter[[#This Row],[Drivmedel]],DML_drivmedel[[FuelID]:[Reduktionsplikt]],10,FALSE)="Ja",VLOOKUP(DML_fossilkomponenter[[#This Row],[Drivmedelskategori]],Drivmedel[],4,FALSE),""),"")</f>
        <v/>
      </c>
      <c r="H102" s="119" t="str">
        <f>IFERROR(IF(DML_fossilkomponenter[[#This Row],[Enhet]]="m3, MJ/l",DML_fossilkomponenter[[#This Row],[Mängd]]*10^3*DML_fossilkomponenter[[#This Row],[Reduktionsplikt '[MJ/l']]],DML_fossilkomponenter[[#This Row],[Mängd]]*DML_fossilkomponenter[[#This Row],[Reduktionsplikt '[MJ/l']]]),"")</f>
        <v/>
      </c>
      <c r="I102" s="119" t="str">
        <f>IFERROR(DML_fossilkomponenter[[#This Row],[Reduktionsplikt  '[g CO2eq/MJ']]]*DML_fossilkomponenter[[#This Row],[Reduktionsplikt '[MJ']]],"")</f>
        <v/>
      </c>
      <c r="J102" s="9" t="str">
        <f>IF(DML_fossilkomponenter[[#This Row],[Mängd]]&gt;0,CONCATENATE(Rapporteringsår,"-",DML_fossilkomponenter[[#This Row],[ID]]),"")</f>
        <v/>
      </c>
      <c r="K102" s="9" t="str">
        <f>IF(DML_fossilkomponenter[[#This Row],[Mängd]]&gt;0,Rapporteringsår,"")</f>
        <v/>
      </c>
      <c r="L102" s="9" t="str">
        <f>IF(DML_fossilkomponenter[[#This Row],[Mängd]]&gt;0,Organisationsnummer,"")</f>
        <v/>
      </c>
      <c r="M102" s="54" t="str">
        <f>IFERROR(VLOOKUP(DML_fossilkomponenter[[#This Row],[Drivmedel]],DML_drivmedel[[FuelID]:[Drivmedel]],6,FALSE),"")</f>
        <v/>
      </c>
      <c r="N102" s="148">
        <v>2100</v>
      </c>
      <c r="O102" s="3"/>
      <c r="P102" s="3"/>
      <c r="Q102" s="78"/>
      <c r="R102" s="3"/>
      <c r="S102" s="3" t="str">
        <f>IF(DML_fossilkomponenter[[#This Row],[Enhet]]&lt;&gt;"",IFERROR(IF(DML_fossilkomponenter[[#This Row],[Enhet]]="kg, mj/kg",VLOOKUP(DML_fossilkomponenter[[#This Row],[Fossil komponent]],Fossilkomponenter[],3,FALSE),VLOOKUP(DML_fossilkomponenter[[#This Row],[Fossil komponent]],Fossilkomponenter[],4,FALSE)),""),"")</f>
        <v/>
      </c>
      <c r="T102" s="3"/>
      <c r="U102" s="3"/>
      <c r="V102" s="3"/>
    </row>
  </sheetData>
  <sheetProtection selectLockedCells="1"/>
  <conditionalFormatting sqref="P3:S102">
    <cfRule type="notContainsBlanks" dxfId="91" priority="3">
      <formula>LEN(TRIM(P3))&gt;0</formula>
    </cfRule>
    <cfRule type="expression" dxfId="90" priority="4">
      <formula>$O3&gt;0</formula>
    </cfRule>
  </conditionalFormatting>
  <conditionalFormatting sqref="T3:V102">
    <cfRule type="expression" dxfId="89" priority="8">
      <formula>OR($T3&gt;0,$U3&gt;0,$V3&gt;0)</formula>
    </cfRule>
    <cfRule type="expression" dxfId="88" priority="9">
      <formula>$O3&gt;0</formula>
    </cfRule>
  </conditionalFormatting>
  <dataValidations xWindow="1169" yWindow="304" count="2">
    <dataValidation operator="greaterThan" allowBlank="1" showInputMessage="1" showErrorMessage="1" errorTitle="Felaktigt värde" error="Mata in ett värmevärde, använd siffror och decimaler." promptTitle="Värmevärden" prompt="Reduktionsplikt: För beräkningen av reduktionsplikt används ett annat normalvärde än det som visas i denna cell._x000a__x000a_Drivmedelslagen: För diesel och bensin ska normalvärden användas, för övriga fossila komponenter ska du själv ange ett  värmevärde." sqref="S3:S102" xr:uid="{00000000-0002-0000-0200-000000000000}"/>
    <dataValidation type="decimal" operator="greaterThan" allowBlank="1" showInputMessage="1" showErrorMessage="1" errorTitle="Felaktigt värde" error="Mata in ett värde som är större än noll." promptTitle="Mängd" prompt="Ange mängden för den färdigraffinerade fossila komponenten, inte mängden råolja som har använts." sqref="Q3:Q102" xr:uid="{00000000-0002-0000-0200-000001000000}">
      <formula1>0</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xWindow="1169" yWindow="304" count="6">
        <x14:dataValidation type="list" allowBlank="1" showInputMessage="1" showErrorMessage="1" errorTitle="Ogiltigt land" error="Välj ett land i listan." promptTitle="Ursprungsland" prompt="Anges av aktörer som importerar råolja för raffinering samt aktörer som genom avtal med leverantörer får ta del av den informationen." xr:uid="{00000000-0002-0000-0200-000002000000}">
          <x14:formula1>
            <xm:f>Listor!$A$50:$A$290</xm:f>
          </x14:formula1>
          <xm:sqref>U3:U102</xm:sqref>
        </x14:dataValidation>
        <x14:dataValidation type="list" allowBlank="1" showInputMessage="1" showErrorMessage="1" errorTitle="Ogiltigt land" error="Välj ett land i listan." promptTitle="Inköpsland" prompt="Detta anges endast av aktörer som köper färdigraffinerade produkter. _x000a__x000a_Små- och medelstora företag behöver endast ange EU eller icke EU (markera om ni är ett sådant företag på fliken &quot;Start&quot;)." xr:uid="{00000000-0002-0000-0200-000003000000}">
          <x14:formula1>
            <xm:f>IF(SMF="Ja",Listor!$A$50:$A$51,Listor!$A$52:$A$290)</xm:f>
          </x14:formula1>
          <xm:sqref>T3:T102</xm:sqref>
        </x14:dataValidation>
        <x14:dataValidation type="list" allowBlank="1" showInputMessage="1" showErrorMessage="1" errorTitle="Ogiltigt värde" error="Välj ett alternativ i listan." promptTitle="Endast råoljeimportörer" prompt="Denna information behöver endast anges om du är råoljeimportör (anges i fliken &quot;Sammanfattning&quot;) och har tillgång till denna information. _x000a__x000a_Se fullständig lista i fliken &quot;Feedstock trade name&quot;" xr:uid="{00000000-0002-0000-0200-000004000000}">
          <x14:formula1>
            <xm:f>'Feedstock trade name'!$C$3:$C$622</xm:f>
          </x14:formula1>
          <xm:sqref>V3:V102</xm:sqref>
        </x14:dataValidation>
        <x14:dataValidation type="list" allowBlank="1" showInputMessage="1" showErrorMessage="1" errorTitle="Ogiltig fossil komponent" error="Välj en av komponenterna från listan." xr:uid="{00000000-0002-0000-0200-000007000000}">
          <x14:formula1>
            <xm:f>Listor!$A$2:$A$22</xm:f>
          </x14:formula1>
          <xm:sqref>P3:P102</xm:sqref>
        </x14:dataValidation>
        <x14:dataValidation type="list" allowBlank="1" showInputMessage="1" showErrorMessage="1" errorTitle="Ogiltig enhet" error="Välj en enhet från listan." promptTitle="Enhet" prompt="Välj först typ av fossilkomponent, välj därefter en enhet från listan." xr:uid="{C9C4F0C8-2638-4FB9-8776-FBAFF3194F33}">
          <x14:formula1>
            <xm:f>IF(OR($P3=Listor!$A$14,$P3=Listor!$A$15,$P3=Listor!$A$17,$P3=Listor!$A$18,$P3=Listor!$A$19,$P3=Listor!$A$20,$P3=Listor!$A$21),Listor!$A$45:$A$46,IF($P3=Listor!$A$22,Listor!$A$44:$A$46,Listor!$A$44:$A$45))</xm:f>
          </x14:formula1>
          <xm:sqref>R3:R102</xm:sqref>
        </x14:dataValidation>
        <x14:dataValidation type="list" allowBlank="1" showInputMessage="1" showErrorMessage="1" errorTitle="Felaktigt drivmedel" error="Du måste välja ett drivmedel i listan. Ange först drivmedlet under fliken DML-Drivmedel, därefter kan du välja drivmedlet här." promptTitle="Drivmedel" prompt="Välj vilket drivmedel denna fossila komponent allokeras till. Innan detta val kan göras måste drivmedel anges i fliken &quot;DML Drivmedel&quot;." xr:uid="{00000000-0002-0000-0200-000006000000}">
          <x14:formula1>
            <xm:f>OFFSET('DML Drivmedel'!$C$3:$C$102,0,0,COUNTA('DML Drivmedel'!$I$3:$I$102),1)</xm:f>
          </x14:formula1>
          <xm:sqref>O3:O102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2F265-D98B-4245-90E4-1A3EB4938726}">
  <sheetPr>
    <tabColor rgb="FFFFC000"/>
  </sheetPr>
  <dimension ref="B1:J102"/>
  <sheetViews>
    <sheetView showGridLines="0" showRowColHeaders="0" workbookViewId="0">
      <selection activeCell="E3" sqref="E3"/>
    </sheetView>
  </sheetViews>
  <sheetFormatPr defaultRowHeight="14.5" x14ac:dyDescent="0.35"/>
  <cols>
    <col min="1" max="1" width="1.6328125" customWidth="1"/>
    <col min="2" max="2" width="21" hidden="1" customWidth="1"/>
    <col min="3" max="3" width="12.90625" hidden="1" customWidth="1"/>
    <col min="4" max="4" width="7.08984375" customWidth="1"/>
    <col min="5" max="5" width="13.36328125" customWidth="1"/>
    <col min="6" max="6" width="20.6328125" bestFit="1" customWidth="1"/>
    <col min="7" max="7" width="11.90625" customWidth="1"/>
    <col min="8" max="8" width="11.6328125" customWidth="1"/>
    <col min="9" max="9" width="17.08984375" customWidth="1"/>
    <col min="10" max="10" width="20" customWidth="1"/>
  </cols>
  <sheetData>
    <row r="1" spans="2:10" ht="60" customHeight="1" x14ac:dyDescent="0.35"/>
    <row r="2" spans="2:10" ht="31.5" customHeight="1" x14ac:dyDescent="0.35">
      <c r="B2" s="12" t="s">
        <v>1431</v>
      </c>
      <c r="C2" s="12" t="s">
        <v>554</v>
      </c>
      <c r="D2" s="14" t="s">
        <v>0</v>
      </c>
      <c r="E2" s="14" t="s">
        <v>584</v>
      </c>
      <c r="F2" s="14" t="s">
        <v>1465</v>
      </c>
      <c r="G2" s="14" t="s">
        <v>1410</v>
      </c>
      <c r="H2" s="14" t="s">
        <v>1411</v>
      </c>
      <c r="I2" s="14" t="s">
        <v>1412</v>
      </c>
      <c r="J2" s="116" t="s">
        <v>1418</v>
      </c>
    </row>
    <row r="3" spans="2:10" x14ac:dyDescent="0.35">
      <c r="B3" s="119" t="str">
        <f>IF(KPL_överlåtelse[[#This Row],[Överlåtelse/förvärv]]&gt;0,IF(KPL_överlåtelse[[#This Row],[Överlåtelse/förvärv]]="Överlåtelse",-KPL_överlåtelse[[#This Row],[Koldioxidekvivalenter
'[kg']]],KPL_överlåtelse[[#This Row],[Koldioxidekvivalenter
'[kg']]]),"")</f>
        <v/>
      </c>
      <c r="C3" s="9" t="str">
        <f>IF(KPL_överlåtelse[[#This Row],[Koldioxidekvivalenter
'[kg']]]&gt;0,Organisationsnummer,"")</f>
        <v/>
      </c>
      <c r="D3" s="149">
        <v>4001</v>
      </c>
      <c r="E3" s="1"/>
      <c r="F3" s="118"/>
      <c r="G3" s="1"/>
      <c r="H3" s="117"/>
      <c r="I3" s="83"/>
      <c r="J3" s="100"/>
    </row>
    <row r="4" spans="2:10" x14ac:dyDescent="0.35">
      <c r="B4" s="119" t="str">
        <f>IF(KPL_överlåtelse[[#This Row],[Överlåtelse/förvärv]]&gt;0,IF(KPL_överlåtelse[[#This Row],[Överlåtelse/förvärv]]="Överlåtelse",-KPL_överlåtelse[[#This Row],[Koldioxidekvivalenter
'[kg']]],KPL_överlåtelse[[#This Row],[Koldioxidekvivalenter
'[kg']]]),"")</f>
        <v/>
      </c>
      <c r="C4" s="9" t="str">
        <f>IF(KPL_överlåtelse[[#This Row],[Koldioxidekvivalenter
'[kg']]]&gt;0,Organisationsnummer,"")</f>
        <v/>
      </c>
      <c r="D4" s="149">
        <v>4002</v>
      </c>
      <c r="E4" s="1"/>
      <c r="F4" s="118"/>
      <c r="G4" s="1"/>
      <c r="H4" s="117"/>
      <c r="I4" s="83"/>
      <c r="J4" s="100"/>
    </row>
    <row r="5" spans="2:10" x14ac:dyDescent="0.35">
      <c r="B5" s="119" t="str">
        <f>IF(KPL_överlåtelse[[#This Row],[Överlåtelse/förvärv]]&gt;0,IF(KPL_överlåtelse[[#This Row],[Överlåtelse/förvärv]]="Överlåtelse",-KPL_överlåtelse[[#This Row],[Koldioxidekvivalenter
'[kg']]],KPL_överlåtelse[[#This Row],[Koldioxidekvivalenter
'[kg']]]),"")</f>
        <v/>
      </c>
      <c r="C5" s="9" t="str">
        <f>IF(KPL_överlåtelse[[#This Row],[Koldioxidekvivalenter
'[kg']]]&gt;0,Organisationsnummer,"")</f>
        <v/>
      </c>
      <c r="D5" s="149">
        <v>4003</v>
      </c>
      <c r="E5" s="1"/>
      <c r="F5" s="118"/>
      <c r="G5" s="1"/>
      <c r="H5" s="117"/>
      <c r="I5" s="83"/>
      <c r="J5" s="100"/>
    </row>
    <row r="6" spans="2:10" x14ac:dyDescent="0.35">
      <c r="B6" s="119" t="str">
        <f>IF(KPL_överlåtelse[[#This Row],[Överlåtelse/förvärv]]&gt;0,IF(KPL_överlåtelse[[#This Row],[Överlåtelse/förvärv]]="Överlåtelse",-KPL_överlåtelse[[#This Row],[Koldioxidekvivalenter
'[kg']]],KPL_överlåtelse[[#This Row],[Koldioxidekvivalenter
'[kg']]]),"")</f>
        <v/>
      </c>
      <c r="C6" s="9" t="str">
        <f>IF(KPL_överlåtelse[[#This Row],[Koldioxidekvivalenter
'[kg']]]&gt;0,Organisationsnummer,"")</f>
        <v/>
      </c>
      <c r="D6" s="149">
        <v>4004</v>
      </c>
      <c r="E6" s="1"/>
      <c r="F6" s="118"/>
      <c r="G6" s="1"/>
      <c r="H6" s="117"/>
      <c r="I6" s="83"/>
      <c r="J6" s="100"/>
    </row>
    <row r="7" spans="2:10" x14ac:dyDescent="0.35">
      <c r="B7" s="119" t="str">
        <f>IF(KPL_överlåtelse[[#This Row],[Överlåtelse/förvärv]]&gt;0,IF(KPL_överlåtelse[[#This Row],[Överlåtelse/förvärv]]="Överlåtelse",-KPL_överlåtelse[[#This Row],[Koldioxidekvivalenter
'[kg']]],KPL_överlåtelse[[#This Row],[Koldioxidekvivalenter
'[kg']]]),"")</f>
        <v/>
      </c>
      <c r="C7" s="9" t="str">
        <f>IF(KPL_överlåtelse[[#This Row],[Koldioxidekvivalenter
'[kg']]]&gt;0,Organisationsnummer,"")</f>
        <v/>
      </c>
      <c r="D7" s="149">
        <v>4005</v>
      </c>
      <c r="E7" s="1"/>
      <c r="F7" s="118"/>
      <c r="G7" s="1"/>
      <c r="H7" s="117"/>
      <c r="I7" s="83"/>
      <c r="J7" s="100"/>
    </row>
    <row r="8" spans="2:10" x14ac:dyDescent="0.35">
      <c r="B8" s="119" t="str">
        <f>IF(KPL_överlåtelse[[#This Row],[Överlåtelse/förvärv]]&gt;0,IF(KPL_överlåtelse[[#This Row],[Överlåtelse/förvärv]]="Överlåtelse",-KPL_överlåtelse[[#This Row],[Koldioxidekvivalenter
'[kg']]],KPL_överlåtelse[[#This Row],[Koldioxidekvivalenter
'[kg']]]),"")</f>
        <v/>
      </c>
      <c r="C8" s="9" t="str">
        <f>IF(KPL_överlåtelse[[#This Row],[Koldioxidekvivalenter
'[kg']]]&gt;0,Organisationsnummer,"")</f>
        <v/>
      </c>
      <c r="D8" s="149">
        <v>4006</v>
      </c>
      <c r="E8" s="1"/>
      <c r="F8" s="118"/>
      <c r="G8" s="1"/>
      <c r="H8" s="117"/>
      <c r="I8" s="83"/>
      <c r="J8" s="100"/>
    </row>
    <row r="9" spans="2:10" x14ac:dyDescent="0.35">
      <c r="B9" s="119" t="str">
        <f>IF(KPL_överlåtelse[[#This Row],[Överlåtelse/förvärv]]&gt;0,IF(KPL_överlåtelse[[#This Row],[Överlåtelse/förvärv]]="Överlåtelse",-KPL_överlåtelse[[#This Row],[Koldioxidekvivalenter
'[kg']]],KPL_överlåtelse[[#This Row],[Koldioxidekvivalenter
'[kg']]]),"")</f>
        <v/>
      </c>
      <c r="C9" s="9" t="str">
        <f>IF(KPL_överlåtelse[[#This Row],[Koldioxidekvivalenter
'[kg']]]&gt;0,Organisationsnummer,"")</f>
        <v/>
      </c>
      <c r="D9" s="149">
        <v>4007</v>
      </c>
      <c r="E9" s="1"/>
      <c r="F9" s="118"/>
      <c r="G9" s="1"/>
      <c r="H9" s="117"/>
      <c r="I9" s="83"/>
      <c r="J9" s="100"/>
    </row>
    <row r="10" spans="2:10" x14ac:dyDescent="0.35">
      <c r="B10" s="119" t="str">
        <f>IF(KPL_överlåtelse[[#This Row],[Överlåtelse/förvärv]]&gt;0,IF(KPL_överlåtelse[[#This Row],[Överlåtelse/förvärv]]="Överlåtelse",-KPL_överlåtelse[[#This Row],[Koldioxidekvivalenter
'[kg']]],KPL_överlåtelse[[#This Row],[Koldioxidekvivalenter
'[kg']]]),"")</f>
        <v/>
      </c>
      <c r="C10" s="9" t="str">
        <f>IF(KPL_överlåtelse[[#This Row],[Koldioxidekvivalenter
'[kg']]]&gt;0,Organisationsnummer,"")</f>
        <v/>
      </c>
      <c r="D10" s="149">
        <v>4008</v>
      </c>
      <c r="E10" s="1"/>
      <c r="F10" s="118"/>
      <c r="G10" s="1"/>
      <c r="H10" s="117"/>
      <c r="I10" s="83"/>
      <c r="J10" s="100"/>
    </row>
    <row r="11" spans="2:10" x14ac:dyDescent="0.35">
      <c r="B11" s="119" t="str">
        <f>IF(KPL_överlåtelse[[#This Row],[Överlåtelse/förvärv]]&gt;0,IF(KPL_överlåtelse[[#This Row],[Överlåtelse/förvärv]]="Överlåtelse",-KPL_överlåtelse[[#This Row],[Koldioxidekvivalenter
'[kg']]],KPL_överlåtelse[[#This Row],[Koldioxidekvivalenter
'[kg']]]),"")</f>
        <v/>
      </c>
      <c r="C11" s="9" t="str">
        <f>IF(KPL_överlåtelse[[#This Row],[Koldioxidekvivalenter
'[kg']]]&gt;0,Organisationsnummer,"")</f>
        <v/>
      </c>
      <c r="D11" s="149">
        <v>4009</v>
      </c>
      <c r="E11" s="1"/>
      <c r="F11" s="118"/>
      <c r="G11" s="1"/>
      <c r="H11" s="117"/>
      <c r="I11" s="83"/>
      <c r="J11" s="100"/>
    </row>
    <row r="12" spans="2:10" x14ac:dyDescent="0.35">
      <c r="B12" s="119" t="str">
        <f>IF(KPL_överlåtelse[[#This Row],[Överlåtelse/förvärv]]&gt;0,IF(KPL_överlåtelse[[#This Row],[Överlåtelse/förvärv]]="Överlåtelse",-KPL_överlåtelse[[#This Row],[Koldioxidekvivalenter
'[kg']]],KPL_överlåtelse[[#This Row],[Koldioxidekvivalenter
'[kg']]]),"")</f>
        <v/>
      </c>
      <c r="C12" s="9" t="str">
        <f>IF(KPL_överlåtelse[[#This Row],[Koldioxidekvivalenter
'[kg']]]&gt;0,Organisationsnummer,"")</f>
        <v/>
      </c>
      <c r="D12" s="149">
        <v>4010</v>
      </c>
      <c r="E12" s="1"/>
      <c r="F12" s="118"/>
      <c r="G12" s="1"/>
      <c r="H12" s="117"/>
      <c r="I12" s="83"/>
      <c r="J12" s="100"/>
    </row>
    <row r="13" spans="2:10" x14ac:dyDescent="0.35">
      <c r="B13" s="119" t="str">
        <f>IF(KPL_överlåtelse[[#This Row],[Överlåtelse/förvärv]]&gt;0,IF(KPL_överlåtelse[[#This Row],[Överlåtelse/förvärv]]="Överlåtelse",-KPL_överlåtelse[[#This Row],[Koldioxidekvivalenter
'[kg']]],KPL_överlåtelse[[#This Row],[Koldioxidekvivalenter
'[kg']]]),"")</f>
        <v/>
      </c>
      <c r="C13" s="9" t="str">
        <f>IF(KPL_överlåtelse[[#This Row],[Koldioxidekvivalenter
'[kg']]]&gt;0,Organisationsnummer,"")</f>
        <v/>
      </c>
      <c r="D13" s="149">
        <v>4011</v>
      </c>
      <c r="E13" s="1"/>
      <c r="F13" s="118"/>
      <c r="G13" s="1"/>
      <c r="H13" s="117"/>
      <c r="I13" s="83"/>
      <c r="J13" s="100"/>
    </row>
    <row r="14" spans="2:10" x14ac:dyDescent="0.35">
      <c r="B14" s="119" t="str">
        <f>IF(KPL_överlåtelse[[#This Row],[Överlåtelse/förvärv]]&gt;0,IF(KPL_överlåtelse[[#This Row],[Överlåtelse/förvärv]]="Överlåtelse",-KPL_överlåtelse[[#This Row],[Koldioxidekvivalenter
'[kg']]],KPL_överlåtelse[[#This Row],[Koldioxidekvivalenter
'[kg']]]),"")</f>
        <v/>
      </c>
      <c r="C14" s="9" t="str">
        <f>IF(KPL_överlåtelse[[#This Row],[Koldioxidekvivalenter
'[kg']]]&gt;0,Organisationsnummer,"")</f>
        <v/>
      </c>
      <c r="D14" s="149">
        <v>4012</v>
      </c>
      <c r="E14" s="1"/>
      <c r="F14" s="118"/>
      <c r="G14" s="1"/>
      <c r="H14" s="117"/>
      <c r="I14" s="83"/>
      <c r="J14" s="100"/>
    </row>
    <row r="15" spans="2:10" x14ac:dyDescent="0.35">
      <c r="B15" s="119" t="str">
        <f>IF(KPL_överlåtelse[[#This Row],[Överlåtelse/förvärv]]&gt;0,IF(KPL_överlåtelse[[#This Row],[Överlåtelse/förvärv]]="Överlåtelse",-KPL_överlåtelse[[#This Row],[Koldioxidekvivalenter
'[kg']]],KPL_överlåtelse[[#This Row],[Koldioxidekvivalenter
'[kg']]]),"")</f>
        <v/>
      </c>
      <c r="C15" s="9" t="str">
        <f>IF(KPL_överlåtelse[[#This Row],[Koldioxidekvivalenter
'[kg']]]&gt;0,Organisationsnummer,"")</f>
        <v/>
      </c>
      <c r="D15" s="149">
        <v>4013</v>
      </c>
      <c r="E15" s="1"/>
      <c r="F15" s="118"/>
      <c r="G15" s="1"/>
      <c r="H15" s="117"/>
      <c r="I15" s="83"/>
      <c r="J15" s="100"/>
    </row>
    <row r="16" spans="2:10" x14ac:dyDescent="0.35">
      <c r="B16" s="119" t="str">
        <f>IF(KPL_överlåtelse[[#This Row],[Överlåtelse/förvärv]]&gt;0,IF(KPL_överlåtelse[[#This Row],[Överlåtelse/förvärv]]="Överlåtelse",-KPL_överlåtelse[[#This Row],[Koldioxidekvivalenter
'[kg']]],KPL_överlåtelse[[#This Row],[Koldioxidekvivalenter
'[kg']]]),"")</f>
        <v/>
      </c>
      <c r="C16" s="9" t="str">
        <f>IF(KPL_överlåtelse[[#This Row],[Koldioxidekvivalenter
'[kg']]]&gt;0,Organisationsnummer,"")</f>
        <v/>
      </c>
      <c r="D16" s="149">
        <v>4014</v>
      </c>
      <c r="E16" s="1"/>
      <c r="F16" s="118"/>
      <c r="G16" s="1"/>
      <c r="H16" s="117"/>
      <c r="I16" s="83"/>
      <c r="J16" s="100"/>
    </row>
    <row r="17" spans="2:10" x14ac:dyDescent="0.35">
      <c r="B17" s="119" t="str">
        <f>IF(KPL_överlåtelse[[#This Row],[Överlåtelse/förvärv]]&gt;0,IF(KPL_överlåtelse[[#This Row],[Överlåtelse/förvärv]]="Överlåtelse",-KPL_överlåtelse[[#This Row],[Koldioxidekvivalenter
'[kg']]],KPL_överlåtelse[[#This Row],[Koldioxidekvivalenter
'[kg']]]),"")</f>
        <v/>
      </c>
      <c r="C17" s="9" t="str">
        <f>IF(KPL_överlåtelse[[#This Row],[Koldioxidekvivalenter
'[kg']]]&gt;0,Organisationsnummer,"")</f>
        <v/>
      </c>
      <c r="D17" s="149">
        <v>4015</v>
      </c>
      <c r="E17" s="1"/>
      <c r="F17" s="118"/>
      <c r="G17" s="1"/>
      <c r="H17" s="117"/>
      <c r="I17" s="83"/>
      <c r="J17" s="100"/>
    </row>
    <row r="18" spans="2:10" x14ac:dyDescent="0.35">
      <c r="B18" s="119" t="str">
        <f>IF(KPL_överlåtelse[[#This Row],[Överlåtelse/förvärv]]&gt;0,IF(KPL_överlåtelse[[#This Row],[Överlåtelse/förvärv]]="Överlåtelse",-KPL_överlåtelse[[#This Row],[Koldioxidekvivalenter
'[kg']]],KPL_överlåtelse[[#This Row],[Koldioxidekvivalenter
'[kg']]]),"")</f>
        <v/>
      </c>
      <c r="C18" s="9" t="str">
        <f>IF(KPL_överlåtelse[[#This Row],[Koldioxidekvivalenter
'[kg']]]&gt;0,Organisationsnummer,"")</f>
        <v/>
      </c>
      <c r="D18" s="149">
        <v>4016</v>
      </c>
      <c r="E18" s="1"/>
      <c r="F18" s="118"/>
      <c r="G18" s="1"/>
      <c r="H18" s="117"/>
      <c r="I18" s="83"/>
      <c r="J18" s="100"/>
    </row>
    <row r="19" spans="2:10" x14ac:dyDescent="0.35">
      <c r="B19" s="119" t="str">
        <f>IF(KPL_överlåtelse[[#This Row],[Överlåtelse/förvärv]]&gt;0,IF(KPL_överlåtelse[[#This Row],[Överlåtelse/förvärv]]="Överlåtelse",-KPL_överlåtelse[[#This Row],[Koldioxidekvivalenter
'[kg']]],KPL_överlåtelse[[#This Row],[Koldioxidekvivalenter
'[kg']]]),"")</f>
        <v/>
      </c>
      <c r="C19" s="9" t="str">
        <f>IF(KPL_överlåtelse[[#This Row],[Koldioxidekvivalenter
'[kg']]]&gt;0,Organisationsnummer,"")</f>
        <v/>
      </c>
      <c r="D19" s="149">
        <v>4017</v>
      </c>
      <c r="E19" s="1"/>
      <c r="F19" s="118"/>
      <c r="G19" s="1"/>
      <c r="H19" s="117"/>
      <c r="I19" s="83"/>
      <c r="J19" s="100"/>
    </row>
    <row r="20" spans="2:10" x14ac:dyDescent="0.35">
      <c r="B20" s="119" t="str">
        <f>IF(KPL_överlåtelse[[#This Row],[Överlåtelse/förvärv]]&gt;0,IF(KPL_överlåtelse[[#This Row],[Överlåtelse/förvärv]]="Överlåtelse",-KPL_överlåtelse[[#This Row],[Koldioxidekvivalenter
'[kg']]],KPL_överlåtelse[[#This Row],[Koldioxidekvivalenter
'[kg']]]),"")</f>
        <v/>
      </c>
      <c r="C20" s="9" t="str">
        <f>IF(KPL_överlåtelse[[#This Row],[Koldioxidekvivalenter
'[kg']]]&gt;0,Organisationsnummer,"")</f>
        <v/>
      </c>
      <c r="D20" s="149">
        <v>4018</v>
      </c>
      <c r="E20" s="1"/>
      <c r="F20" s="118"/>
      <c r="G20" s="1"/>
      <c r="H20" s="117"/>
      <c r="I20" s="83"/>
      <c r="J20" s="100"/>
    </row>
    <row r="21" spans="2:10" x14ac:dyDescent="0.35">
      <c r="B21" s="119" t="str">
        <f>IF(KPL_överlåtelse[[#This Row],[Överlåtelse/förvärv]]&gt;0,IF(KPL_överlåtelse[[#This Row],[Överlåtelse/förvärv]]="Överlåtelse",-KPL_överlåtelse[[#This Row],[Koldioxidekvivalenter
'[kg']]],KPL_överlåtelse[[#This Row],[Koldioxidekvivalenter
'[kg']]]),"")</f>
        <v/>
      </c>
      <c r="C21" s="9" t="str">
        <f>IF(KPL_överlåtelse[[#This Row],[Koldioxidekvivalenter
'[kg']]]&gt;0,Organisationsnummer,"")</f>
        <v/>
      </c>
      <c r="D21" s="149">
        <v>4019</v>
      </c>
      <c r="E21" s="1"/>
      <c r="F21" s="118"/>
      <c r="G21" s="1"/>
      <c r="H21" s="117"/>
      <c r="I21" s="83"/>
      <c r="J21" s="100"/>
    </row>
    <row r="22" spans="2:10" x14ac:dyDescent="0.35">
      <c r="B22" s="119" t="str">
        <f>IF(KPL_överlåtelse[[#This Row],[Överlåtelse/förvärv]]&gt;0,IF(KPL_överlåtelse[[#This Row],[Överlåtelse/förvärv]]="Överlåtelse",-KPL_överlåtelse[[#This Row],[Koldioxidekvivalenter
'[kg']]],KPL_överlåtelse[[#This Row],[Koldioxidekvivalenter
'[kg']]]),"")</f>
        <v/>
      </c>
      <c r="C22" s="9" t="str">
        <f>IF(KPL_överlåtelse[[#This Row],[Koldioxidekvivalenter
'[kg']]]&gt;0,Organisationsnummer,"")</f>
        <v/>
      </c>
      <c r="D22" s="149">
        <v>4020</v>
      </c>
      <c r="E22" s="1"/>
      <c r="F22" s="118"/>
      <c r="G22" s="1"/>
      <c r="H22" s="117"/>
      <c r="I22" s="83"/>
      <c r="J22" s="100"/>
    </row>
    <row r="23" spans="2:10" x14ac:dyDescent="0.35">
      <c r="B23" s="119" t="str">
        <f>IF(KPL_överlåtelse[[#This Row],[Överlåtelse/förvärv]]&gt;0,IF(KPL_överlåtelse[[#This Row],[Överlåtelse/förvärv]]="Överlåtelse",-KPL_överlåtelse[[#This Row],[Koldioxidekvivalenter
'[kg']]],KPL_överlåtelse[[#This Row],[Koldioxidekvivalenter
'[kg']]]),"")</f>
        <v/>
      </c>
      <c r="C23" s="9" t="str">
        <f>IF(KPL_överlåtelse[[#This Row],[Koldioxidekvivalenter
'[kg']]]&gt;0,Organisationsnummer,"")</f>
        <v/>
      </c>
      <c r="D23" s="149">
        <v>4021</v>
      </c>
      <c r="E23" s="1"/>
      <c r="F23" s="118"/>
      <c r="G23" s="1"/>
      <c r="H23" s="117"/>
      <c r="I23" s="83"/>
      <c r="J23" s="100"/>
    </row>
    <row r="24" spans="2:10" x14ac:dyDescent="0.35">
      <c r="B24" s="119" t="str">
        <f>IF(KPL_överlåtelse[[#This Row],[Överlåtelse/förvärv]]&gt;0,IF(KPL_överlåtelse[[#This Row],[Överlåtelse/förvärv]]="Överlåtelse",-KPL_överlåtelse[[#This Row],[Koldioxidekvivalenter
'[kg']]],KPL_överlåtelse[[#This Row],[Koldioxidekvivalenter
'[kg']]]),"")</f>
        <v/>
      </c>
      <c r="C24" s="9" t="str">
        <f>IF(KPL_överlåtelse[[#This Row],[Koldioxidekvivalenter
'[kg']]]&gt;0,Organisationsnummer,"")</f>
        <v/>
      </c>
      <c r="D24" s="149">
        <v>4022</v>
      </c>
      <c r="E24" s="1"/>
      <c r="F24" s="118"/>
      <c r="G24" s="1"/>
      <c r="H24" s="117"/>
      <c r="I24" s="83"/>
      <c r="J24" s="100"/>
    </row>
    <row r="25" spans="2:10" x14ac:dyDescent="0.35">
      <c r="B25" s="119" t="str">
        <f>IF(KPL_överlåtelse[[#This Row],[Överlåtelse/förvärv]]&gt;0,IF(KPL_överlåtelse[[#This Row],[Överlåtelse/förvärv]]="Överlåtelse",-KPL_överlåtelse[[#This Row],[Koldioxidekvivalenter
'[kg']]],KPL_överlåtelse[[#This Row],[Koldioxidekvivalenter
'[kg']]]),"")</f>
        <v/>
      </c>
      <c r="C25" s="9" t="str">
        <f>IF(KPL_överlåtelse[[#This Row],[Koldioxidekvivalenter
'[kg']]]&gt;0,Organisationsnummer,"")</f>
        <v/>
      </c>
      <c r="D25" s="149">
        <v>4023</v>
      </c>
      <c r="E25" s="1"/>
      <c r="F25" s="118"/>
      <c r="G25" s="1"/>
      <c r="H25" s="117"/>
      <c r="I25" s="83"/>
      <c r="J25" s="100"/>
    </row>
    <row r="26" spans="2:10" x14ac:dyDescent="0.35">
      <c r="B26" s="119" t="str">
        <f>IF(KPL_överlåtelse[[#This Row],[Överlåtelse/förvärv]]&gt;0,IF(KPL_överlåtelse[[#This Row],[Överlåtelse/förvärv]]="Överlåtelse",-KPL_överlåtelse[[#This Row],[Koldioxidekvivalenter
'[kg']]],KPL_överlåtelse[[#This Row],[Koldioxidekvivalenter
'[kg']]]),"")</f>
        <v/>
      </c>
      <c r="C26" s="9" t="str">
        <f>IF(KPL_överlåtelse[[#This Row],[Koldioxidekvivalenter
'[kg']]]&gt;0,Organisationsnummer,"")</f>
        <v/>
      </c>
      <c r="D26" s="149">
        <v>4024</v>
      </c>
      <c r="E26" s="1"/>
      <c r="F26" s="118"/>
      <c r="G26" s="1"/>
      <c r="H26" s="117"/>
      <c r="I26" s="83"/>
      <c r="J26" s="100"/>
    </row>
    <row r="27" spans="2:10" x14ac:dyDescent="0.35">
      <c r="B27" s="119" t="str">
        <f>IF(KPL_överlåtelse[[#This Row],[Överlåtelse/förvärv]]&gt;0,IF(KPL_överlåtelse[[#This Row],[Överlåtelse/förvärv]]="Överlåtelse",-KPL_överlåtelse[[#This Row],[Koldioxidekvivalenter
'[kg']]],KPL_överlåtelse[[#This Row],[Koldioxidekvivalenter
'[kg']]]),"")</f>
        <v/>
      </c>
      <c r="C27" s="9" t="str">
        <f>IF(KPL_överlåtelse[[#This Row],[Koldioxidekvivalenter
'[kg']]]&gt;0,Organisationsnummer,"")</f>
        <v/>
      </c>
      <c r="D27" s="149">
        <v>4025</v>
      </c>
      <c r="E27" s="1"/>
      <c r="F27" s="118"/>
      <c r="G27" s="1"/>
      <c r="H27" s="117"/>
      <c r="I27" s="83"/>
      <c r="J27" s="100"/>
    </row>
    <row r="28" spans="2:10" x14ac:dyDescent="0.35">
      <c r="B28" s="119" t="str">
        <f>IF(KPL_överlåtelse[[#This Row],[Överlåtelse/förvärv]]&gt;0,IF(KPL_överlåtelse[[#This Row],[Överlåtelse/förvärv]]="Överlåtelse",-KPL_överlåtelse[[#This Row],[Koldioxidekvivalenter
'[kg']]],KPL_överlåtelse[[#This Row],[Koldioxidekvivalenter
'[kg']]]),"")</f>
        <v/>
      </c>
      <c r="C28" s="9" t="str">
        <f>IF(KPL_överlåtelse[[#This Row],[Koldioxidekvivalenter
'[kg']]]&gt;0,Organisationsnummer,"")</f>
        <v/>
      </c>
      <c r="D28" s="149">
        <v>4026</v>
      </c>
      <c r="E28" s="1"/>
      <c r="F28" s="118"/>
      <c r="G28" s="1"/>
      <c r="H28" s="117"/>
      <c r="I28" s="83"/>
      <c r="J28" s="100"/>
    </row>
    <row r="29" spans="2:10" x14ac:dyDescent="0.35">
      <c r="B29" s="119" t="str">
        <f>IF(KPL_överlåtelse[[#This Row],[Överlåtelse/förvärv]]&gt;0,IF(KPL_överlåtelse[[#This Row],[Överlåtelse/förvärv]]="Överlåtelse",-KPL_överlåtelse[[#This Row],[Koldioxidekvivalenter
'[kg']]],KPL_överlåtelse[[#This Row],[Koldioxidekvivalenter
'[kg']]]),"")</f>
        <v/>
      </c>
      <c r="C29" s="9" t="str">
        <f>IF(KPL_överlåtelse[[#This Row],[Koldioxidekvivalenter
'[kg']]]&gt;0,Organisationsnummer,"")</f>
        <v/>
      </c>
      <c r="D29" s="149">
        <v>4027</v>
      </c>
      <c r="E29" s="1"/>
      <c r="F29" s="118"/>
      <c r="G29" s="1"/>
      <c r="H29" s="117"/>
      <c r="I29" s="83"/>
      <c r="J29" s="100"/>
    </row>
    <row r="30" spans="2:10" x14ac:dyDescent="0.35">
      <c r="B30" s="119" t="str">
        <f>IF(KPL_överlåtelse[[#This Row],[Överlåtelse/förvärv]]&gt;0,IF(KPL_överlåtelse[[#This Row],[Överlåtelse/förvärv]]="Överlåtelse",-KPL_överlåtelse[[#This Row],[Koldioxidekvivalenter
'[kg']]],KPL_överlåtelse[[#This Row],[Koldioxidekvivalenter
'[kg']]]),"")</f>
        <v/>
      </c>
      <c r="C30" s="9" t="str">
        <f>IF(KPL_överlåtelse[[#This Row],[Koldioxidekvivalenter
'[kg']]]&gt;0,Organisationsnummer,"")</f>
        <v/>
      </c>
      <c r="D30" s="149">
        <v>4028</v>
      </c>
      <c r="E30" s="1"/>
      <c r="F30" s="118"/>
      <c r="G30" s="1"/>
      <c r="H30" s="117"/>
      <c r="I30" s="83"/>
      <c r="J30" s="100"/>
    </row>
    <row r="31" spans="2:10" x14ac:dyDescent="0.35">
      <c r="B31" s="119" t="str">
        <f>IF(KPL_överlåtelse[[#This Row],[Överlåtelse/förvärv]]&gt;0,IF(KPL_överlåtelse[[#This Row],[Överlåtelse/förvärv]]="Överlåtelse",-KPL_överlåtelse[[#This Row],[Koldioxidekvivalenter
'[kg']]],KPL_överlåtelse[[#This Row],[Koldioxidekvivalenter
'[kg']]]),"")</f>
        <v/>
      </c>
      <c r="C31" s="9" t="str">
        <f>IF(KPL_överlåtelse[[#This Row],[Koldioxidekvivalenter
'[kg']]]&gt;0,Organisationsnummer,"")</f>
        <v/>
      </c>
      <c r="D31" s="149">
        <v>4029</v>
      </c>
      <c r="E31" s="1"/>
      <c r="F31" s="118"/>
      <c r="G31" s="1"/>
      <c r="H31" s="117"/>
      <c r="I31" s="83"/>
      <c r="J31" s="100"/>
    </row>
    <row r="32" spans="2:10" x14ac:dyDescent="0.35">
      <c r="B32" s="119" t="str">
        <f>IF(KPL_överlåtelse[[#This Row],[Överlåtelse/förvärv]]&gt;0,IF(KPL_överlåtelse[[#This Row],[Överlåtelse/förvärv]]="Överlåtelse",-KPL_överlåtelse[[#This Row],[Koldioxidekvivalenter
'[kg']]],KPL_överlåtelse[[#This Row],[Koldioxidekvivalenter
'[kg']]]),"")</f>
        <v/>
      </c>
      <c r="C32" s="9" t="str">
        <f>IF(KPL_överlåtelse[[#This Row],[Koldioxidekvivalenter
'[kg']]]&gt;0,Organisationsnummer,"")</f>
        <v/>
      </c>
      <c r="D32" s="149">
        <v>4030</v>
      </c>
      <c r="E32" s="1"/>
      <c r="F32" s="118"/>
      <c r="G32" s="1"/>
      <c r="H32" s="117"/>
      <c r="I32" s="83"/>
      <c r="J32" s="100"/>
    </row>
    <row r="33" spans="2:10" x14ac:dyDescent="0.35">
      <c r="B33" s="119" t="str">
        <f>IF(KPL_överlåtelse[[#This Row],[Överlåtelse/förvärv]]&gt;0,IF(KPL_överlåtelse[[#This Row],[Överlåtelse/förvärv]]="Överlåtelse",-KPL_överlåtelse[[#This Row],[Koldioxidekvivalenter
'[kg']]],KPL_överlåtelse[[#This Row],[Koldioxidekvivalenter
'[kg']]]),"")</f>
        <v/>
      </c>
      <c r="C33" s="9" t="str">
        <f>IF(KPL_överlåtelse[[#This Row],[Koldioxidekvivalenter
'[kg']]]&gt;0,Organisationsnummer,"")</f>
        <v/>
      </c>
      <c r="D33" s="149">
        <v>4031</v>
      </c>
      <c r="E33" s="1"/>
      <c r="F33" s="118"/>
      <c r="G33" s="1"/>
      <c r="H33" s="117"/>
      <c r="I33" s="83"/>
      <c r="J33" s="100"/>
    </row>
    <row r="34" spans="2:10" x14ac:dyDescent="0.35">
      <c r="B34" s="119" t="str">
        <f>IF(KPL_överlåtelse[[#This Row],[Överlåtelse/förvärv]]&gt;0,IF(KPL_överlåtelse[[#This Row],[Överlåtelse/förvärv]]="Överlåtelse",-KPL_överlåtelse[[#This Row],[Koldioxidekvivalenter
'[kg']]],KPL_överlåtelse[[#This Row],[Koldioxidekvivalenter
'[kg']]]),"")</f>
        <v/>
      </c>
      <c r="C34" s="9" t="str">
        <f>IF(KPL_överlåtelse[[#This Row],[Koldioxidekvivalenter
'[kg']]]&gt;0,Organisationsnummer,"")</f>
        <v/>
      </c>
      <c r="D34" s="149">
        <v>4032</v>
      </c>
      <c r="E34" s="1"/>
      <c r="F34" s="118"/>
      <c r="G34" s="1"/>
      <c r="H34" s="117"/>
      <c r="I34" s="83"/>
      <c r="J34" s="100"/>
    </row>
    <row r="35" spans="2:10" x14ac:dyDescent="0.35">
      <c r="B35" s="119" t="str">
        <f>IF(KPL_överlåtelse[[#This Row],[Överlåtelse/förvärv]]&gt;0,IF(KPL_överlåtelse[[#This Row],[Överlåtelse/förvärv]]="Överlåtelse",-KPL_överlåtelse[[#This Row],[Koldioxidekvivalenter
'[kg']]],KPL_överlåtelse[[#This Row],[Koldioxidekvivalenter
'[kg']]]),"")</f>
        <v/>
      </c>
      <c r="C35" s="9" t="str">
        <f>IF(KPL_överlåtelse[[#This Row],[Koldioxidekvivalenter
'[kg']]]&gt;0,Organisationsnummer,"")</f>
        <v/>
      </c>
      <c r="D35" s="149">
        <v>4033</v>
      </c>
      <c r="E35" s="1"/>
      <c r="F35" s="118"/>
      <c r="G35" s="1"/>
      <c r="H35" s="117"/>
      <c r="I35" s="83"/>
      <c r="J35" s="100"/>
    </row>
    <row r="36" spans="2:10" x14ac:dyDescent="0.35">
      <c r="B36" s="119" t="str">
        <f>IF(KPL_överlåtelse[[#This Row],[Överlåtelse/förvärv]]&gt;0,IF(KPL_överlåtelse[[#This Row],[Överlåtelse/förvärv]]="Överlåtelse",-KPL_överlåtelse[[#This Row],[Koldioxidekvivalenter
'[kg']]],KPL_överlåtelse[[#This Row],[Koldioxidekvivalenter
'[kg']]]),"")</f>
        <v/>
      </c>
      <c r="C36" s="9" t="str">
        <f>IF(KPL_överlåtelse[[#This Row],[Koldioxidekvivalenter
'[kg']]]&gt;0,Organisationsnummer,"")</f>
        <v/>
      </c>
      <c r="D36" s="149">
        <v>4034</v>
      </c>
      <c r="E36" s="1"/>
      <c r="F36" s="118"/>
      <c r="G36" s="1"/>
      <c r="H36" s="117"/>
      <c r="I36" s="83"/>
      <c r="J36" s="100"/>
    </row>
    <row r="37" spans="2:10" x14ac:dyDescent="0.35">
      <c r="B37" s="119" t="str">
        <f>IF(KPL_överlåtelse[[#This Row],[Överlåtelse/förvärv]]&gt;0,IF(KPL_överlåtelse[[#This Row],[Överlåtelse/förvärv]]="Överlåtelse",-KPL_överlåtelse[[#This Row],[Koldioxidekvivalenter
'[kg']]],KPL_överlåtelse[[#This Row],[Koldioxidekvivalenter
'[kg']]]),"")</f>
        <v/>
      </c>
      <c r="C37" s="9" t="str">
        <f>IF(KPL_överlåtelse[[#This Row],[Koldioxidekvivalenter
'[kg']]]&gt;0,Organisationsnummer,"")</f>
        <v/>
      </c>
      <c r="D37" s="149">
        <v>4035</v>
      </c>
      <c r="E37" s="1"/>
      <c r="F37" s="118"/>
      <c r="G37" s="1"/>
      <c r="H37" s="117"/>
      <c r="I37" s="83"/>
      <c r="J37" s="100"/>
    </row>
    <row r="38" spans="2:10" x14ac:dyDescent="0.35">
      <c r="B38" s="119" t="str">
        <f>IF(KPL_överlåtelse[[#This Row],[Överlåtelse/förvärv]]&gt;0,IF(KPL_överlåtelse[[#This Row],[Överlåtelse/förvärv]]="Överlåtelse",-KPL_överlåtelse[[#This Row],[Koldioxidekvivalenter
'[kg']]],KPL_överlåtelse[[#This Row],[Koldioxidekvivalenter
'[kg']]]),"")</f>
        <v/>
      </c>
      <c r="C38" s="9" t="str">
        <f>IF(KPL_överlåtelse[[#This Row],[Koldioxidekvivalenter
'[kg']]]&gt;0,Organisationsnummer,"")</f>
        <v/>
      </c>
      <c r="D38" s="149">
        <v>4036</v>
      </c>
      <c r="E38" s="1"/>
      <c r="F38" s="118"/>
      <c r="G38" s="1"/>
      <c r="H38" s="117"/>
      <c r="I38" s="83"/>
      <c r="J38" s="100"/>
    </row>
    <row r="39" spans="2:10" x14ac:dyDescent="0.35">
      <c r="B39" s="119" t="str">
        <f>IF(KPL_överlåtelse[[#This Row],[Överlåtelse/förvärv]]&gt;0,IF(KPL_överlåtelse[[#This Row],[Överlåtelse/förvärv]]="Överlåtelse",-KPL_överlåtelse[[#This Row],[Koldioxidekvivalenter
'[kg']]],KPL_överlåtelse[[#This Row],[Koldioxidekvivalenter
'[kg']]]),"")</f>
        <v/>
      </c>
      <c r="C39" s="9" t="str">
        <f>IF(KPL_överlåtelse[[#This Row],[Koldioxidekvivalenter
'[kg']]]&gt;0,Organisationsnummer,"")</f>
        <v/>
      </c>
      <c r="D39" s="149">
        <v>4037</v>
      </c>
      <c r="E39" s="1"/>
      <c r="F39" s="118"/>
      <c r="G39" s="1"/>
      <c r="H39" s="117"/>
      <c r="I39" s="83"/>
      <c r="J39" s="100"/>
    </row>
    <row r="40" spans="2:10" x14ac:dyDescent="0.35">
      <c r="B40" s="119" t="str">
        <f>IF(KPL_överlåtelse[[#This Row],[Överlåtelse/förvärv]]&gt;0,IF(KPL_överlåtelse[[#This Row],[Överlåtelse/förvärv]]="Överlåtelse",-KPL_överlåtelse[[#This Row],[Koldioxidekvivalenter
'[kg']]],KPL_överlåtelse[[#This Row],[Koldioxidekvivalenter
'[kg']]]),"")</f>
        <v/>
      </c>
      <c r="C40" s="9" t="str">
        <f>IF(KPL_överlåtelse[[#This Row],[Koldioxidekvivalenter
'[kg']]]&gt;0,Organisationsnummer,"")</f>
        <v/>
      </c>
      <c r="D40" s="149">
        <v>4038</v>
      </c>
      <c r="E40" s="1"/>
      <c r="F40" s="118"/>
      <c r="G40" s="1"/>
      <c r="H40" s="117"/>
      <c r="I40" s="83"/>
      <c r="J40" s="100"/>
    </row>
    <row r="41" spans="2:10" x14ac:dyDescent="0.35">
      <c r="B41" s="119" t="str">
        <f>IF(KPL_överlåtelse[[#This Row],[Överlåtelse/förvärv]]&gt;0,IF(KPL_överlåtelse[[#This Row],[Överlåtelse/förvärv]]="Överlåtelse",-KPL_överlåtelse[[#This Row],[Koldioxidekvivalenter
'[kg']]],KPL_överlåtelse[[#This Row],[Koldioxidekvivalenter
'[kg']]]),"")</f>
        <v/>
      </c>
      <c r="C41" s="9" t="str">
        <f>IF(KPL_överlåtelse[[#This Row],[Koldioxidekvivalenter
'[kg']]]&gt;0,Organisationsnummer,"")</f>
        <v/>
      </c>
      <c r="D41" s="149">
        <v>4039</v>
      </c>
      <c r="E41" s="1"/>
      <c r="F41" s="118"/>
      <c r="G41" s="1"/>
      <c r="H41" s="117"/>
      <c r="I41" s="83"/>
      <c r="J41" s="100"/>
    </row>
    <row r="42" spans="2:10" x14ac:dyDescent="0.35">
      <c r="B42" s="119" t="str">
        <f>IF(KPL_överlåtelse[[#This Row],[Överlåtelse/förvärv]]&gt;0,IF(KPL_överlåtelse[[#This Row],[Överlåtelse/förvärv]]="Överlåtelse",-KPL_överlåtelse[[#This Row],[Koldioxidekvivalenter
'[kg']]],KPL_överlåtelse[[#This Row],[Koldioxidekvivalenter
'[kg']]]),"")</f>
        <v/>
      </c>
      <c r="C42" s="9" t="str">
        <f>IF(KPL_överlåtelse[[#This Row],[Koldioxidekvivalenter
'[kg']]]&gt;0,Organisationsnummer,"")</f>
        <v/>
      </c>
      <c r="D42" s="149">
        <v>4040</v>
      </c>
      <c r="E42" s="1"/>
      <c r="F42" s="118"/>
      <c r="G42" s="1"/>
      <c r="H42" s="117"/>
      <c r="I42" s="83"/>
      <c r="J42" s="100"/>
    </row>
    <row r="43" spans="2:10" x14ac:dyDescent="0.35">
      <c r="B43" s="119" t="str">
        <f>IF(KPL_överlåtelse[[#This Row],[Överlåtelse/förvärv]]&gt;0,IF(KPL_överlåtelse[[#This Row],[Överlåtelse/förvärv]]="Överlåtelse",-KPL_överlåtelse[[#This Row],[Koldioxidekvivalenter
'[kg']]],KPL_överlåtelse[[#This Row],[Koldioxidekvivalenter
'[kg']]]),"")</f>
        <v/>
      </c>
      <c r="C43" s="9" t="str">
        <f>IF(KPL_överlåtelse[[#This Row],[Koldioxidekvivalenter
'[kg']]]&gt;0,Organisationsnummer,"")</f>
        <v/>
      </c>
      <c r="D43" s="149">
        <v>4041</v>
      </c>
      <c r="E43" s="1"/>
      <c r="F43" s="118"/>
      <c r="G43" s="1"/>
      <c r="H43" s="117"/>
      <c r="I43" s="83"/>
      <c r="J43" s="100"/>
    </row>
    <row r="44" spans="2:10" x14ac:dyDescent="0.35">
      <c r="B44" s="119" t="str">
        <f>IF(KPL_överlåtelse[[#This Row],[Överlåtelse/förvärv]]&gt;0,IF(KPL_överlåtelse[[#This Row],[Överlåtelse/förvärv]]="Överlåtelse",-KPL_överlåtelse[[#This Row],[Koldioxidekvivalenter
'[kg']]],KPL_överlåtelse[[#This Row],[Koldioxidekvivalenter
'[kg']]]),"")</f>
        <v/>
      </c>
      <c r="C44" s="9" t="str">
        <f>IF(KPL_överlåtelse[[#This Row],[Koldioxidekvivalenter
'[kg']]]&gt;0,Organisationsnummer,"")</f>
        <v/>
      </c>
      <c r="D44" s="149">
        <v>4042</v>
      </c>
      <c r="E44" s="1"/>
      <c r="F44" s="118"/>
      <c r="G44" s="1"/>
      <c r="H44" s="117"/>
      <c r="I44" s="83"/>
      <c r="J44" s="100"/>
    </row>
    <row r="45" spans="2:10" x14ac:dyDescent="0.35">
      <c r="B45" s="119" t="str">
        <f>IF(KPL_överlåtelse[[#This Row],[Överlåtelse/förvärv]]&gt;0,IF(KPL_överlåtelse[[#This Row],[Överlåtelse/förvärv]]="Överlåtelse",-KPL_överlåtelse[[#This Row],[Koldioxidekvivalenter
'[kg']]],KPL_överlåtelse[[#This Row],[Koldioxidekvivalenter
'[kg']]]),"")</f>
        <v/>
      </c>
      <c r="C45" s="9" t="str">
        <f>IF(KPL_överlåtelse[[#This Row],[Koldioxidekvivalenter
'[kg']]]&gt;0,Organisationsnummer,"")</f>
        <v/>
      </c>
      <c r="D45" s="149">
        <v>4043</v>
      </c>
      <c r="E45" s="1"/>
      <c r="F45" s="118"/>
      <c r="G45" s="1"/>
      <c r="H45" s="117"/>
      <c r="I45" s="83"/>
      <c r="J45" s="100"/>
    </row>
    <row r="46" spans="2:10" x14ac:dyDescent="0.35">
      <c r="B46" s="119" t="str">
        <f>IF(KPL_överlåtelse[[#This Row],[Överlåtelse/förvärv]]&gt;0,IF(KPL_överlåtelse[[#This Row],[Överlåtelse/förvärv]]="Överlåtelse",-KPL_överlåtelse[[#This Row],[Koldioxidekvivalenter
'[kg']]],KPL_överlåtelse[[#This Row],[Koldioxidekvivalenter
'[kg']]]),"")</f>
        <v/>
      </c>
      <c r="C46" s="9" t="str">
        <f>IF(KPL_överlåtelse[[#This Row],[Koldioxidekvivalenter
'[kg']]]&gt;0,Organisationsnummer,"")</f>
        <v/>
      </c>
      <c r="D46" s="149">
        <v>4044</v>
      </c>
      <c r="E46" s="1"/>
      <c r="F46" s="118"/>
      <c r="G46" s="1"/>
      <c r="H46" s="117"/>
      <c r="I46" s="83"/>
      <c r="J46" s="100"/>
    </row>
    <row r="47" spans="2:10" x14ac:dyDescent="0.35">
      <c r="B47" s="119" t="str">
        <f>IF(KPL_överlåtelse[[#This Row],[Överlåtelse/förvärv]]&gt;0,IF(KPL_överlåtelse[[#This Row],[Överlåtelse/förvärv]]="Överlåtelse",-KPL_överlåtelse[[#This Row],[Koldioxidekvivalenter
'[kg']]],KPL_överlåtelse[[#This Row],[Koldioxidekvivalenter
'[kg']]]),"")</f>
        <v/>
      </c>
      <c r="C47" s="9" t="str">
        <f>IF(KPL_överlåtelse[[#This Row],[Koldioxidekvivalenter
'[kg']]]&gt;0,Organisationsnummer,"")</f>
        <v/>
      </c>
      <c r="D47" s="149">
        <v>4045</v>
      </c>
      <c r="E47" s="1"/>
      <c r="F47" s="118"/>
      <c r="G47" s="1"/>
      <c r="H47" s="117"/>
      <c r="I47" s="83"/>
      <c r="J47" s="100"/>
    </row>
    <row r="48" spans="2:10" x14ac:dyDescent="0.35">
      <c r="B48" s="119" t="str">
        <f>IF(KPL_överlåtelse[[#This Row],[Överlåtelse/förvärv]]&gt;0,IF(KPL_överlåtelse[[#This Row],[Överlåtelse/förvärv]]="Överlåtelse",-KPL_överlåtelse[[#This Row],[Koldioxidekvivalenter
'[kg']]],KPL_överlåtelse[[#This Row],[Koldioxidekvivalenter
'[kg']]]),"")</f>
        <v/>
      </c>
      <c r="C48" s="9" t="str">
        <f>IF(KPL_överlåtelse[[#This Row],[Koldioxidekvivalenter
'[kg']]]&gt;0,Organisationsnummer,"")</f>
        <v/>
      </c>
      <c r="D48" s="149">
        <v>4046</v>
      </c>
      <c r="E48" s="1"/>
      <c r="F48" s="118"/>
      <c r="G48" s="1"/>
      <c r="H48" s="117"/>
      <c r="I48" s="83"/>
      <c r="J48" s="100"/>
    </row>
    <row r="49" spans="2:10" x14ac:dyDescent="0.35">
      <c r="B49" s="119" t="str">
        <f>IF(KPL_överlåtelse[[#This Row],[Överlåtelse/förvärv]]&gt;0,IF(KPL_överlåtelse[[#This Row],[Överlåtelse/förvärv]]="Överlåtelse",-KPL_överlåtelse[[#This Row],[Koldioxidekvivalenter
'[kg']]],KPL_överlåtelse[[#This Row],[Koldioxidekvivalenter
'[kg']]]),"")</f>
        <v/>
      </c>
      <c r="C49" s="9" t="str">
        <f>IF(KPL_överlåtelse[[#This Row],[Koldioxidekvivalenter
'[kg']]]&gt;0,Organisationsnummer,"")</f>
        <v/>
      </c>
      <c r="D49" s="149">
        <v>4047</v>
      </c>
      <c r="E49" s="1"/>
      <c r="F49" s="118"/>
      <c r="G49" s="1"/>
      <c r="H49" s="117"/>
      <c r="I49" s="83"/>
      <c r="J49" s="100"/>
    </row>
    <row r="50" spans="2:10" x14ac:dyDescent="0.35">
      <c r="B50" s="119" t="str">
        <f>IF(KPL_överlåtelse[[#This Row],[Överlåtelse/förvärv]]&gt;0,IF(KPL_överlåtelse[[#This Row],[Överlåtelse/förvärv]]="Överlåtelse",-KPL_överlåtelse[[#This Row],[Koldioxidekvivalenter
'[kg']]],KPL_överlåtelse[[#This Row],[Koldioxidekvivalenter
'[kg']]]),"")</f>
        <v/>
      </c>
      <c r="C50" s="9" t="str">
        <f>IF(KPL_överlåtelse[[#This Row],[Koldioxidekvivalenter
'[kg']]]&gt;0,Organisationsnummer,"")</f>
        <v/>
      </c>
      <c r="D50" s="149">
        <v>4048</v>
      </c>
      <c r="E50" s="1"/>
      <c r="F50" s="118"/>
      <c r="G50" s="1"/>
      <c r="H50" s="117"/>
      <c r="I50" s="83"/>
      <c r="J50" s="100"/>
    </row>
    <row r="51" spans="2:10" x14ac:dyDescent="0.35">
      <c r="B51" s="119" t="str">
        <f>IF(KPL_överlåtelse[[#This Row],[Överlåtelse/förvärv]]&gt;0,IF(KPL_överlåtelse[[#This Row],[Överlåtelse/förvärv]]="Överlåtelse",-KPL_överlåtelse[[#This Row],[Koldioxidekvivalenter
'[kg']]],KPL_överlåtelse[[#This Row],[Koldioxidekvivalenter
'[kg']]]),"")</f>
        <v/>
      </c>
      <c r="C51" s="9" t="str">
        <f>IF(KPL_överlåtelse[[#This Row],[Koldioxidekvivalenter
'[kg']]]&gt;0,Organisationsnummer,"")</f>
        <v/>
      </c>
      <c r="D51" s="149">
        <v>4049</v>
      </c>
      <c r="E51" s="1"/>
      <c r="F51" s="118"/>
      <c r="G51" s="1"/>
      <c r="H51" s="117"/>
      <c r="I51" s="83"/>
      <c r="J51" s="100"/>
    </row>
    <row r="52" spans="2:10" x14ac:dyDescent="0.35">
      <c r="B52" s="119" t="str">
        <f>IF(KPL_överlåtelse[[#This Row],[Överlåtelse/förvärv]]&gt;0,IF(KPL_överlåtelse[[#This Row],[Överlåtelse/förvärv]]="Överlåtelse",-KPL_överlåtelse[[#This Row],[Koldioxidekvivalenter
'[kg']]],KPL_överlåtelse[[#This Row],[Koldioxidekvivalenter
'[kg']]]),"")</f>
        <v/>
      </c>
      <c r="C52" s="9" t="str">
        <f>IF(KPL_överlåtelse[[#This Row],[Koldioxidekvivalenter
'[kg']]]&gt;0,Organisationsnummer,"")</f>
        <v/>
      </c>
      <c r="D52" s="149">
        <v>4050</v>
      </c>
      <c r="E52" s="1"/>
      <c r="F52" s="118"/>
      <c r="G52" s="1"/>
      <c r="H52" s="117"/>
      <c r="I52" s="83"/>
      <c r="J52" s="100"/>
    </row>
    <row r="53" spans="2:10" x14ac:dyDescent="0.35">
      <c r="B53" s="119" t="str">
        <f>IF(KPL_överlåtelse[[#This Row],[Överlåtelse/förvärv]]&gt;0,IF(KPL_överlåtelse[[#This Row],[Överlåtelse/förvärv]]="Överlåtelse",-KPL_överlåtelse[[#This Row],[Koldioxidekvivalenter
'[kg']]],KPL_överlåtelse[[#This Row],[Koldioxidekvivalenter
'[kg']]]),"")</f>
        <v/>
      </c>
      <c r="C53" s="9" t="str">
        <f>IF(KPL_överlåtelse[[#This Row],[Koldioxidekvivalenter
'[kg']]]&gt;0,Organisationsnummer,"")</f>
        <v/>
      </c>
      <c r="D53" s="149">
        <v>4051</v>
      </c>
      <c r="E53" s="1"/>
      <c r="F53" s="118"/>
      <c r="G53" s="1"/>
      <c r="H53" s="117"/>
      <c r="I53" s="83"/>
      <c r="J53" s="100"/>
    </row>
    <row r="54" spans="2:10" x14ac:dyDescent="0.35">
      <c r="B54" s="119" t="str">
        <f>IF(KPL_överlåtelse[[#This Row],[Överlåtelse/förvärv]]&gt;0,IF(KPL_överlåtelse[[#This Row],[Överlåtelse/förvärv]]="Överlåtelse",-KPL_överlåtelse[[#This Row],[Koldioxidekvivalenter
'[kg']]],KPL_överlåtelse[[#This Row],[Koldioxidekvivalenter
'[kg']]]),"")</f>
        <v/>
      </c>
      <c r="C54" s="9" t="str">
        <f>IF(KPL_överlåtelse[[#This Row],[Koldioxidekvivalenter
'[kg']]]&gt;0,Organisationsnummer,"")</f>
        <v/>
      </c>
      <c r="D54" s="149">
        <v>4052</v>
      </c>
      <c r="E54" s="1"/>
      <c r="F54" s="118"/>
      <c r="G54" s="1"/>
      <c r="H54" s="117"/>
      <c r="I54" s="83"/>
      <c r="J54" s="100"/>
    </row>
    <row r="55" spans="2:10" x14ac:dyDescent="0.35">
      <c r="B55" s="119" t="str">
        <f>IF(KPL_överlåtelse[[#This Row],[Överlåtelse/förvärv]]&gt;0,IF(KPL_överlåtelse[[#This Row],[Överlåtelse/förvärv]]="Överlåtelse",-KPL_överlåtelse[[#This Row],[Koldioxidekvivalenter
'[kg']]],KPL_överlåtelse[[#This Row],[Koldioxidekvivalenter
'[kg']]]),"")</f>
        <v/>
      </c>
      <c r="C55" s="9" t="str">
        <f>IF(KPL_överlåtelse[[#This Row],[Koldioxidekvivalenter
'[kg']]]&gt;0,Organisationsnummer,"")</f>
        <v/>
      </c>
      <c r="D55" s="149">
        <v>4053</v>
      </c>
      <c r="E55" s="1"/>
      <c r="F55" s="118"/>
      <c r="G55" s="1"/>
      <c r="H55" s="117"/>
      <c r="I55" s="83"/>
      <c r="J55" s="100"/>
    </row>
    <row r="56" spans="2:10" x14ac:dyDescent="0.35">
      <c r="B56" s="119" t="str">
        <f>IF(KPL_överlåtelse[[#This Row],[Överlåtelse/förvärv]]&gt;0,IF(KPL_överlåtelse[[#This Row],[Överlåtelse/förvärv]]="Överlåtelse",-KPL_överlåtelse[[#This Row],[Koldioxidekvivalenter
'[kg']]],KPL_överlåtelse[[#This Row],[Koldioxidekvivalenter
'[kg']]]),"")</f>
        <v/>
      </c>
      <c r="C56" s="9" t="str">
        <f>IF(KPL_överlåtelse[[#This Row],[Koldioxidekvivalenter
'[kg']]]&gt;0,Organisationsnummer,"")</f>
        <v/>
      </c>
      <c r="D56" s="149">
        <v>4054</v>
      </c>
      <c r="E56" s="1"/>
      <c r="F56" s="118"/>
      <c r="G56" s="1"/>
      <c r="H56" s="117"/>
      <c r="I56" s="83"/>
      <c r="J56" s="100"/>
    </row>
    <row r="57" spans="2:10" x14ac:dyDescent="0.35">
      <c r="B57" s="119" t="str">
        <f>IF(KPL_överlåtelse[[#This Row],[Överlåtelse/förvärv]]&gt;0,IF(KPL_överlåtelse[[#This Row],[Överlåtelse/förvärv]]="Överlåtelse",-KPL_överlåtelse[[#This Row],[Koldioxidekvivalenter
'[kg']]],KPL_överlåtelse[[#This Row],[Koldioxidekvivalenter
'[kg']]]),"")</f>
        <v/>
      </c>
      <c r="C57" s="9" t="str">
        <f>IF(KPL_överlåtelse[[#This Row],[Koldioxidekvivalenter
'[kg']]]&gt;0,Organisationsnummer,"")</f>
        <v/>
      </c>
      <c r="D57" s="149">
        <v>4055</v>
      </c>
      <c r="E57" s="1"/>
      <c r="F57" s="118"/>
      <c r="G57" s="1"/>
      <c r="H57" s="117"/>
      <c r="I57" s="83"/>
      <c r="J57" s="100"/>
    </row>
    <row r="58" spans="2:10" x14ac:dyDescent="0.35">
      <c r="B58" s="119" t="str">
        <f>IF(KPL_överlåtelse[[#This Row],[Överlåtelse/förvärv]]&gt;0,IF(KPL_överlåtelse[[#This Row],[Överlåtelse/förvärv]]="Överlåtelse",-KPL_överlåtelse[[#This Row],[Koldioxidekvivalenter
'[kg']]],KPL_överlåtelse[[#This Row],[Koldioxidekvivalenter
'[kg']]]),"")</f>
        <v/>
      </c>
      <c r="C58" s="9" t="str">
        <f>IF(KPL_överlåtelse[[#This Row],[Koldioxidekvivalenter
'[kg']]]&gt;0,Organisationsnummer,"")</f>
        <v/>
      </c>
      <c r="D58" s="149">
        <v>4056</v>
      </c>
      <c r="E58" s="1"/>
      <c r="F58" s="118"/>
      <c r="G58" s="1"/>
      <c r="H58" s="117"/>
      <c r="I58" s="83"/>
      <c r="J58" s="100"/>
    </row>
    <row r="59" spans="2:10" x14ac:dyDescent="0.35">
      <c r="B59" s="119" t="str">
        <f>IF(KPL_överlåtelse[[#This Row],[Överlåtelse/förvärv]]&gt;0,IF(KPL_överlåtelse[[#This Row],[Överlåtelse/förvärv]]="Överlåtelse",-KPL_överlåtelse[[#This Row],[Koldioxidekvivalenter
'[kg']]],KPL_överlåtelse[[#This Row],[Koldioxidekvivalenter
'[kg']]]),"")</f>
        <v/>
      </c>
      <c r="C59" s="9" t="str">
        <f>IF(KPL_överlåtelse[[#This Row],[Koldioxidekvivalenter
'[kg']]]&gt;0,Organisationsnummer,"")</f>
        <v/>
      </c>
      <c r="D59" s="149">
        <v>4057</v>
      </c>
      <c r="E59" s="1"/>
      <c r="F59" s="118"/>
      <c r="G59" s="1"/>
      <c r="H59" s="117"/>
      <c r="I59" s="83"/>
      <c r="J59" s="100"/>
    </row>
    <row r="60" spans="2:10" x14ac:dyDescent="0.35">
      <c r="B60" s="119" t="str">
        <f>IF(KPL_överlåtelse[[#This Row],[Överlåtelse/förvärv]]&gt;0,IF(KPL_överlåtelse[[#This Row],[Överlåtelse/förvärv]]="Överlåtelse",-KPL_överlåtelse[[#This Row],[Koldioxidekvivalenter
'[kg']]],KPL_överlåtelse[[#This Row],[Koldioxidekvivalenter
'[kg']]]),"")</f>
        <v/>
      </c>
      <c r="C60" s="9" t="str">
        <f>IF(KPL_överlåtelse[[#This Row],[Koldioxidekvivalenter
'[kg']]]&gt;0,Organisationsnummer,"")</f>
        <v/>
      </c>
      <c r="D60" s="149">
        <v>4058</v>
      </c>
      <c r="E60" s="1"/>
      <c r="F60" s="118"/>
      <c r="G60" s="1"/>
      <c r="H60" s="117"/>
      <c r="I60" s="83"/>
      <c r="J60" s="100"/>
    </row>
    <row r="61" spans="2:10" x14ac:dyDescent="0.35">
      <c r="B61" s="119" t="str">
        <f>IF(KPL_överlåtelse[[#This Row],[Överlåtelse/förvärv]]&gt;0,IF(KPL_överlåtelse[[#This Row],[Överlåtelse/förvärv]]="Överlåtelse",-KPL_överlåtelse[[#This Row],[Koldioxidekvivalenter
'[kg']]],KPL_överlåtelse[[#This Row],[Koldioxidekvivalenter
'[kg']]]),"")</f>
        <v/>
      </c>
      <c r="C61" s="9" t="str">
        <f>IF(KPL_överlåtelse[[#This Row],[Koldioxidekvivalenter
'[kg']]]&gt;0,Organisationsnummer,"")</f>
        <v/>
      </c>
      <c r="D61" s="149">
        <v>4059</v>
      </c>
      <c r="E61" s="1"/>
      <c r="F61" s="118"/>
      <c r="G61" s="1"/>
      <c r="H61" s="117"/>
      <c r="I61" s="83"/>
      <c r="J61" s="100"/>
    </row>
    <row r="62" spans="2:10" x14ac:dyDescent="0.35">
      <c r="B62" s="119" t="str">
        <f>IF(KPL_överlåtelse[[#This Row],[Överlåtelse/förvärv]]&gt;0,IF(KPL_överlåtelse[[#This Row],[Överlåtelse/förvärv]]="Överlåtelse",-KPL_överlåtelse[[#This Row],[Koldioxidekvivalenter
'[kg']]],KPL_överlåtelse[[#This Row],[Koldioxidekvivalenter
'[kg']]]),"")</f>
        <v/>
      </c>
      <c r="C62" s="9" t="str">
        <f>IF(KPL_överlåtelse[[#This Row],[Koldioxidekvivalenter
'[kg']]]&gt;0,Organisationsnummer,"")</f>
        <v/>
      </c>
      <c r="D62" s="149">
        <v>4060</v>
      </c>
      <c r="E62" s="1"/>
      <c r="F62" s="118"/>
      <c r="G62" s="1"/>
      <c r="H62" s="117"/>
      <c r="I62" s="83"/>
      <c r="J62" s="100"/>
    </row>
    <row r="63" spans="2:10" x14ac:dyDescent="0.35">
      <c r="B63" s="119" t="str">
        <f>IF(KPL_överlåtelse[[#This Row],[Överlåtelse/förvärv]]&gt;0,IF(KPL_överlåtelse[[#This Row],[Överlåtelse/förvärv]]="Överlåtelse",-KPL_överlåtelse[[#This Row],[Koldioxidekvivalenter
'[kg']]],KPL_överlåtelse[[#This Row],[Koldioxidekvivalenter
'[kg']]]),"")</f>
        <v/>
      </c>
      <c r="C63" s="9" t="str">
        <f>IF(KPL_överlåtelse[[#This Row],[Koldioxidekvivalenter
'[kg']]]&gt;0,Organisationsnummer,"")</f>
        <v/>
      </c>
      <c r="D63" s="149">
        <v>4061</v>
      </c>
      <c r="E63" s="1"/>
      <c r="F63" s="118"/>
      <c r="G63" s="1"/>
      <c r="H63" s="117"/>
      <c r="I63" s="83"/>
      <c r="J63" s="100"/>
    </row>
    <row r="64" spans="2:10" x14ac:dyDescent="0.35">
      <c r="B64" s="119" t="str">
        <f>IF(KPL_överlåtelse[[#This Row],[Överlåtelse/förvärv]]&gt;0,IF(KPL_överlåtelse[[#This Row],[Överlåtelse/förvärv]]="Överlåtelse",-KPL_överlåtelse[[#This Row],[Koldioxidekvivalenter
'[kg']]],KPL_överlåtelse[[#This Row],[Koldioxidekvivalenter
'[kg']]]),"")</f>
        <v/>
      </c>
      <c r="C64" s="9" t="str">
        <f>IF(KPL_överlåtelse[[#This Row],[Koldioxidekvivalenter
'[kg']]]&gt;0,Organisationsnummer,"")</f>
        <v/>
      </c>
      <c r="D64" s="149">
        <v>4062</v>
      </c>
      <c r="E64" s="1"/>
      <c r="F64" s="118"/>
      <c r="G64" s="1"/>
      <c r="H64" s="117"/>
      <c r="I64" s="83"/>
      <c r="J64" s="100"/>
    </row>
    <row r="65" spans="2:10" x14ac:dyDescent="0.35">
      <c r="B65" s="119" t="str">
        <f>IF(KPL_överlåtelse[[#This Row],[Överlåtelse/förvärv]]&gt;0,IF(KPL_överlåtelse[[#This Row],[Överlåtelse/förvärv]]="Överlåtelse",-KPL_överlåtelse[[#This Row],[Koldioxidekvivalenter
'[kg']]],KPL_överlåtelse[[#This Row],[Koldioxidekvivalenter
'[kg']]]),"")</f>
        <v/>
      </c>
      <c r="C65" s="9" t="str">
        <f>IF(KPL_överlåtelse[[#This Row],[Koldioxidekvivalenter
'[kg']]]&gt;0,Organisationsnummer,"")</f>
        <v/>
      </c>
      <c r="D65" s="149">
        <v>4063</v>
      </c>
      <c r="E65" s="1"/>
      <c r="F65" s="118"/>
      <c r="G65" s="1"/>
      <c r="H65" s="117"/>
      <c r="I65" s="83"/>
      <c r="J65" s="100"/>
    </row>
    <row r="66" spans="2:10" x14ac:dyDescent="0.35">
      <c r="B66" s="119" t="str">
        <f>IF(KPL_överlåtelse[[#This Row],[Överlåtelse/förvärv]]&gt;0,IF(KPL_överlåtelse[[#This Row],[Överlåtelse/förvärv]]="Överlåtelse",-KPL_överlåtelse[[#This Row],[Koldioxidekvivalenter
'[kg']]],KPL_överlåtelse[[#This Row],[Koldioxidekvivalenter
'[kg']]]),"")</f>
        <v/>
      </c>
      <c r="C66" s="9" t="str">
        <f>IF(KPL_överlåtelse[[#This Row],[Koldioxidekvivalenter
'[kg']]]&gt;0,Organisationsnummer,"")</f>
        <v/>
      </c>
      <c r="D66" s="149">
        <v>4064</v>
      </c>
      <c r="E66" s="1"/>
      <c r="F66" s="118"/>
      <c r="G66" s="1"/>
      <c r="H66" s="117"/>
      <c r="I66" s="83"/>
      <c r="J66" s="100"/>
    </row>
    <row r="67" spans="2:10" x14ac:dyDescent="0.35">
      <c r="B67" s="119" t="str">
        <f>IF(KPL_överlåtelse[[#This Row],[Överlåtelse/förvärv]]&gt;0,IF(KPL_överlåtelse[[#This Row],[Överlåtelse/förvärv]]="Överlåtelse",-KPL_överlåtelse[[#This Row],[Koldioxidekvivalenter
'[kg']]],KPL_överlåtelse[[#This Row],[Koldioxidekvivalenter
'[kg']]]),"")</f>
        <v/>
      </c>
      <c r="C67" s="9" t="str">
        <f>IF(KPL_överlåtelse[[#This Row],[Koldioxidekvivalenter
'[kg']]]&gt;0,Organisationsnummer,"")</f>
        <v/>
      </c>
      <c r="D67" s="149">
        <v>4065</v>
      </c>
      <c r="E67" s="1"/>
      <c r="F67" s="118"/>
      <c r="G67" s="1"/>
      <c r="H67" s="117"/>
      <c r="I67" s="83"/>
      <c r="J67" s="100"/>
    </row>
    <row r="68" spans="2:10" x14ac:dyDescent="0.35">
      <c r="B68" s="119" t="str">
        <f>IF(KPL_överlåtelse[[#This Row],[Överlåtelse/förvärv]]&gt;0,IF(KPL_överlåtelse[[#This Row],[Överlåtelse/förvärv]]="Överlåtelse",-KPL_överlåtelse[[#This Row],[Koldioxidekvivalenter
'[kg']]],KPL_överlåtelse[[#This Row],[Koldioxidekvivalenter
'[kg']]]),"")</f>
        <v/>
      </c>
      <c r="C68" s="9" t="str">
        <f>IF(KPL_överlåtelse[[#This Row],[Koldioxidekvivalenter
'[kg']]]&gt;0,Organisationsnummer,"")</f>
        <v/>
      </c>
      <c r="D68" s="149">
        <v>4066</v>
      </c>
      <c r="E68" s="1"/>
      <c r="F68" s="118"/>
      <c r="G68" s="1"/>
      <c r="H68" s="117"/>
      <c r="I68" s="83"/>
      <c r="J68" s="100"/>
    </row>
    <row r="69" spans="2:10" x14ac:dyDescent="0.35">
      <c r="B69" s="119" t="str">
        <f>IF(KPL_överlåtelse[[#This Row],[Överlåtelse/förvärv]]&gt;0,IF(KPL_överlåtelse[[#This Row],[Överlåtelse/förvärv]]="Överlåtelse",-KPL_överlåtelse[[#This Row],[Koldioxidekvivalenter
'[kg']]],KPL_överlåtelse[[#This Row],[Koldioxidekvivalenter
'[kg']]]),"")</f>
        <v/>
      </c>
      <c r="C69" s="9" t="str">
        <f>IF(KPL_överlåtelse[[#This Row],[Koldioxidekvivalenter
'[kg']]]&gt;0,Organisationsnummer,"")</f>
        <v/>
      </c>
      <c r="D69" s="149">
        <v>4067</v>
      </c>
      <c r="E69" s="1"/>
      <c r="F69" s="118"/>
      <c r="G69" s="1"/>
      <c r="H69" s="117"/>
      <c r="I69" s="83"/>
      <c r="J69" s="100"/>
    </row>
    <row r="70" spans="2:10" x14ac:dyDescent="0.35">
      <c r="B70" s="119" t="str">
        <f>IF(KPL_överlåtelse[[#This Row],[Överlåtelse/förvärv]]&gt;0,IF(KPL_överlåtelse[[#This Row],[Överlåtelse/förvärv]]="Överlåtelse",-KPL_överlåtelse[[#This Row],[Koldioxidekvivalenter
'[kg']]],KPL_överlåtelse[[#This Row],[Koldioxidekvivalenter
'[kg']]]),"")</f>
        <v/>
      </c>
      <c r="C70" s="9" t="str">
        <f>IF(KPL_överlåtelse[[#This Row],[Koldioxidekvivalenter
'[kg']]]&gt;0,Organisationsnummer,"")</f>
        <v/>
      </c>
      <c r="D70" s="149">
        <v>4068</v>
      </c>
      <c r="E70" s="1"/>
      <c r="F70" s="118"/>
      <c r="G70" s="1"/>
      <c r="H70" s="117"/>
      <c r="I70" s="83"/>
      <c r="J70" s="100"/>
    </row>
    <row r="71" spans="2:10" x14ac:dyDescent="0.35">
      <c r="B71" s="119" t="str">
        <f>IF(KPL_överlåtelse[[#This Row],[Överlåtelse/förvärv]]&gt;0,IF(KPL_överlåtelse[[#This Row],[Överlåtelse/förvärv]]="Överlåtelse",-KPL_överlåtelse[[#This Row],[Koldioxidekvivalenter
'[kg']]],KPL_överlåtelse[[#This Row],[Koldioxidekvivalenter
'[kg']]]),"")</f>
        <v/>
      </c>
      <c r="C71" s="9" t="str">
        <f>IF(KPL_överlåtelse[[#This Row],[Koldioxidekvivalenter
'[kg']]]&gt;0,Organisationsnummer,"")</f>
        <v/>
      </c>
      <c r="D71" s="149">
        <v>4069</v>
      </c>
      <c r="E71" s="1"/>
      <c r="F71" s="118"/>
      <c r="G71" s="1"/>
      <c r="H71" s="117"/>
      <c r="I71" s="83"/>
      <c r="J71" s="100"/>
    </row>
    <row r="72" spans="2:10" x14ac:dyDescent="0.35">
      <c r="B72" s="119" t="str">
        <f>IF(KPL_överlåtelse[[#This Row],[Överlåtelse/förvärv]]&gt;0,IF(KPL_överlåtelse[[#This Row],[Överlåtelse/förvärv]]="Överlåtelse",-KPL_överlåtelse[[#This Row],[Koldioxidekvivalenter
'[kg']]],KPL_överlåtelse[[#This Row],[Koldioxidekvivalenter
'[kg']]]),"")</f>
        <v/>
      </c>
      <c r="C72" s="9" t="str">
        <f>IF(KPL_överlåtelse[[#This Row],[Koldioxidekvivalenter
'[kg']]]&gt;0,Organisationsnummer,"")</f>
        <v/>
      </c>
      <c r="D72" s="149">
        <v>4070</v>
      </c>
      <c r="E72" s="1"/>
      <c r="F72" s="118"/>
      <c r="G72" s="1"/>
      <c r="H72" s="117"/>
      <c r="I72" s="83"/>
      <c r="J72" s="100"/>
    </row>
    <row r="73" spans="2:10" x14ac:dyDescent="0.35">
      <c r="B73" s="119" t="str">
        <f>IF(KPL_överlåtelse[[#This Row],[Överlåtelse/förvärv]]&gt;0,IF(KPL_överlåtelse[[#This Row],[Överlåtelse/förvärv]]="Överlåtelse",-KPL_överlåtelse[[#This Row],[Koldioxidekvivalenter
'[kg']]],KPL_överlåtelse[[#This Row],[Koldioxidekvivalenter
'[kg']]]),"")</f>
        <v/>
      </c>
      <c r="C73" s="9" t="str">
        <f>IF(KPL_överlåtelse[[#This Row],[Koldioxidekvivalenter
'[kg']]]&gt;0,Organisationsnummer,"")</f>
        <v/>
      </c>
      <c r="D73" s="149">
        <v>4071</v>
      </c>
      <c r="E73" s="1"/>
      <c r="F73" s="118"/>
      <c r="G73" s="1"/>
      <c r="H73" s="117"/>
      <c r="I73" s="83"/>
      <c r="J73" s="100"/>
    </row>
    <row r="74" spans="2:10" x14ac:dyDescent="0.35">
      <c r="B74" s="119" t="str">
        <f>IF(KPL_överlåtelse[[#This Row],[Överlåtelse/förvärv]]&gt;0,IF(KPL_överlåtelse[[#This Row],[Överlåtelse/förvärv]]="Överlåtelse",-KPL_överlåtelse[[#This Row],[Koldioxidekvivalenter
'[kg']]],KPL_överlåtelse[[#This Row],[Koldioxidekvivalenter
'[kg']]]),"")</f>
        <v/>
      </c>
      <c r="C74" s="9" t="str">
        <f>IF(KPL_överlåtelse[[#This Row],[Koldioxidekvivalenter
'[kg']]]&gt;0,Organisationsnummer,"")</f>
        <v/>
      </c>
      <c r="D74" s="149">
        <v>4072</v>
      </c>
      <c r="E74" s="1"/>
      <c r="F74" s="118"/>
      <c r="G74" s="1"/>
      <c r="H74" s="117"/>
      <c r="I74" s="83"/>
      <c r="J74" s="100"/>
    </row>
    <row r="75" spans="2:10" x14ac:dyDescent="0.35">
      <c r="B75" s="119" t="str">
        <f>IF(KPL_överlåtelse[[#This Row],[Överlåtelse/förvärv]]&gt;0,IF(KPL_överlåtelse[[#This Row],[Överlåtelse/förvärv]]="Överlåtelse",-KPL_överlåtelse[[#This Row],[Koldioxidekvivalenter
'[kg']]],KPL_överlåtelse[[#This Row],[Koldioxidekvivalenter
'[kg']]]),"")</f>
        <v/>
      </c>
      <c r="C75" s="9" t="str">
        <f>IF(KPL_överlåtelse[[#This Row],[Koldioxidekvivalenter
'[kg']]]&gt;0,Organisationsnummer,"")</f>
        <v/>
      </c>
      <c r="D75" s="149">
        <v>4073</v>
      </c>
      <c r="E75" s="1"/>
      <c r="F75" s="118"/>
      <c r="G75" s="1"/>
      <c r="H75" s="117"/>
      <c r="I75" s="83"/>
      <c r="J75" s="100"/>
    </row>
    <row r="76" spans="2:10" x14ac:dyDescent="0.35">
      <c r="B76" s="119" t="str">
        <f>IF(KPL_överlåtelse[[#This Row],[Överlåtelse/förvärv]]&gt;0,IF(KPL_överlåtelse[[#This Row],[Överlåtelse/förvärv]]="Överlåtelse",-KPL_överlåtelse[[#This Row],[Koldioxidekvivalenter
'[kg']]],KPL_överlåtelse[[#This Row],[Koldioxidekvivalenter
'[kg']]]),"")</f>
        <v/>
      </c>
      <c r="C76" s="9" t="str">
        <f>IF(KPL_överlåtelse[[#This Row],[Koldioxidekvivalenter
'[kg']]]&gt;0,Organisationsnummer,"")</f>
        <v/>
      </c>
      <c r="D76" s="149">
        <v>4074</v>
      </c>
      <c r="E76" s="1"/>
      <c r="F76" s="118"/>
      <c r="G76" s="1"/>
      <c r="H76" s="117"/>
      <c r="I76" s="83"/>
      <c r="J76" s="100"/>
    </row>
    <row r="77" spans="2:10" x14ac:dyDescent="0.35">
      <c r="B77" s="119" t="str">
        <f>IF(KPL_överlåtelse[[#This Row],[Överlåtelse/förvärv]]&gt;0,IF(KPL_överlåtelse[[#This Row],[Överlåtelse/förvärv]]="Överlåtelse",-KPL_överlåtelse[[#This Row],[Koldioxidekvivalenter
'[kg']]],KPL_överlåtelse[[#This Row],[Koldioxidekvivalenter
'[kg']]]),"")</f>
        <v/>
      </c>
      <c r="C77" s="9" t="str">
        <f>IF(KPL_överlåtelse[[#This Row],[Koldioxidekvivalenter
'[kg']]]&gt;0,Organisationsnummer,"")</f>
        <v/>
      </c>
      <c r="D77" s="149">
        <v>4075</v>
      </c>
      <c r="E77" s="1"/>
      <c r="F77" s="118"/>
      <c r="G77" s="1"/>
      <c r="H77" s="117"/>
      <c r="I77" s="83"/>
      <c r="J77" s="100"/>
    </row>
    <row r="78" spans="2:10" x14ac:dyDescent="0.35">
      <c r="B78" s="119" t="str">
        <f>IF(KPL_överlåtelse[[#This Row],[Överlåtelse/förvärv]]&gt;0,IF(KPL_överlåtelse[[#This Row],[Överlåtelse/förvärv]]="Överlåtelse",-KPL_överlåtelse[[#This Row],[Koldioxidekvivalenter
'[kg']]],KPL_överlåtelse[[#This Row],[Koldioxidekvivalenter
'[kg']]]),"")</f>
        <v/>
      </c>
      <c r="C78" s="9" t="str">
        <f>IF(KPL_överlåtelse[[#This Row],[Koldioxidekvivalenter
'[kg']]]&gt;0,Organisationsnummer,"")</f>
        <v/>
      </c>
      <c r="D78" s="149">
        <v>4076</v>
      </c>
      <c r="E78" s="1"/>
      <c r="F78" s="118"/>
      <c r="G78" s="1"/>
      <c r="H78" s="117"/>
      <c r="I78" s="83"/>
      <c r="J78" s="100"/>
    </row>
    <row r="79" spans="2:10" x14ac:dyDescent="0.35">
      <c r="B79" s="119" t="str">
        <f>IF(KPL_överlåtelse[[#This Row],[Överlåtelse/förvärv]]&gt;0,IF(KPL_överlåtelse[[#This Row],[Överlåtelse/förvärv]]="Överlåtelse",-KPL_överlåtelse[[#This Row],[Koldioxidekvivalenter
'[kg']]],KPL_överlåtelse[[#This Row],[Koldioxidekvivalenter
'[kg']]]),"")</f>
        <v/>
      </c>
      <c r="C79" s="9" t="str">
        <f>IF(KPL_överlåtelse[[#This Row],[Koldioxidekvivalenter
'[kg']]]&gt;0,Organisationsnummer,"")</f>
        <v/>
      </c>
      <c r="D79" s="149">
        <v>4077</v>
      </c>
      <c r="E79" s="1"/>
      <c r="F79" s="118"/>
      <c r="G79" s="1"/>
      <c r="H79" s="117"/>
      <c r="I79" s="83"/>
      <c r="J79" s="100"/>
    </row>
    <row r="80" spans="2:10" x14ac:dyDescent="0.35">
      <c r="B80" s="119" t="str">
        <f>IF(KPL_överlåtelse[[#This Row],[Överlåtelse/förvärv]]&gt;0,IF(KPL_överlåtelse[[#This Row],[Överlåtelse/förvärv]]="Överlåtelse",-KPL_överlåtelse[[#This Row],[Koldioxidekvivalenter
'[kg']]],KPL_överlåtelse[[#This Row],[Koldioxidekvivalenter
'[kg']]]),"")</f>
        <v/>
      </c>
      <c r="C80" s="9" t="str">
        <f>IF(KPL_överlåtelse[[#This Row],[Koldioxidekvivalenter
'[kg']]]&gt;0,Organisationsnummer,"")</f>
        <v/>
      </c>
      <c r="D80" s="149">
        <v>4078</v>
      </c>
      <c r="E80" s="1"/>
      <c r="F80" s="118"/>
      <c r="G80" s="1"/>
      <c r="H80" s="117"/>
      <c r="I80" s="83"/>
      <c r="J80" s="100"/>
    </row>
    <row r="81" spans="2:10" x14ac:dyDescent="0.35">
      <c r="B81" s="119" t="str">
        <f>IF(KPL_överlåtelse[[#This Row],[Överlåtelse/förvärv]]&gt;0,IF(KPL_överlåtelse[[#This Row],[Överlåtelse/förvärv]]="Överlåtelse",-KPL_överlåtelse[[#This Row],[Koldioxidekvivalenter
'[kg']]],KPL_överlåtelse[[#This Row],[Koldioxidekvivalenter
'[kg']]]),"")</f>
        <v/>
      </c>
      <c r="C81" s="9" t="str">
        <f>IF(KPL_överlåtelse[[#This Row],[Koldioxidekvivalenter
'[kg']]]&gt;0,Organisationsnummer,"")</f>
        <v/>
      </c>
      <c r="D81" s="149">
        <v>4079</v>
      </c>
      <c r="E81" s="1"/>
      <c r="F81" s="118"/>
      <c r="G81" s="1"/>
      <c r="H81" s="117"/>
      <c r="I81" s="83"/>
      <c r="J81" s="100"/>
    </row>
    <row r="82" spans="2:10" x14ac:dyDescent="0.35">
      <c r="B82" s="119" t="str">
        <f>IF(KPL_överlåtelse[[#This Row],[Överlåtelse/förvärv]]&gt;0,IF(KPL_överlåtelse[[#This Row],[Överlåtelse/förvärv]]="Överlåtelse",-KPL_överlåtelse[[#This Row],[Koldioxidekvivalenter
'[kg']]],KPL_överlåtelse[[#This Row],[Koldioxidekvivalenter
'[kg']]]),"")</f>
        <v/>
      </c>
      <c r="C82" s="9" t="str">
        <f>IF(KPL_överlåtelse[[#This Row],[Koldioxidekvivalenter
'[kg']]]&gt;0,Organisationsnummer,"")</f>
        <v/>
      </c>
      <c r="D82" s="149">
        <v>4080</v>
      </c>
      <c r="E82" s="1"/>
      <c r="F82" s="118"/>
      <c r="G82" s="1"/>
      <c r="H82" s="117"/>
      <c r="I82" s="83"/>
      <c r="J82" s="100"/>
    </row>
    <row r="83" spans="2:10" x14ac:dyDescent="0.35">
      <c r="B83" s="119" t="str">
        <f>IF(KPL_överlåtelse[[#This Row],[Överlåtelse/förvärv]]&gt;0,IF(KPL_överlåtelse[[#This Row],[Överlåtelse/förvärv]]="Överlåtelse",-KPL_överlåtelse[[#This Row],[Koldioxidekvivalenter
'[kg']]],KPL_överlåtelse[[#This Row],[Koldioxidekvivalenter
'[kg']]]),"")</f>
        <v/>
      </c>
      <c r="C83" s="9" t="str">
        <f>IF(KPL_överlåtelse[[#This Row],[Koldioxidekvivalenter
'[kg']]]&gt;0,Organisationsnummer,"")</f>
        <v/>
      </c>
      <c r="D83" s="149">
        <v>4081</v>
      </c>
      <c r="E83" s="1"/>
      <c r="F83" s="118"/>
      <c r="G83" s="1"/>
      <c r="H83" s="117"/>
      <c r="I83" s="83"/>
      <c r="J83" s="100"/>
    </row>
    <row r="84" spans="2:10" x14ac:dyDescent="0.35">
      <c r="B84" s="119" t="str">
        <f>IF(KPL_överlåtelse[[#This Row],[Överlåtelse/förvärv]]&gt;0,IF(KPL_överlåtelse[[#This Row],[Överlåtelse/förvärv]]="Överlåtelse",-KPL_överlåtelse[[#This Row],[Koldioxidekvivalenter
'[kg']]],KPL_överlåtelse[[#This Row],[Koldioxidekvivalenter
'[kg']]]),"")</f>
        <v/>
      </c>
      <c r="C84" s="9" t="str">
        <f>IF(KPL_överlåtelse[[#This Row],[Koldioxidekvivalenter
'[kg']]]&gt;0,Organisationsnummer,"")</f>
        <v/>
      </c>
      <c r="D84" s="149">
        <v>4082</v>
      </c>
      <c r="E84" s="1"/>
      <c r="F84" s="118"/>
      <c r="G84" s="1"/>
      <c r="H84" s="117"/>
      <c r="I84" s="83"/>
      <c r="J84" s="100"/>
    </row>
    <row r="85" spans="2:10" x14ac:dyDescent="0.35">
      <c r="B85" s="119" t="str">
        <f>IF(KPL_överlåtelse[[#This Row],[Överlåtelse/förvärv]]&gt;0,IF(KPL_överlåtelse[[#This Row],[Överlåtelse/förvärv]]="Överlåtelse",-KPL_överlåtelse[[#This Row],[Koldioxidekvivalenter
'[kg']]],KPL_överlåtelse[[#This Row],[Koldioxidekvivalenter
'[kg']]]),"")</f>
        <v/>
      </c>
      <c r="C85" s="9" t="str">
        <f>IF(KPL_överlåtelse[[#This Row],[Koldioxidekvivalenter
'[kg']]]&gt;0,Organisationsnummer,"")</f>
        <v/>
      </c>
      <c r="D85" s="149">
        <v>4083</v>
      </c>
      <c r="E85" s="1"/>
      <c r="F85" s="118"/>
      <c r="G85" s="1"/>
      <c r="H85" s="117"/>
      <c r="I85" s="83"/>
      <c r="J85" s="100"/>
    </row>
    <row r="86" spans="2:10" x14ac:dyDescent="0.35">
      <c r="B86" s="119" t="str">
        <f>IF(KPL_överlåtelse[[#This Row],[Överlåtelse/förvärv]]&gt;0,IF(KPL_överlåtelse[[#This Row],[Överlåtelse/förvärv]]="Överlåtelse",-KPL_överlåtelse[[#This Row],[Koldioxidekvivalenter
'[kg']]],KPL_överlåtelse[[#This Row],[Koldioxidekvivalenter
'[kg']]]),"")</f>
        <v/>
      </c>
      <c r="C86" s="9" t="str">
        <f>IF(KPL_överlåtelse[[#This Row],[Koldioxidekvivalenter
'[kg']]]&gt;0,Organisationsnummer,"")</f>
        <v/>
      </c>
      <c r="D86" s="149">
        <v>4084</v>
      </c>
      <c r="E86" s="1"/>
      <c r="F86" s="118"/>
      <c r="G86" s="1"/>
      <c r="H86" s="117"/>
      <c r="I86" s="83"/>
      <c r="J86" s="100"/>
    </row>
    <row r="87" spans="2:10" x14ac:dyDescent="0.35">
      <c r="B87" s="119" t="str">
        <f>IF(KPL_överlåtelse[[#This Row],[Överlåtelse/förvärv]]&gt;0,IF(KPL_överlåtelse[[#This Row],[Överlåtelse/förvärv]]="Överlåtelse",-KPL_överlåtelse[[#This Row],[Koldioxidekvivalenter
'[kg']]],KPL_överlåtelse[[#This Row],[Koldioxidekvivalenter
'[kg']]]),"")</f>
        <v/>
      </c>
      <c r="C87" s="9" t="str">
        <f>IF(KPL_överlåtelse[[#This Row],[Koldioxidekvivalenter
'[kg']]]&gt;0,Organisationsnummer,"")</f>
        <v/>
      </c>
      <c r="D87" s="149">
        <v>4085</v>
      </c>
      <c r="E87" s="1"/>
      <c r="F87" s="118"/>
      <c r="G87" s="1"/>
      <c r="H87" s="117"/>
      <c r="I87" s="83"/>
      <c r="J87" s="100"/>
    </row>
    <row r="88" spans="2:10" x14ac:dyDescent="0.35">
      <c r="B88" s="119" t="str">
        <f>IF(KPL_överlåtelse[[#This Row],[Överlåtelse/förvärv]]&gt;0,IF(KPL_överlåtelse[[#This Row],[Överlåtelse/förvärv]]="Överlåtelse",-KPL_överlåtelse[[#This Row],[Koldioxidekvivalenter
'[kg']]],KPL_överlåtelse[[#This Row],[Koldioxidekvivalenter
'[kg']]]),"")</f>
        <v/>
      </c>
      <c r="C88" s="9" t="str">
        <f>IF(KPL_överlåtelse[[#This Row],[Koldioxidekvivalenter
'[kg']]]&gt;0,Organisationsnummer,"")</f>
        <v/>
      </c>
      <c r="D88" s="149">
        <v>4086</v>
      </c>
      <c r="E88" s="1"/>
      <c r="F88" s="118"/>
      <c r="G88" s="1"/>
      <c r="H88" s="117"/>
      <c r="I88" s="83"/>
      <c r="J88" s="100"/>
    </row>
    <row r="89" spans="2:10" x14ac:dyDescent="0.35">
      <c r="B89" s="119" t="str">
        <f>IF(KPL_överlåtelse[[#This Row],[Överlåtelse/förvärv]]&gt;0,IF(KPL_överlåtelse[[#This Row],[Överlåtelse/förvärv]]="Överlåtelse",-KPL_överlåtelse[[#This Row],[Koldioxidekvivalenter
'[kg']]],KPL_överlåtelse[[#This Row],[Koldioxidekvivalenter
'[kg']]]),"")</f>
        <v/>
      </c>
      <c r="C89" s="9" t="str">
        <f>IF(KPL_överlåtelse[[#This Row],[Koldioxidekvivalenter
'[kg']]]&gt;0,Organisationsnummer,"")</f>
        <v/>
      </c>
      <c r="D89" s="149">
        <v>4087</v>
      </c>
      <c r="E89" s="1"/>
      <c r="F89" s="118"/>
      <c r="G89" s="1"/>
      <c r="H89" s="117"/>
      <c r="I89" s="83"/>
      <c r="J89" s="100"/>
    </row>
    <row r="90" spans="2:10" x14ac:dyDescent="0.35">
      <c r="B90" s="119" t="str">
        <f>IF(KPL_överlåtelse[[#This Row],[Överlåtelse/förvärv]]&gt;0,IF(KPL_överlåtelse[[#This Row],[Överlåtelse/förvärv]]="Överlåtelse",-KPL_överlåtelse[[#This Row],[Koldioxidekvivalenter
'[kg']]],KPL_överlåtelse[[#This Row],[Koldioxidekvivalenter
'[kg']]]),"")</f>
        <v/>
      </c>
      <c r="C90" s="9" t="str">
        <f>IF(KPL_överlåtelse[[#This Row],[Koldioxidekvivalenter
'[kg']]]&gt;0,Organisationsnummer,"")</f>
        <v/>
      </c>
      <c r="D90" s="149">
        <v>4088</v>
      </c>
      <c r="E90" s="1"/>
      <c r="F90" s="118"/>
      <c r="G90" s="1"/>
      <c r="H90" s="117"/>
      <c r="I90" s="83"/>
      <c r="J90" s="100"/>
    </row>
    <row r="91" spans="2:10" x14ac:dyDescent="0.35">
      <c r="B91" s="119" t="str">
        <f>IF(KPL_överlåtelse[[#This Row],[Överlåtelse/förvärv]]&gt;0,IF(KPL_överlåtelse[[#This Row],[Överlåtelse/förvärv]]="Överlåtelse",-KPL_överlåtelse[[#This Row],[Koldioxidekvivalenter
'[kg']]],KPL_överlåtelse[[#This Row],[Koldioxidekvivalenter
'[kg']]]),"")</f>
        <v/>
      </c>
      <c r="C91" s="9" t="str">
        <f>IF(KPL_överlåtelse[[#This Row],[Koldioxidekvivalenter
'[kg']]]&gt;0,Organisationsnummer,"")</f>
        <v/>
      </c>
      <c r="D91" s="149">
        <v>4089</v>
      </c>
      <c r="E91" s="1"/>
      <c r="F91" s="118"/>
      <c r="G91" s="1"/>
      <c r="H91" s="117"/>
      <c r="I91" s="83"/>
      <c r="J91" s="100"/>
    </row>
    <row r="92" spans="2:10" x14ac:dyDescent="0.35">
      <c r="B92" s="119" t="str">
        <f>IF(KPL_överlåtelse[[#This Row],[Överlåtelse/förvärv]]&gt;0,IF(KPL_överlåtelse[[#This Row],[Överlåtelse/förvärv]]="Överlåtelse",-KPL_överlåtelse[[#This Row],[Koldioxidekvivalenter
'[kg']]],KPL_överlåtelse[[#This Row],[Koldioxidekvivalenter
'[kg']]]),"")</f>
        <v/>
      </c>
      <c r="C92" s="9" t="str">
        <f>IF(KPL_överlåtelse[[#This Row],[Koldioxidekvivalenter
'[kg']]]&gt;0,Organisationsnummer,"")</f>
        <v/>
      </c>
      <c r="D92" s="149">
        <v>4090</v>
      </c>
      <c r="E92" s="1"/>
      <c r="F92" s="118"/>
      <c r="G92" s="1"/>
      <c r="H92" s="117"/>
      <c r="I92" s="83"/>
      <c r="J92" s="100"/>
    </row>
    <row r="93" spans="2:10" x14ac:dyDescent="0.35">
      <c r="B93" s="119" t="str">
        <f>IF(KPL_överlåtelse[[#This Row],[Överlåtelse/förvärv]]&gt;0,IF(KPL_överlåtelse[[#This Row],[Överlåtelse/förvärv]]="Överlåtelse",-KPL_överlåtelse[[#This Row],[Koldioxidekvivalenter
'[kg']]],KPL_överlåtelse[[#This Row],[Koldioxidekvivalenter
'[kg']]]),"")</f>
        <v/>
      </c>
      <c r="C93" s="9" t="str">
        <f>IF(KPL_överlåtelse[[#This Row],[Koldioxidekvivalenter
'[kg']]]&gt;0,Organisationsnummer,"")</f>
        <v/>
      </c>
      <c r="D93" s="149">
        <v>4091</v>
      </c>
      <c r="E93" s="1"/>
      <c r="F93" s="118"/>
      <c r="G93" s="1"/>
      <c r="H93" s="117"/>
      <c r="I93" s="83"/>
      <c r="J93" s="100"/>
    </row>
    <row r="94" spans="2:10" x14ac:dyDescent="0.35">
      <c r="B94" s="119" t="str">
        <f>IF(KPL_överlåtelse[[#This Row],[Överlåtelse/förvärv]]&gt;0,IF(KPL_överlåtelse[[#This Row],[Överlåtelse/förvärv]]="Överlåtelse",-KPL_överlåtelse[[#This Row],[Koldioxidekvivalenter
'[kg']]],KPL_överlåtelse[[#This Row],[Koldioxidekvivalenter
'[kg']]]),"")</f>
        <v/>
      </c>
      <c r="C94" s="9" t="str">
        <f>IF(KPL_överlåtelse[[#This Row],[Koldioxidekvivalenter
'[kg']]]&gt;0,Organisationsnummer,"")</f>
        <v/>
      </c>
      <c r="D94" s="149">
        <v>4092</v>
      </c>
      <c r="E94" s="1"/>
      <c r="F94" s="118"/>
      <c r="G94" s="1"/>
      <c r="H94" s="117"/>
      <c r="I94" s="83"/>
      <c r="J94" s="100"/>
    </row>
    <row r="95" spans="2:10" x14ac:dyDescent="0.35">
      <c r="B95" s="119" t="str">
        <f>IF(KPL_överlåtelse[[#This Row],[Överlåtelse/förvärv]]&gt;0,IF(KPL_överlåtelse[[#This Row],[Överlåtelse/förvärv]]="Överlåtelse",-KPL_överlåtelse[[#This Row],[Koldioxidekvivalenter
'[kg']]],KPL_överlåtelse[[#This Row],[Koldioxidekvivalenter
'[kg']]]),"")</f>
        <v/>
      </c>
      <c r="C95" s="9" t="str">
        <f>IF(KPL_överlåtelse[[#This Row],[Koldioxidekvivalenter
'[kg']]]&gt;0,Organisationsnummer,"")</f>
        <v/>
      </c>
      <c r="D95" s="149">
        <v>4093</v>
      </c>
      <c r="E95" s="1"/>
      <c r="F95" s="118"/>
      <c r="G95" s="1"/>
      <c r="H95" s="117"/>
      <c r="I95" s="83"/>
      <c r="J95" s="100"/>
    </row>
    <row r="96" spans="2:10" x14ac:dyDescent="0.35">
      <c r="B96" s="119" t="str">
        <f>IF(KPL_överlåtelse[[#This Row],[Överlåtelse/förvärv]]&gt;0,IF(KPL_överlåtelse[[#This Row],[Överlåtelse/förvärv]]="Överlåtelse",-KPL_överlåtelse[[#This Row],[Koldioxidekvivalenter
'[kg']]],KPL_överlåtelse[[#This Row],[Koldioxidekvivalenter
'[kg']]]),"")</f>
        <v/>
      </c>
      <c r="C96" s="9" t="str">
        <f>IF(KPL_överlåtelse[[#This Row],[Koldioxidekvivalenter
'[kg']]]&gt;0,Organisationsnummer,"")</f>
        <v/>
      </c>
      <c r="D96" s="149">
        <v>4094</v>
      </c>
      <c r="E96" s="1"/>
      <c r="F96" s="118"/>
      <c r="G96" s="1"/>
      <c r="H96" s="117"/>
      <c r="I96" s="83"/>
      <c r="J96" s="100"/>
    </row>
    <row r="97" spans="2:10" x14ac:dyDescent="0.35">
      <c r="B97" s="119" t="str">
        <f>IF(KPL_överlåtelse[[#This Row],[Överlåtelse/förvärv]]&gt;0,IF(KPL_överlåtelse[[#This Row],[Överlåtelse/förvärv]]="Överlåtelse",-KPL_överlåtelse[[#This Row],[Koldioxidekvivalenter
'[kg']]],KPL_överlåtelse[[#This Row],[Koldioxidekvivalenter
'[kg']]]),"")</f>
        <v/>
      </c>
      <c r="C97" s="9" t="str">
        <f>IF(KPL_överlåtelse[[#This Row],[Koldioxidekvivalenter
'[kg']]]&gt;0,Organisationsnummer,"")</f>
        <v/>
      </c>
      <c r="D97" s="149">
        <v>4095</v>
      </c>
      <c r="E97" s="1"/>
      <c r="F97" s="118"/>
      <c r="G97" s="1"/>
      <c r="H97" s="117"/>
      <c r="I97" s="83"/>
      <c r="J97" s="100"/>
    </row>
    <row r="98" spans="2:10" x14ac:dyDescent="0.35">
      <c r="B98" s="119" t="str">
        <f>IF(KPL_överlåtelse[[#This Row],[Överlåtelse/förvärv]]&gt;0,IF(KPL_överlåtelse[[#This Row],[Överlåtelse/förvärv]]="Överlåtelse",-KPL_överlåtelse[[#This Row],[Koldioxidekvivalenter
'[kg']]],KPL_överlåtelse[[#This Row],[Koldioxidekvivalenter
'[kg']]]),"")</f>
        <v/>
      </c>
      <c r="C98" s="9" t="str">
        <f>IF(KPL_överlåtelse[[#This Row],[Koldioxidekvivalenter
'[kg']]]&gt;0,Organisationsnummer,"")</f>
        <v/>
      </c>
      <c r="D98" s="149">
        <v>4096</v>
      </c>
      <c r="E98" s="1"/>
      <c r="F98" s="118"/>
      <c r="G98" s="1"/>
      <c r="H98" s="117"/>
      <c r="I98" s="83"/>
      <c r="J98" s="100"/>
    </row>
    <row r="99" spans="2:10" x14ac:dyDescent="0.35">
      <c r="B99" s="119" t="str">
        <f>IF(KPL_överlåtelse[[#This Row],[Överlåtelse/förvärv]]&gt;0,IF(KPL_överlåtelse[[#This Row],[Överlåtelse/förvärv]]="Överlåtelse",-KPL_överlåtelse[[#This Row],[Koldioxidekvivalenter
'[kg']]],KPL_överlåtelse[[#This Row],[Koldioxidekvivalenter
'[kg']]]),"")</f>
        <v/>
      </c>
      <c r="C99" s="9" t="str">
        <f>IF(KPL_överlåtelse[[#This Row],[Koldioxidekvivalenter
'[kg']]]&gt;0,Organisationsnummer,"")</f>
        <v/>
      </c>
      <c r="D99" s="149">
        <v>4097</v>
      </c>
      <c r="E99" s="1"/>
      <c r="F99" s="118"/>
      <c r="G99" s="1"/>
      <c r="H99" s="117"/>
      <c r="I99" s="83"/>
      <c r="J99" s="100"/>
    </row>
    <row r="100" spans="2:10" x14ac:dyDescent="0.35">
      <c r="B100" s="119" t="str">
        <f>IF(KPL_överlåtelse[[#This Row],[Överlåtelse/förvärv]]&gt;0,IF(KPL_överlåtelse[[#This Row],[Överlåtelse/förvärv]]="Överlåtelse",-KPL_överlåtelse[[#This Row],[Koldioxidekvivalenter
'[kg']]],KPL_överlåtelse[[#This Row],[Koldioxidekvivalenter
'[kg']]]),"")</f>
        <v/>
      </c>
      <c r="C100" s="9" t="str">
        <f>IF(KPL_överlåtelse[[#This Row],[Koldioxidekvivalenter
'[kg']]]&gt;0,Organisationsnummer,"")</f>
        <v/>
      </c>
      <c r="D100" s="149">
        <v>4098</v>
      </c>
      <c r="E100" s="1"/>
      <c r="F100" s="118"/>
      <c r="G100" s="1"/>
      <c r="H100" s="117"/>
      <c r="I100" s="83"/>
      <c r="J100" s="100"/>
    </row>
    <row r="101" spans="2:10" x14ac:dyDescent="0.35">
      <c r="B101" s="119" t="str">
        <f>IF(KPL_överlåtelse[[#This Row],[Överlåtelse/förvärv]]&gt;0,IF(KPL_överlåtelse[[#This Row],[Överlåtelse/förvärv]]="Överlåtelse",-KPL_överlåtelse[[#This Row],[Koldioxidekvivalenter
'[kg']]],KPL_överlåtelse[[#This Row],[Koldioxidekvivalenter
'[kg']]]),"")</f>
        <v/>
      </c>
      <c r="C101" s="9" t="str">
        <f>IF(KPL_överlåtelse[[#This Row],[Koldioxidekvivalenter
'[kg']]]&gt;0,Organisationsnummer,"")</f>
        <v/>
      </c>
      <c r="D101" s="149">
        <v>4099</v>
      </c>
      <c r="E101" s="1"/>
      <c r="F101" s="118"/>
      <c r="G101" s="1"/>
      <c r="H101" s="117"/>
      <c r="I101" s="83"/>
      <c r="J101" s="100"/>
    </row>
    <row r="102" spans="2:10" x14ac:dyDescent="0.35">
      <c r="B102" s="119" t="str">
        <f>IF(KPL_överlåtelse[[#This Row],[Överlåtelse/förvärv]]&gt;0,IF(KPL_överlåtelse[[#This Row],[Överlåtelse/förvärv]]="Överlåtelse",-KPL_överlåtelse[[#This Row],[Koldioxidekvivalenter
'[kg']]],KPL_överlåtelse[[#This Row],[Koldioxidekvivalenter
'[kg']]]),"")</f>
        <v/>
      </c>
      <c r="C102" s="9" t="str">
        <f>IF(KPL_överlåtelse[[#This Row],[Koldioxidekvivalenter
'[kg']]]&gt;0,Organisationsnummer,"")</f>
        <v/>
      </c>
      <c r="D102" s="149">
        <v>4100</v>
      </c>
      <c r="E102" s="1"/>
      <c r="F102" s="118"/>
      <c r="G102" s="1"/>
      <c r="H102" s="117"/>
      <c r="I102" s="83"/>
      <c r="J102" s="100"/>
    </row>
  </sheetData>
  <sheetProtection selectLockedCells="1"/>
  <conditionalFormatting sqref="F3:H102">
    <cfRule type="notContainsBlanks" dxfId="64" priority="9">
      <formula>LEN(TRIM(F3))&gt;0</formula>
    </cfRule>
    <cfRule type="expression" dxfId="63" priority="10">
      <formula>$E3&gt;0</formula>
    </cfRule>
  </conditionalFormatting>
  <conditionalFormatting sqref="I3:I102">
    <cfRule type="notContainsBlanks" dxfId="62" priority="6">
      <formula>LEN(TRIM(I3))&gt;0</formula>
    </cfRule>
    <cfRule type="expression" dxfId="61" priority="8">
      <formula>$E3&gt;0</formula>
    </cfRule>
  </conditionalFormatting>
  <conditionalFormatting sqref="J3:J102">
    <cfRule type="notContainsBlanks" dxfId="60" priority="3">
      <formula>LEN(TRIM(J3))&gt;0</formula>
    </cfRule>
    <cfRule type="expression" dxfId="59" priority="5">
      <formula>E3&gt;0</formula>
    </cfRule>
  </conditionalFormatting>
  <dataValidations count="5">
    <dataValidation type="decimal" operator="greaterThan" allowBlank="1" showInputMessage="1" showErrorMessage="1" errorTitle="Felaktigt värde" error="Mata in ett värde som är större än noll." promptTitle="Utsläppsreduktion" prompt="Ange antalet kg utsläppsreduktion som överlåtelsen avser." sqref="F3:F102" xr:uid="{99D9B62B-3FE1-4C83-8989-A33E14DA6A70}">
      <formula1>0</formula1>
    </dataValidation>
    <dataValidation type="list" allowBlank="1" showInputMessage="1" showErrorMessage="1" errorTitle="Ogiltigt värde" error="Ange Förvärv eller Överlåtelse" promptTitle="Typ av överlåtelse" prompt="Välj överlåtelse om din organisation av överlåtit utsläppsreduktion till annan organisation. Har din organisation mottagit utsläppsreduktion väljer du istället förvärv." sqref="G3:G102" xr:uid="{7F469D85-3F26-4335-8817-9FB178CEDA05}">
      <formula1>"Förvärv,Överlåtelse"</formula1>
    </dataValidation>
    <dataValidation type="list" allowBlank="1" showInputMessage="1" showErrorMessage="1" errorTitle="Ogiltigt värde" error="Välj ett drivmedel av alternativen i listan." sqref="E3:E102" xr:uid="{7DECD432-6783-4D37-9DC4-E54A770FEAA4}">
      <formula1>"Bensin,Diesel"</formula1>
    </dataValidation>
    <dataValidation allowBlank="1" showInputMessage="1" showErrorMessage="1" errorTitle="Organisationsnamn" promptTitle="Organisationsnamn" prompt="Ange namnet på den organisation som överlåtelsen har skett till/från." sqref="I3:I102" xr:uid="{B6CF38D0-BCBC-4F88-AE5B-51AD0082B9AF}"/>
    <dataValidation type="textLength" operator="equal" allowBlank="1" showInputMessage="1" showErrorMessage="1" errorTitle="Felaktigt format" error="Ange organisationsnummer med bindestreck 123456-7890." promptTitle="Organisationsnummer" prompt="Ange organisationsnummer på den organisation som överlåtelse skett till/från." sqref="J3:J102" xr:uid="{58275355-42FD-4F00-8C0E-53144CFE6E2C}">
      <formula1>11</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date" operator="greaterThan" allowBlank="1" showInputMessage="1" showErrorMessage="1" errorTitle="Felaktigt värde" error="Ange ett datum ÅÅÅÅ-MM-DD. Datumet måste vara efter reduktionspliktsårets slut." promptTitle="Datum" prompt="Ange det datum då ni träffade avtal om överlåtelse av utsläppsreduktion." xr:uid="{868EEA4F-2AAA-43D8-8534-51EDAC0EACD1}">
          <x14:formula1>
            <xm:f>DATE(Start!$C$4,12,31)</xm:f>
          </x14:formula1>
          <xm:sqref>H3:H102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theme="6" tint="-0.249977111117893"/>
  </sheetPr>
  <dimension ref="B1:AD1001"/>
  <sheetViews>
    <sheetView showGridLines="0" topLeftCell="K1" zoomScaleNormal="100" workbookViewId="0">
      <selection activeCell="Y2" activeCellId="3" sqref="K2 M2:S2 U2:W2 Y2:AC2"/>
    </sheetView>
  </sheetViews>
  <sheetFormatPr defaultRowHeight="14.5" x14ac:dyDescent="0.35"/>
  <cols>
    <col min="1" max="1" width="1.453125" customWidth="1"/>
    <col min="2" max="2" width="24.36328125" hidden="1" customWidth="1"/>
    <col min="3" max="3" width="19.36328125" hidden="1" customWidth="1"/>
    <col min="4" max="4" width="20.90625" hidden="1" customWidth="1"/>
    <col min="5" max="5" width="21.90625" hidden="1" customWidth="1"/>
    <col min="6" max="6" width="21.453125" hidden="1" customWidth="1"/>
    <col min="7" max="8" width="16.6328125" hidden="1" customWidth="1"/>
    <col min="9" max="10" width="24.36328125" hidden="1" customWidth="1"/>
    <col min="11" max="11" width="7.08984375" customWidth="1"/>
    <col min="12" max="12" width="15.6328125" hidden="1" customWidth="1"/>
    <col min="13" max="13" width="20.54296875" bestFit="1" customWidth="1"/>
    <col min="14" max="14" width="19.36328125" customWidth="1"/>
    <col min="15" max="15" width="13.453125" customWidth="1"/>
    <col min="16" max="16" width="10.6328125" customWidth="1"/>
    <col min="17" max="17" width="20" customWidth="1"/>
    <col min="18" max="18" width="21.08984375" customWidth="1"/>
    <col min="19" max="19" width="14.54296875" customWidth="1"/>
    <col min="20" max="20" width="17" hidden="1" customWidth="1"/>
    <col min="21" max="21" width="13.453125" customWidth="1"/>
    <col min="22" max="22" width="11" customWidth="1"/>
    <col min="23" max="23" width="23.453125" bestFit="1" customWidth="1"/>
    <col min="24" max="24" width="18.36328125" hidden="1" customWidth="1"/>
    <col min="25" max="25" width="18" customWidth="1"/>
    <col min="26" max="27" width="11.54296875" customWidth="1"/>
    <col min="28" max="28" width="21.6328125" bestFit="1" customWidth="1"/>
    <col min="29" max="29" width="15.08984375" customWidth="1"/>
    <col min="30" max="30" width="33" customWidth="1"/>
  </cols>
  <sheetData>
    <row r="1" spans="2:30" ht="60" customHeight="1" x14ac:dyDescent="0.35"/>
    <row r="2" spans="2:30" ht="68.25" customHeight="1" x14ac:dyDescent="0.45">
      <c r="B2" s="10" t="s">
        <v>580</v>
      </c>
      <c r="C2" s="84" t="s">
        <v>1407</v>
      </c>
      <c r="D2" s="10" t="s">
        <v>581</v>
      </c>
      <c r="E2" s="10" t="s">
        <v>579</v>
      </c>
      <c r="F2" s="10" t="s">
        <v>554</v>
      </c>
      <c r="G2" s="11" t="s">
        <v>595</v>
      </c>
      <c r="H2" s="75" t="s">
        <v>1270</v>
      </c>
      <c r="I2" s="84" t="s">
        <v>1408</v>
      </c>
      <c r="J2" s="84" t="s">
        <v>1344</v>
      </c>
      <c r="K2" s="4" t="s">
        <v>0</v>
      </c>
      <c r="L2" s="5" t="s">
        <v>584</v>
      </c>
      <c r="M2" s="5" t="s">
        <v>1306</v>
      </c>
      <c r="N2" s="5" t="s">
        <v>1281</v>
      </c>
      <c r="O2" s="5" t="s">
        <v>1285</v>
      </c>
      <c r="P2" s="5" t="s">
        <v>1279</v>
      </c>
      <c r="Q2" s="5" t="s">
        <v>1286</v>
      </c>
      <c r="R2" s="5" t="s">
        <v>490</v>
      </c>
      <c r="S2" s="5" t="s">
        <v>1287</v>
      </c>
      <c r="T2" s="5" t="s">
        <v>1424</v>
      </c>
      <c r="U2" s="5" t="s">
        <v>1288</v>
      </c>
      <c r="V2" s="5" t="s">
        <v>1289</v>
      </c>
      <c r="W2" s="5" t="s">
        <v>1517</v>
      </c>
      <c r="X2" s="5" t="s">
        <v>1290</v>
      </c>
      <c r="Y2" s="5" t="s">
        <v>1343</v>
      </c>
      <c r="Z2" s="5" t="s">
        <v>1291</v>
      </c>
      <c r="AA2" s="5" t="s">
        <v>1292</v>
      </c>
      <c r="AB2" s="5" t="s">
        <v>1293</v>
      </c>
      <c r="AC2" s="6" t="s">
        <v>1294</v>
      </c>
      <c r="AD2" s="164" t="s">
        <v>1520</v>
      </c>
    </row>
    <row r="3" spans="2:30" x14ac:dyDescent="0.35">
      <c r="B3" s="9" t="str">
        <f>IF(HBL[[#This Row],[Hållbar mängd]]&gt;0,IF(HBL[[#This Row],[Enhet]]=Listor!$A$44,HBL[[#This Row],[Hållbar mängd]]*HBL[[#This Row],[Effektivt värmevärde]]*1000,HBL[[#This Row],[Hållbar mängd]]*HBL[[#This Row],[Effektivt värmevärde]]),"")</f>
        <v/>
      </c>
      <c r="C3" s="120" t="str">
        <f>IFERROR(IF(VLOOKUP(HBL[[#This Row],[Drivmedel]],DML_drivmedel[[FuelID]:[Reduktionsplikt]],10,FALSE)="Ja",VLOOKUP(HBL[[#This Row],[Drivmedelskategori]],Drivmedel[],5,FALSE),""),"")</f>
        <v/>
      </c>
      <c r="D3" s="9" t="str">
        <f>IFERROR(IF(HBL[[#This Row],[Hållbar mängd]]&gt;0,HBL[[#This Row],[Växthusgasutsläpp g CO2e/MJ]]*HBL[[#This Row],[Energimängd MJ]]/1000000,""),"")</f>
        <v/>
      </c>
      <c r="E3" s="3" t="str">
        <f>IF(HBL[[#This Row],[Hållbar mängd]]&gt;0,CONCATENATE(Rapporteringsår,"-",HBL[[#This Row],[ID]]),"")</f>
        <v/>
      </c>
      <c r="F3" s="3" t="str">
        <f>IF(HBL[[#This Row],[Hållbar mängd]]&gt;0,Organisationsnummer,"")</f>
        <v/>
      </c>
      <c r="G3" s="56" t="str">
        <f>IF(HBL[[#This Row],[Hållbar mängd]]&gt;0,Rapporteringsår,"")</f>
        <v/>
      </c>
      <c r="H3" s="76" t="str">
        <f>IFERROR(VLOOKUP(HBL[[#This Row],[Råvara]],Råvaror!$B$3:$D$81,3,FALSE),"")</f>
        <v/>
      </c>
      <c r="I3" s="76" t="str">
        <f>IFERROR(VLOOKUP(HBL[[#This Row],[Råvara]],Råvaror!$B$3:$E$81,4,FALSE),"")</f>
        <v/>
      </c>
      <c r="J3" s="76" t="str">
        <f>IFERROR(VLOOKUP(HBL[[#This Row],[Drivmedel]],DML_drivmedel[[FuelID]:[Drivmedel]],6,FALSE),"")</f>
        <v/>
      </c>
      <c r="K3" s="148">
        <v>3001</v>
      </c>
      <c r="L3" s="3"/>
      <c r="M3" s="3"/>
      <c r="N3" s="3"/>
      <c r="O3" s="78"/>
      <c r="P3" s="3"/>
      <c r="Q3" s="3" t="str">
        <f>IFERROR(HLOOKUP(HBL[[#This Row],[Bränslekategori]],Listor!$G$292:$N$306,IF(HBL[[#This Row],[Enhet]]=Listor!$A$44,14,IF(HBL[[#This Row],[Enhet]]=Listor!$A$45,15,"")),FALSE),"")</f>
        <v/>
      </c>
      <c r="R3" s="3"/>
      <c r="S3" s="3"/>
      <c r="T3" s="3"/>
      <c r="U3" s="3"/>
      <c r="V3" s="3"/>
      <c r="W3" s="3"/>
      <c r="X3" s="3"/>
      <c r="Y3" s="77" t="str">
        <f>IF(HBL[[#This Row],[Produktionskedja]]&lt;&gt;"",VLOOKUP(HBL[[#This Row],[Produktionskedja]],Normalvärden[],4,FALSE),"")</f>
        <v/>
      </c>
      <c r="Z3" s="54"/>
      <c r="AA3" s="3"/>
      <c r="AB3" s="54"/>
      <c r="AC3" s="55" t="str">
        <f>IF(HBL[[#This Row],[Växthusgasutsläpp g CO2e/MJ]]&lt;&gt;"",IF(HBL[[#This Row],[Växthusgasutsläpp g CO2e/MJ]]&gt;(0.5*VLOOKUP(HBL[[#This Row],[Användningsområde]],Användningsområde[],2,FALSE)),"Utsläppsminskningen är mindre än 50 % och uppfyller därför inte hållbarhetskriterierna",""),"")</f>
        <v/>
      </c>
      <c r="AD3" s="163"/>
    </row>
    <row r="4" spans="2:30" x14ac:dyDescent="0.35">
      <c r="B4" s="9" t="str">
        <f>IF(HBL[[#This Row],[Hållbar mängd]]&gt;0,IF(HBL[[#This Row],[Enhet]]=Listor!$A$44,HBL[[#This Row],[Hållbar mängd]]*HBL[[#This Row],[Effektivt värmevärde]]*1000,HBL[[#This Row],[Hållbar mängd]]*HBL[[#This Row],[Effektivt värmevärde]]),"")</f>
        <v/>
      </c>
      <c r="C4" s="120" t="str">
        <f>IFERROR(IF(VLOOKUP(HBL[[#This Row],[Drivmedel]],DML_drivmedel[[FuelID]:[Reduktionsplikt]],10,FALSE)="Ja",VLOOKUP(HBL[[#This Row],[Drivmedelskategori]],Drivmedel[],5,FALSE),""),"")</f>
        <v/>
      </c>
      <c r="D4" s="9" t="str">
        <f>IFERROR(IF(HBL[[#This Row],[Hållbar mängd]]&gt;0,HBL[[#This Row],[Växthusgasutsläpp g CO2e/MJ]]*HBL[[#This Row],[Energimängd MJ]]/1000000,""),"")</f>
        <v/>
      </c>
      <c r="E4" s="3" t="str">
        <f>IF(HBL[[#This Row],[Hållbar mängd]]&gt;0,CONCATENATE(Rapporteringsår,"-",HBL[[#This Row],[ID]]),"")</f>
        <v/>
      </c>
      <c r="F4" s="3" t="str">
        <f>IF(HBL[[#This Row],[Hållbar mängd]]&gt;0,Organisationsnummer,"")</f>
        <v/>
      </c>
      <c r="G4" s="56" t="str">
        <f>IF(HBL[[#This Row],[Hållbar mängd]]&gt;0,Rapporteringsår,"")</f>
        <v/>
      </c>
      <c r="H4" s="76" t="str">
        <f>IFERROR(VLOOKUP(HBL[[#This Row],[Råvara]],Råvaror!$B$3:$D$81,3,FALSE),"")</f>
        <v/>
      </c>
      <c r="I4" s="76" t="str">
        <f>IFERROR(VLOOKUP(HBL[[#This Row],[Råvara]],Råvaror!$B$3:$E$81,4,FALSE),"")</f>
        <v/>
      </c>
      <c r="J4" s="76" t="str">
        <f>IFERROR(VLOOKUP(HBL[[#This Row],[Drivmedel]],DML_drivmedel[[FuelID]:[Drivmedel]],6,FALSE),"")</f>
        <v/>
      </c>
      <c r="K4" s="148">
        <v>3002</v>
      </c>
      <c r="L4" s="3"/>
      <c r="M4" s="3"/>
      <c r="N4" s="3"/>
      <c r="O4" s="78"/>
      <c r="P4" s="3"/>
      <c r="Q4" s="3" t="str">
        <f>IFERROR(HLOOKUP(HBL[[#This Row],[Bränslekategori]],Listor!$G$292:$N$306,IF(HBL[[#This Row],[Enhet]]=Listor!$A$44,14,IF(HBL[[#This Row],[Enhet]]=Listor!$A$45,15,"")),FALSE),"")</f>
        <v/>
      </c>
      <c r="R4" s="3"/>
      <c r="S4" s="3"/>
      <c r="T4" s="3"/>
      <c r="U4" s="3"/>
      <c r="V4" s="3"/>
      <c r="W4" s="3"/>
      <c r="X4" s="3"/>
      <c r="Y4" s="77" t="str">
        <f>IF(HBL[[#This Row],[Produktionskedja]]&lt;&gt;"",VLOOKUP(HBL[[#This Row],[Produktionskedja]],Normalvärden[],4,FALSE),"")</f>
        <v/>
      </c>
      <c r="Z4" s="54"/>
      <c r="AA4" s="3"/>
      <c r="AB4" s="54"/>
      <c r="AC4" s="55" t="str">
        <f>IF(HBL[[#This Row],[Växthusgasutsläpp g CO2e/MJ]]&lt;&gt;"",IF(HBL[[#This Row],[Växthusgasutsläpp g CO2e/MJ]]&gt;(0.5*VLOOKUP(HBL[[#This Row],[Användningsområde]],Användningsområde[],2,FALSE)),"Utsläppsminskningen är mindre än 50 % och uppfyller därför inte hållbarhetskriterierna",""),"")</f>
        <v/>
      </c>
      <c r="AD4" s="163"/>
    </row>
    <row r="5" spans="2:30" x14ac:dyDescent="0.35">
      <c r="B5" s="9" t="str">
        <f>IF(HBL[[#This Row],[Hållbar mängd]]&gt;0,IF(HBL[[#This Row],[Enhet]]=Listor!$A$44,HBL[[#This Row],[Hållbar mängd]]*HBL[[#This Row],[Effektivt värmevärde]]*1000,HBL[[#This Row],[Hållbar mängd]]*HBL[[#This Row],[Effektivt värmevärde]]),"")</f>
        <v/>
      </c>
      <c r="C5" s="120" t="str">
        <f>IFERROR(IF(VLOOKUP(HBL[[#This Row],[Drivmedel]],DML_drivmedel[[FuelID]:[Reduktionsplikt]],10,FALSE)="Ja",VLOOKUP(HBL[[#This Row],[Drivmedelskategori]],Drivmedel[],5,FALSE),""),"")</f>
        <v/>
      </c>
      <c r="D5" s="9" t="str">
        <f>IFERROR(IF(HBL[[#This Row],[Hållbar mängd]]&gt;0,HBL[[#This Row],[Växthusgasutsläpp g CO2e/MJ]]*HBL[[#This Row],[Energimängd MJ]]/1000000,""),"")</f>
        <v/>
      </c>
      <c r="E5" s="3" t="str">
        <f>IF(HBL[[#This Row],[Hållbar mängd]]&gt;0,CONCATENATE(Rapporteringsår,"-",HBL[[#This Row],[ID]]),"")</f>
        <v/>
      </c>
      <c r="F5" s="3" t="str">
        <f>IF(HBL[[#This Row],[Hållbar mängd]]&gt;0,Organisationsnummer,"")</f>
        <v/>
      </c>
      <c r="G5" s="56" t="str">
        <f>IF(HBL[[#This Row],[Hållbar mängd]]&gt;0,Rapporteringsår,"")</f>
        <v/>
      </c>
      <c r="H5" s="76" t="str">
        <f>IFERROR(VLOOKUP(HBL[[#This Row],[Råvara]],Råvaror!$B$3:$D$81,3,FALSE),"")</f>
        <v/>
      </c>
      <c r="I5" s="76" t="str">
        <f>IFERROR(VLOOKUP(HBL[[#This Row],[Råvara]],Råvaror!$B$3:$E$81,4,FALSE),"")</f>
        <v/>
      </c>
      <c r="J5" s="76" t="str">
        <f>IFERROR(VLOOKUP(HBL[[#This Row],[Drivmedel]],DML_drivmedel[[FuelID]:[Drivmedel]],6,FALSE),"")</f>
        <v/>
      </c>
      <c r="K5" s="148">
        <v>3003</v>
      </c>
      <c r="L5" s="3"/>
      <c r="M5" s="3"/>
      <c r="N5" s="3"/>
      <c r="O5" s="78"/>
      <c r="P5" s="3"/>
      <c r="Q5" s="3" t="str">
        <f>IFERROR(HLOOKUP(HBL[[#This Row],[Bränslekategori]],Listor!$G$292:$N$306,IF(HBL[[#This Row],[Enhet]]=Listor!$A$44,14,IF(HBL[[#This Row],[Enhet]]=Listor!$A$45,15,"")),FALSE),"")</f>
        <v/>
      </c>
      <c r="R5" s="3"/>
      <c r="S5" s="3"/>
      <c r="T5" s="3"/>
      <c r="U5" s="3"/>
      <c r="V5" s="3"/>
      <c r="W5" s="3"/>
      <c r="X5" s="3"/>
      <c r="Y5" s="77" t="str">
        <f>IF(HBL[[#This Row],[Produktionskedja]]&lt;&gt;"",VLOOKUP(HBL[[#This Row],[Produktionskedja]],Normalvärden[],4,FALSE),"")</f>
        <v/>
      </c>
      <c r="Z5" s="54"/>
      <c r="AA5" s="3"/>
      <c r="AB5" s="54"/>
      <c r="AC5" s="55" t="str">
        <f>IF(HBL[[#This Row],[Växthusgasutsläpp g CO2e/MJ]]&lt;&gt;"",IF(HBL[[#This Row],[Växthusgasutsläpp g CO2e/MJ]]&gt;(0.5*VLOOKUP(HBL[[#This Row],[Användningsområde]],Användningsområde[],2,FALSE)),"Utsläppsminskningen är mindre än 50 % och uppfyller därför inte hållbarhetskriterierna",""),"")</f>
        <v/>
      </c>
      <c r="AD5" s="163"/>
    </row>
    <row r="6" spans="2:30" x14ac:dyDescent="0.35">
      <c r="B6" s="9" t="str">
        <f>IF(HBL[[#This Row],[Hållbar mängd]]&gt;0,IF(HBL[[#This Row],[Enhet]]=Listor!$A$44,HBL[[#This Row],[Hållbar mängd]]*HBL[[#This Row],[Effektivt värmevärde]]*1000,HBL[[#This Row],[Hållbar mängd]]*HBL[[#This Row],[Effektivt värmevärde]]),"")</f>
        <v/>
      </c>
      <c r="C6" s="120" t="str">
        <f>IFERROR(IF(VLOOKUP(HBL[[#This Row],[Drivmedel]],DML_drivmedel[[FuelID]:[Reduktionsplikt]],10,FALSE)="Ja",VLOOKUP(HBL[[#This Row],[Drivmedelskategori]],Drivmedel[],5,FALSE),""),"")</f>
        <v/>
      </c>
      <c r="D6" s="9" t="str">
        <f>IFERROR(IF(HBL[[#This Row],[Hållbar mängd]]&gt;0,HBL[[#This Row],[Växthusgasutsläpp g CO2e/MJ]]*HBL[[#This Row],[Energimängd MJ]]/1000000,""),"")</f>
        <v/>
      </c>
      <c r="E6" s="3" t="str">
        <f>IF(HBL[[#This Row],[Hållbar mängd]]&gt;0,CONCATENATE(Rapporteringsår,"-",HBL[[#This Row],[ID]]),"")</f>
        <v/>
      </c>
      <c r="F6" s="3" t="str">
        <f>IF(HBL[[#This Row],[Hållbar mängd]]&gt;0,Organisationsnummer,"")</f>
        <v/>
      </c>
      <c r="G6" s="56" t="str">
        <f>IF(HBL[[#This Row],[Hållbar mängd]]&gt;0,Rapporteringsår,"")</f>
        <v/>
      </c>
      <c r="H6" s="76" t="str">
        <f>IFERROR(VLOOKUP(HBL[[#This Row],[Råvara]],Råvaror!$B$3:$D$81,3,FALSE),"")</f>
        <v/>
      </c>
      <c r="I6" s="76" t="str">
        <f>IFERROR(VLOOKUP(HBL[[#This Row],[Råvara]],Råvaror!$B$3:$E$81,4,FALSE),"")</f>
        <v/>
      </c>
      <c r="J6" s="76" t="str">
        <f>IFERROR(VLOOKUP(HBL[[#This Row],[Drivmedel]],DML_drivmedel[[FuelID]:[Drivmedel]],6,FALSE),"")</f>
        <v/>
      </c>
      <c r="K6" s="148">
        <v>3004</v>
      </c>
      <c r="L6" s="3"/>
      <c r="M6" s="3"/>
      <c r="N6" s="3"/>
      <c r="O6" s="78"/>
      <c r="P6" s="3"/>
      <c r="Q6" s="3" t="str">
        <f>IFERROR(HLOOKUP(HBL[[#This Row],[Bränslekategori]],Listor!$G$292:$N$306,IF(HBL[[#This Row],[Enhet]]=Listor!$A$44,14,IF(HBL[[#This Row],[Enhet]]=Listor!$A$45,15,"")),FALSE),"")</f>
        <v/>
      </c>
      <c r="R6" s="3"/>
      <c r="S6" s="3"/>
      <c r="T6" s="3"/>
      <c r="U6" s="3"/>
      <c r="V6" s="3"/>
      <c r="W6" s="3"/>
      <c r="X6" s="3"/>
      <c r="Y6" s="77" t="str">
        <f>IF(HBL[[#This Row],[Produktionskedja]]&lt;&gt;"",VLOOKUP(HBL[[#This Row],[Produktionskedja]],Normalvärden[],4,FALSE),"")</f>
        <v/>
      </c>
      <c r="Z6" s="54"/>
      <c r="AA6" s="3"/>
      <c r="AB6" s="54"/>
      <c r="AC6" s="55" t="str">
        <f>IF(HBL[[#This Row],[Växthusgasutsläpp g CO2e/MJ]]&lt;&gt;"",IF(HBL[[#This Row],[Växthusgasutsläpp g CO2e/MJ]]&gt;(0.5*VLOOKUP(HBL[[#This Row],[Användningsområde]],Användningsområde[],2,FALSE)),"Utsläppsminskningen är mindre än 50 % och uppfyller därför inte hållbarhetskriterierna",""),"")</f>
        <v/>
      </c>
      <c r="AD6" s="163"/>
    </row>
    <row r="7" spans="2:30" x14ac:dyDescent="0.35">
      <c r="B7" s="9" t="str">
        <f>IF(HBL[[#This Row],[Hållbar mängd]]&gt;0,IF(HBL[[#This Row],[Enhet]]=Listor!$A$44,HBL[[#This Row],[Hållbar mängd]]*HBL[[#This Row],[Effektivt värmevärde]]*1000,HBL[[#This Row],[Hållbar mängd]]*HBL[[#This Row],[Effektivt värmevärde]]),"")</f>
        <v/>
      </c>
      <c r="C7" s="120" t="str">
        <f>IFERROR(IF(VLOOKUP(HBL[[#This Row],[Drivmedel]],DML_drivmedel[[FuelID]:[Reduktionsplikt]],10,FALSE)="Ja",VLOOKUP(HBL[[#This Row],[Drivmedelskategori]],Drivmedel[],5,FALSE),""),"")</f>
        <v/>
      </c>
      <c r="D7" s="9" t="str">
        <f>IFERROR(IF(HBL[[#This Row],[Hållbar mängd]]&gt;0,HBL[[#This Row],[Växthusgasutsläpp g CO2e/MJ]]*HBL[[#This Row],[Energimängd MJ]]/1000000,""),"")</f>
        <v/>
      </c>
      <c r="E7" s="3" t="str">
        <f>IF(HBL[[#This Row],[Hållbar mängd]]&gt;0,CONCATENATE(Rapporteringsår,"-",HBL[[#This Row],[ID]]),"")</f>
        <v/>
      </c>
      <c r="F7" s="3" t="str">
        <f>IF(HBL[[#This Row],[Hållbar mängd]]&gt;0,Organisationsnummer,"")</f>
        <v/>
      </c>
      <c r="G7" s="56" t="str">
        <f>IF(HBL[[#This Row],[Hållbar mängd]]&gt;0,Rapporteringsår,"")</f>
        <v/>
      </c>
      <c r="H7" s="76" t="str">
        <f>IFERROR(VLOOKUP(HBL[[#This Row],[Råvara]],Råvaror!$B$3:$D$81,3,FALSE),"")</f>
        <v/>
      </c>
      <c r="I7" s="76" t="str">
        <f>IFERROR(VLOOKUP(HBL[[#This Row],[Råvara]],Råvaror!$B$3:$E$81,4,FALSE),"")</f>
        <v/>
      </c>
      <c r="J7" s="76" t="str">
        <f>IFERROR(VLOOKUP(HBL[[#This Row],[Drivmedel]],DML_drivmedel[[FuelID]:[Drivmedel]],6,FALSE),"")</f>
        <v/>
      </c>
      <c r="K7" s="148">
        <v>3005</v>
      </c>
      <c r="L7" s="3"/>
      <c r="M7" s="3"/>
      <c r="N7" s="3"/>
      <c r="O7" s="78"/>
      <c r="P7" s="3"/>
      <c r="Q7" s="3" t="str">
        <f>IFERROR(HLOOKUP(HBL[[#This Row],[Bränslekategori]],Listor!$G$292:$N$306,IF(HBL[[#This Row],[Enhet]]=Listor!$A$44,14,IF(HBL[[#This Row],[Enhet]]=Listor!$A$45,15,"")),FALSE),"")</f>
        <v/>
      </c>
      <c r="R7" s="3"/>
      <c r="S7" s="3"/>
      <c r="T7" s="3"/>
      <c r="U7" s="3"/>
      <c r="V7" s="3"/>
      <c r="W7" s="3"/>
      <c r="X7" s="3"/>
      <c r="Y7" s="77" t="str">
        <f>IF(HBL[[#This Row],[Produktionskedja]]&lt;&gt;"",VLOOKUP(HBL[[#This Row],[Produktionskedja]],Normalvärden[],4,FALSE),"")</f>
        <v/>
      </c>
      <c r="Z7" s="54"/>
      <c r="AA7" s="3"/>
      <c r="AB7" s="54"/>
      <c r="AC7" s="55" t="str">
        <f>IF(HBL[[#This Row],[Växthusgasutsläpp g CO2e/MJ]]&lt;&gt;"",IF(HBL[[#This Row],[Växthusgasutsläpp g CO2e/MJ]]&gt;(0.5*VLOOKUP(HBL[[#This Row],[Användningsområde]],Användningsområde[],2,FALSE)),"Utsläppsminskningen är mindre än 50 % och uppfyller därför inte hållbarhetskriterierna",""),"")</f>
        <v/>
      </c>
      <c r="AD7" s="163"/>
    </row>
    <row r="8" spans="2:30" x14ac:dyDescent="0.35">
      <c r="B8" s="9" t="str">
        <f>IF(HBL[[#This Row],[Hållbar mängd]]&gt;0,IF(HBL[[#This Row],[Enhet]]=Listor!$A$44,HBL[[#This Row],[Hållbar mängd]]*HBL[[#This Row],[Effektivt värmevärde]]*1000,HBL[[#This Row],[Hållbar mängd]]*HBL[[#This Row],[Effektivt värmevärde]]),"")</f>
        <v/>
      </c>
      <c r="C8" s="120" t="str">
        <f>IFERROR(IF(VLOOKUP(HBL[[#This Row],[Drivmedel]],DML_drivmedel[[FuelID]:[Reduktionsplikt]],10,FALSE)="Ja",VLOOKUP(HBL[[#This Row],[Drivmedelskategori]],Drivmedel[],5,FALSE),""),"")</f>
        <v/>
      </c>
      <c r="D8" s="9" t="str">
        <f>IFERROR(IF(HBL[[#This Row],[Hållbar mängd]]&gt;0,HBL[[#This Row],[Växthusgasutsläpp g CO2e/MJ]]*HBL[[#This Row],[Energimängd MJ]]/1000000,""),"")</f>
        <v/>
      </c>
      <c r="E8" s="3" t="str">
        <f>IF(HBL[[#This Row],[Hållbar mängd]]&gt;0,CONCATENATE(Rapporteringsår,"-",HBL[[#This Row],[ID]]),"")</f>
        <v/>
      </c>
      <c r="F8" s="3" t="str">
        <f>IF(HBL[[#This Row],[Hållbar mängd]]&gt;0,Organisationsnummer,"")</f>
        <v/>
      </c>
      <c r="G8" s="56" t="str">
        <f>IF(HBL[[#This Row],[Hållbar mängd]]&gt;0,Rapporteringsår,"")</f>
        <v/>
      </c>
      <c r="H8" s="76" t="str">
        <f>IFERROR(VLOOKUP(HBL[[#This Row],[Råvara]],Råvaror!$B$3:$D$81,3,FALSE),"")</f>
        <v/>
      </c>
      <c r="I8" s="76" t="str">
        <f>IFERROR(VLOOKUP(HBL[[#This Row],[Råvara]],Råvaror!$B$3:$E$81,4,FALSE),"")</f>
        <v/>
      </c>
      <c r="J8" s="76" t="str">
        <f>IFERROR(VLOOKUP(HBL[[#This Row],[Drivmedel]],DML_drivmedel[[FuelID]:[Drivmedel]],6,FALSE),"")</f>
        <v/>
      </c>
      <c r="K8" s="148">
        <v>3006</v>
      </c>
      <c r="L8" s="3"/>
      <c r="M8" s="3"/>
      <c r="N8" s="3"/>
      <c r="O8" s="78"/>
      <c r="P8" s="3"/>
      <c r="Q8" s="3" t="str">
        <f>IFERROR(HLOOKUP(HBL[[#This Row],[Bränslekategori]],Listor!$G$292:$N$306,IF(HBL[[#This Row],[Enhet]]=Listor!$A$44,14,IF(HBL[[#This Row],[Enhet]]=Listor!$A$45,15,"")),FALSE),"")</f>
        <v/>
      </c>
      <c r="R8" s="3"/>
      <c r="S8" s="3"/>
      <c r="T8" s="3"/>
      <c r="U8" s="3"/>
      <c r="V8" s="3"/>
      <c r="W8" s="3"/>
      <c r="X8" s="3"/>
      <c r="Y8" s="77" t="str">
        <f>IF(HBL[[#This Row],[Produktionskedja]]&lt;&gt;"",VLOOKUP(HBL[[#This Row],[Produktionskedja]],Normalvärden[],4,FALSE),"")</f>
        <v/>
      </c>
      <c r="Z8" s="54"/>
      <c r="AA8" s="3"/>
      <c r="AB8" s="54"/>
      <c r="AC8" s="55" t="str">
        <f>IF(HBL[[#This Row],[Växthusgasutsläpp g CO2e/MJ]]&lt;&gt;"",IF(HBL[[#This Row],[Växthusgasutsläpp g CO2e/MJ]]&gt;(0.5*VLOOKUP(HBL[[#This Row],[Användningsområde]],Användningsområde[],2,FALSE)),"Utsläppsminskningen är mindre än 50 % och uppfyller därför inte hållbarhetskriterierna",""),"")</f>
        <v/>
      </c>
      <c r="AD8" s="163"/>
    </row>
    <row r="9" spans="2:30" x14ac:dyDescent="0.35">
      <c r="B9" s="9" t="str">
        <f>IF(HBL[[#This Row],[Hållbar mängd]]&gt;0,IF(HBL[[#This Row],[Enhet]]=Listor!$A$44,HBL[[#This Row],[Hållbar mängd]]*HBL[[#This Row],[Effektivt värmevärde]]*1000,HBL[[#This Row],[Hållbar mängd]]*HBL[[#This Row],[Effektivt värmevärde]]),"")</f>
        <v/>
      </c>
      <c r="C9" s="120" t="str">
        <f>IFERROR(IF(VLOOKUP(HBL[[#This Row],[Drivmedel]],DML_drivmedel[[FuelID]:[Reduktionsplikt]],10,FALSE)="Ja",VLOOKUP(HBL[[#This Row],[Drivmedelskategori]],Drivmedel[],5,FALSE),""),"")</f>
        <v/>
      </c>
      <c r="D9" s="9" t="str">
        <f>IFERROR(IF(HBL[[#This Row],[Hållbar mängd]]&gt;0,HBL[[#This Row],[Växthusgasutsläpp g CO2e/MJ]]*HBL[[#This Row],[Energimängd MJ]]/1000000,""),"")</f>
        <v/>
      </c>
      <c r="E9" s="3" t="str">
        <f>IF(HBL[[#This Row],[Hållbar mängd]]&gt;0,CONCATENATE(Rapporteringsår,"-",HBL[[#This Row],[ID]]),"")</f>
        <v/>
      </c>
      <c r="F9" s="3" t="str">
        <f>IF(HBL[[#This Row],[Hållbar mängd]]&gt;0,Organisationsnummer,"")</f>
        <v/>
      </c>
      <c r="G9" s="56" t="str">
        <f>IF(HBL[[#This Row],[Hållbar mängd]]&gt;0,Rapporteringsår,"")</f>
        <v/>
      </c>
      <c r="H9" s="76" t="str">
        <f>IFERROR(VLOOKUP(HBL[[#This Row],[Råvara]],Råvaror!$B$3:$D$81,3,FALSE),"")</f>
        <v/>
      </c>
      <c r="I9" s="76" t="str">
        <f>IFERROR(VLOOKUP(HBL[[#This Row],[Råvara]],Råvaror!$B$3:$E$81,4,FALSE),"")</f>
        <v/>
      </c>
      <c r="J9" s="76" t="str">
        <f>IFERROR(VLOOKUP(HBL[[#This Row],[Drivmedel]],DML_drivmedel[[FuelID]:[Drivmedel]],6,FALSE),"")</f>
        <v/>
      </c>
      <c r="K9" s="148">
        <v>3007</v>
      </c>
      <c r="L9" s="3"/>
      <c r="M9" s="3"/>
      <c r="N9" s="3"/>
      <c r="O9" s="78"/>
      <c r="P9" s="3"/>
      <c r="Q9" s="3" t="str">
        <f>IFERROR(HLOOKUP(HBL[[#This Row],[Bränslekategori]],Listor!$G$292:$N$306,IF(HBL[[#This Row],[Enhet]]=Listor!$A$44,14,IF(HBL[[#This Row],[Enhet]]=Listor!$A$45,15,"")),FALSE),"")</f>
        <v/>
      </c>
      <c r="R9" s="3"/>
      <c r="S9" s="3"/>
      <c r="T9" s="3"/>
      <c r="U9" s="3"/>
      <c r="V9" s="3"/>
      <c r="W9" s="3"/>
      <c r="X9" s="3"/>
      <c r="Y9" s="77" t="str">
        <f>IF(HBL[[#This Row],[Produktionskedja]]&lt;&gt;"",VLOOKUP(HBL[[#This Row],[Produktionskedja]],Normalvärden[],4,FALSE),"")</f>
        <v/>
      </c>
      <c r="Z9" s="54"/>
      <c r="AA9" s="3"/>
      <c r="AB9" s="54"/>
      <c r="AC9" s="55" t="str">
        <f>IF(HBL[[#This Row],[Växthusgasutsläpp g CO2e/MJ]]&lt;&gt;"",IF(HBL[[#This Row],[Växthusgasutsläpp g CO2e/MJ]]&gt;(0.5*VLOOKUP(HBL[[#This Row],[Användningsområde]],Användningsområde[],2,FALSE)),"Utsläppsminskningen är mindre än 50 % och uppfyller därför inte hållbarhetskriterierna",""),"")</f>
        <v/>
      </c>
      <c r="AD9" s="163"/>
    </row>
    <row r="10" spans="2:30" x14ac:dyDescent="0.35">
      <c r="B10" s="9" t="str">
        <f>IF(HBL[[#This Row],[Hållbar mängd]]&gt;0,IF(HBL[[#This Row],[Enhet]]=Listor!$A$44,HBL[[#This Row],[Hållbar mängd]]*HBL[[#This Row],[Effektivt värmevärde]]*1000,HBL[[#This Row],[Hållbar mängd]]*HBL[[#This Row],[Effektivt värmevärde]]),"")</f>
        <v/>
      </c>
      <c r="C10" s="120" t="str">
        <f>IFERROR(IF(VLOOKUP(HBL[[#This Row],[Drivmedel]],DML_drivmedel[[FuelID]:[Reduktionsplikt]],10,FALSE)="Ja",VLOOKUP(HBL[[#This Row],[Drivmedelskategori]],Drivmedel[],5,FALSE),""),"")</f>
        <v/>
      </c>
      <c r="D10" s="9" t="str">
        <f>IFERROR(IF(HBL[[#This Row],[Hållbar mängd]]&gt;0,HBL[[#This Row],[Växthusgasutsläpp g CO2e/MJ]]*HBL[[#This Row],[Energimängd MJ]]/1000000,""),"")</f>
        <v/>
      </c>
      <c r="E10" s="3" t="str">
        <f>IF(HBL[[#This Row],[Hållbar mängd]]&gt;0,CONCATENATE(Rapporteringsår,"-",HBL[[#This Row],[ID]]),"")</f>
        <v/>
      </c>
      <c r="F10" s="3" t="str">
        <f>IF(HBL[[#This Row],[Hållbar mängd]]&gt;0,Organisationsnummer,"")</f>
        <v/>
      </c>
      <c r="G10" s="56" t="str">
        <f>IF(HBL[[#This Row],[Hållbar mängd]]&gt;0,Rapporteringsår,"")</f>
        <v/>
      </c>
      <c r="H10" s="76" t="str">
        <f>IFERROR(VLOOKUP(HBL[[#This Row],[Råvara]],Råvaror!$B$3:$D$81,3,FALSE),"")</f>
        <v/>
      </c>
      <c r="I10" s="76" t="str">
        <f>IFERROR(VLOOKUP(HBL[[#This Row],[Råvara]],Råvaror!$B$3:$E$81,4,FALSE),"")</f>
        <v/>
      </c>
      <c r="J10" s="76" t="str">
        <f>IFERROR(VLOOKUP(HBL[[#This Row],[Drivmedel]],DML_drivmedel[[FuelID]:[Drivmedel]],6,FALSE),"")</f>
        <v/>
      </c>
      <c r="K10" s="148">
        <v>3008</v>
      </c>
      <c r="L10" s="3"/>
      <c r="M10" s="3"/>
      <c r="N10" s="3"/>
      <c r="O10" s="78"/>
      <c r="P10" s="3"/>
      <c r="Q10" s="3" t="str">
        <f>IFERROR(HLOOKUP(HBL[[#This Row],[Bränslekategori]],Listor!$G$292:$N$306,IF(HBL[[#This Row],[Enhet]]=Listor!$A$44,14,IF(HBL[[#This Row],[Enhet]]=Listor!$A$45,15,"")),FALSE),"")</f>
        <v/>
      </c>
      <c r="R10" s="3"/>
      <c r="S10" s="3"/>
      <c r="T10" s="3"/>
      <c r="U10" s="3"/>
      <c r="V10" s="3"/>
      <c r="W10" s="3"/>
      <c r="X10" s="3"/>
      <c r="Y10" s="77" t="str">
        <f>IF(HBL[[#This Row],[Produktionskedja]]&lt;&gt;"",VLOOKUP(HBL[[#This Row],[Produktionskedja]],Normalvärden[],4,FALSE),"")</f>
        <v/>
      </c>
      <c r="Z10" s="54"/>
      <c r="AA10" s="3"/>
      <c r="AB10" s="54"/>
      <c r="AC10" s="55" t="str">
        <f>IF(HBL[[#This Row],[Växthusgasutsläpp g CO2e/MJ]]&lt;&gt;"",IF(HBL[[#This Row],[Växthusgasutsläpp g CO2e/MJ]]&gt;(0.5*VLOOKUP(HBL[[#This Row],[Användningsområde]],Användningsområde[],2,FALSE)),"Utsläppsminskningen är mindre än 50 % och uppfyller därför inte hållbarhetskriterierna",""),"")</f>
        <v/>
      </c>
      <c r="AD10" s="163"/>
    </row>
    <row r="11" spans="2:30" x14ac:dyDescent="0.35">
      <c r="B11" s="9" t="str">
        <f>IF(HBL[[#This Row],[Hållbar mängd]]&gt;0,IF(HBL[[#This Row],[Enhet]]=Listor!$A$44,HBL[[#This Row],[Hållbar mängd]]*HBL[[#This Row],[Effektivt värmevärde]]*1000,HBL[[#This Row],[Hållbar mängd]]*HBL[[#This Row],[Effektivt värmevärde]]),"")</f>
        <v/>
      </c>
      <c r="C11" s="120" t="str">
        <f>IFERROR(IF(VLOOKUP(HBL[[#This Row],[Drivmedel]],DML_drivmedel[[FuelID]:[Reduktionsplikt]],10,FALSE)="Ja",VLOOKUP(HBL[[#This Row],[Drivmedelskategori]],Drivmedel[],5,FALSE),""),"")</f>
        <v/>
      </c>
      <c r="D11" s="9" t="str">
        <f>IFERROR(IF(HBL[[#This Row],[Hållbar mängd]]&gt;0,HBL[[#This Row],[Växthusgasutsläpp g CO2e/MJ]]*HBL[[#This Row],[Energimängd MJ]]/1000000,""),"")</f>
        <v/>
      </c>
      <c r="E11" s="3" t="str">
        <f>IF(HBL[[#This Row],[Hållbar mängd]]&gt;0,CONCATENATE(Rapporteringsår,"-",HBL[[#This Row],[ID]]),"")</f>
        <v/>
      </c>
      <c r="F11" s="3" t="str">
        <f>IF(HBL[[#This Row],[Hållbar mängd]]&gt;0,Organisationsnummer,"")</f>
        <v/>
      </c>
      <c r="G11" s="56" t="str">
        <f>IF(HBL[[#This Row],[Hållbar mängd]]&gt;0,Rapporteringsår,"")</f>
        <v/>
      </c>
      <c r="H11" s="76" t="str">
        <f>IFERROR(VLOOKUP(HBL[[#This Row],[Råvara]],Råvaror!$B$3:$D$81,3,FALSE),"")</f>
        <v/>
      </c>
      <c r="I11" s="76" t="str">
        <f>IFERROR(VLOOKUP(HBL[[#This Row],[Råvara]],Råvaror!$B$3:$E$81,4,FALSE),"")</f>
        <v/>
      </c>
      <c r="J11" s="76" t="str">
        <f>IFERROR(VLOOKUP(HBL[[#This Row],[Drivmedel]],DML_drivmedel[[FuelID]:[Drivmedel]],6,FALSE),"")</f>
        <v/>
      </c>
      <c r="K11" s="148">
        <v>3009</v>
      </c>
      <c r="L11" s="3"/>
      <c r="M11" s="3"/>
      <c r="N11" s="3"/>
      <c r="O11" s="78"/>
      <c r="P11" s="3"/>
      <c r="Q11" s="3" t="str">
        <f>IFERROR(HLOOKUP(HBL[[#This Row],[Bränslekategori]],Listor!$G$292:$N$306,IF(HBL[[#This Row],[Enhet]]=Listor!$A$44,14,IF(HBL[[#This Row],[Enhet]]=Listor!$A$45,15,"")),FALSE),"")</f>
        <v/>
      </c>
      <c r="R11" s="3"/>
      <c r="S11" s="3"/>
      <c r="T11" s="3"/>
      <c r="U11" s="3"/>
      <c r="V11" s="3"/>
      <c r="W11" s="3"/>
      <c r="X11" s="3"/>
      <c r="Y11" s="77" t="str">
        <f>IF(HBL[[#This Row],[Produktionskedja]]&lt;&gt;"",VLOOKUP(HBL[[#This Row],[Produktionskedja]],Normalvärden[],4,FALSE),"")</f>
        <v/>
      </c>
      <c r="Z11" s="54"/>
      <c r="AA11" s="3"/>
      <c r="AB11" s="54"/>
      <c r="AC11" s="55" t="str">
        <f>IF(HBL[[#This Row],[Växthusgasutsläpp g CO2e/MJ]]&lt;&gt;"",IF(HBL[[#This Row],[Växthusgasutsläpp g CO2e/MJ]]&gt;(0.5*VLOOKUP(HBL[[#This Row],[Användningsområde]],Användningsområde[],2,FALSE)),"Utsläppsminskningen är mindre än 50 % och uppfyller därför inte hållbarhetskriterierna",""),"")</f>
        <v/>
      </c>
      <c r="AD11" s="163"/>
    </row>
    <row r="12" spans="2:30" x14ac:dyDescent="0.35">
      <c r="B12" s="9" t="str">
        <f>IF(HBL[[#This Row],[Hållbar mängd]]&gt;0,IF(HBL[[#This Row],[Enhet]]=Listor!$A$44,HBL[[#This Row],[Hållbar mängd]]*HBL[[#This Row],[Effektivt värmevärde]]*1000,HBL[[#This Row],[Hållbar mängd]]*HBL[[#This Row],[Effektivt värmevärde]]),"")</f>
        <v/>
      </c>
      <c r="C12" s="120" t="str">
        <f>IFERROR(IF(VLOOKUP(HBL[[#This Row],[Drivmedel]],DML_drivmedel[[FuelID]:[Reduktionsplikt]],10,FALSE)="Ja",VLOOKUP(HBL[[#This Row],[Drivmedelskategori]],Drivmedel[],5,FALSE),""),"")</f>
        <v/>
      </c>
      <c r="D12" s="9" t="str">
        <f>IFERROR(IF(HBL[[#This Row],[Hållbar mängd]]&gt;0,HBL[[#This Row],[Växthusgasutsläpp g CO2e/MJ]]*HBL[[#This Row],[Energimängd MJ]]/1000000,""),"")</f>
        <v/>
      </c>
      <c r="E12" s="3" t="str">
        <f>IF(HBL[[#This Row],[Hållbar mängd]]&gt;0,CONCATENATE(Rapporteringsår,"-",HBL[[#This Row],[ID]]),"")</f>
        <v/>
      </c>
      <c r="F12" s="3" t="str">
        <f>IF(HBL[[#This Row],[Hållbar mängd]]&gt;0,Organisationsnummer,"")</f>
        <v/>
      </c>
      <c r="G12" s="56" t="str">
        <f>IF(HBL[[#This Row],[Hållbar mängd]]&gt;0,Rapporteringsår,"")</f>
        <v/>
      </c>
      <c r="H12" s="76" t="str">
        <f>IFERROR(VLOOKUP(HBL[[#This Row],[Råvara]],Råvaror!$B$3:$D$81,3,FALSE),"")</f>
        <v/>
      </c>
      <c r="I12" s="76" t="str">
        <f>IFERROR(VLOOKUP(HBL[[#This Row],[Råvara]],Råvaror!$B$3:$E$81,4,FALSE),"")</f>
        <v/>
      </c>
      <c r="J12" s="76" t="str">
        <f>IFERROR(VLOOKUP(HBL[[#This Row],[Drivmedel]],DML_drivmedel[[FuelID]:[Drivmedel]],6,FALSE),"")</f>
        <v/>
      </c>
      <c r="K12" s="148">
        <v>3010</v>
      </c>
      <c r="L12" s="3"/>
      <c r="M12" s="3"/>
      <c r="N12" s="3"/>
      <c r="O12" s="78"/>
      <c r="P12" s="3"/>
      <c r="Q12" s="3" t="str">
        <f>IFERROR(HLOOKUP(HBL[[#This Row],[Bränslekategori]],Listor!$G$292:$N$306,IF(HBL[[#This Row],[Enhet]]=Listor!$A$44,14,IF(HBL[[#This Row],[Enhet]]=Listor!$A$45,15,"")),FALSE),"")</f>
        <v/>
      </c>
      <c r="R12" s="3"/>
      <c r="S12" s="3"/>
      <c r="T12" s="3"/>
      <c r="U12" s="3"/>
      <c r="V12" s="3"/>
      <c r="W12" s="3"/>
      <c r="X12" s="3"/>
      <c r="Y12" s="77" t="str">
        <f>IF(HBL[[#This Row],[Produktionskedja]]&lt;&gt;"",VLOOKUP(HBL[[#This Row],[Produktionskedja]],Normalvärden[],4,FALSE),"")</f>
        <v/>
      </c>
      <c r="Z12" s="54"/>
      <c r="AA12" s="3"/>
      <c r="AB12" s="54"/>
      <c r="AC12" s="55" t="str">
        <f>IF(HBL[[#This Row],[Växthusgasutsläpp g CO2e/MJ]]&lt;&gt;"",IF(HBL[[#This Row],[Växthusgasutsläpp g CO2e/MJ]]&gt;(0.5*VLOOKUP(HBL[[#This Row],[Användningsområde]],Användningsområde[],2,FALSE)),"Utsläppsminskningen är mindre än 50 % och uppfyller därför inte hållbarhetskriterierna",""),"")</f>
        <v/>
      </c>
      <c r="AD12" s="163"/>
    </row>
    <row r="13" spans="2:30" x14ac:dyDescent="0.35">
      <c r="B13" s="9" t="str">
        <f>IF(HBL[[#This Row],[Hållbar mängd]]&gt;0,IF(HBL[[#This Row],[Enhet]]=Listor!$A$44,HBL[[#This Row],[Hållbar mängd]]*HBL[[#This Row],[Effektivt värmevärde]]*1000,HBL[[#This Row],[Hållbar mängd]]*HBL[[#This Row],[Effektivt värmevärde]]),"")</f>
        <v/>
      </c>
      <c r="C13" s="120" t="str">
        <f>IFERROR(IF(VLOOKUP(HBL[[#This Row],[Drivmedel]],DML_drivmedel[[FuelID]:[Reduktionsplikt]],10,FALSE)="Ja",VLOOKUP(HBL[[#This Row],[Drivmedelskategori]],Drivmedel[],5,FALSE),""),"")</f>
        <v/>
      </c>
      <c r="D13" s="9" t="str">
        <f>IFERROR(IF(HBL[[#This Row],[Hållbar mängd]]&gt;0,HBL[[#This Row],[Växthusgasutsläpp g CO2e/MJ]]*HBL[[#This Row],[Energimängd MJ]]/1000000,""),"")</f>
        <v/>
      </c>
      <c r="E13" s="3" t="str">
        <f>IF(HBL[[#This Row],[Hållbar mängd]]&gt;0,CONCATENATE(Rapporteringsår,"-",HBL[[#This Row],[ID]]),"")</f>
        <v/>
      </c>
      <c r="F13" s="3" t="str">
        <f>IF(HBL[[#This Row],[Hållbar mängd]]&gt;0,Organisationsnummer,"")</f>
        <v/>
      </c>
      <c r="G13" s="56" t="str">
        <f>IF(HBL[[#This Row],[Hållbar mängd]]&gt;0,Rapporteringsår,"")</f>
        <v/>
      </c>
      <c r="H13" s="76" t="str">
        <f>IFERROR(VLOOKUP(HBL[[#This Row],[Råvara]],Råvaror!$B$3:$D$81,3,FALSE),"")</f>
        <v/>
      </c>
      <c r="I13" s="76" t="str">
        <f>IFERROR(VLOOKUP(HBL[[#This Row],[Råvara]],Råvaror!$B$3:$E$81,4,FALSE),"")</f>
        <v/>
      </c>
      <c r="J13" s="76" t="str">
        <f>IFERROR(VLOOKUP(HBL[[#This Row],[Drivmedel]],DML_drivmedel[[FuelID]:[Drivmedel]],6,FALSE),"")</f>
        <v/>
      </c>
      <c r="K13" s="148">
        <v>3011</v>
      </c>
      <c r="L13" s="3"/>
      <c r="M13" s="3"/>
      <c r="N13" s="3"/>
      <c r="O13" s="78"/>
      <c r="P13" s="3"/>
      <c r="Q13" s="3" t="str">
        <f>IFERROR(HLOOKUP(HBL[[#This Row],[Bränslekategori]],Listor!$G$292:$N$306,IF(HBL[[#This Row],[Enhet]]=Listor!$A$44,14,IF(HBL[[#This Row],[Enhet]]=Listor!$A$45,15,"")),FALSE),"")</f>
        <v/>
      </c>
      <c r="R13" s="3"/>
      <c r="S13" s="3"/>
      <c r="T13" s="3"/>
      <c r="U13" s="3"/>
      <c r="V13" s="3"/>
      <c r="W13" s="3"/>
      <c r="X13" s="3"/>
      <c r="Y13" s="77" t="str">
        <f>IF(HBL[[#This Row],[Produktionskedja]]&lt;&gt;"",VLOOKUP(HBL[[#This Row],[Produktionskedja]],Normalvärden[],4,FALSE),"")</f>
        <v/>
      </c>
      <c r="Z13" s="54"/>
      <c r="AA13" s="3"/>
      <c r="AB13" s="54"/>
      <c r="AC13" s="55" t="str">
        <f>IF(HBL[[#This Row],[Växthusgasutsläpp g CO2e/MJ]]&lt;&gt;"",IF(HBL[[#This Row],[Växthusgasutsläpp g CO2e/MJ]]&gt;(0.5*VLOOKUP(HBL[[#This Row],[Användningsområde]],Användningsområde[],2,FALSE)),"Utsläppsminskningen är mindre än 50 % och uppfyller därför inte hållbarhetskriterierna",""),"")</f>
        <v/>
      </c>
      <c r="AD13" s="163"/>
    </row>
    <row r="14" spans="2:30" x14ac:dyDescent="0.35">
      <c r="B14" s="9" t="str">
        <f>IF(HBL[[#This Row],[Hållbar mängd]]&gt;0,IF(HBL[[#This Row],[Enhet]]=Listor!$A$44,HBL[[#This Row],[Hållbar mängd]]*HBL[[#This Row],[Effektivt värmevärde]]*1000,HBL[[#This Row],[Hållbar mängd]]*HBL[[#This Row],[Effektivt värmevärde]]),"")</f>
        <v/>
      </c>
      <c r="C14" s="120" t="str">
        <f>IFERROR(IF(VLOOKUP(HBL[[#This Row],[Drivmedel]],DML_drivmedel[[FuelID]:[Reduktionsplikt]],10,FALSE)="Ja",VLOOKUP(HBL[[#This Row],[Drivmedelskategori]],Drivmedel[],5,FALSE),""),"")</f>
        <v/>
      </c>
      <c r="D14" s="9" t="str">
        <f>IFERROR(IF(HBL[[#This Row],[Hållbar mängd]]&gt;0,HBL[[#This Row],[Växthusgasutsläpp g CO2e/MJ]]*HBL[[#This Row],[Energimängd MJ]]/1000000,""),"")</f>
        <v/>
      </c>
      <c r="E14" s="3" t="str">
        <f>IF(HBL[[#This Row],[Hållbar mängd]]&gt;0,CONCATENATE(Rapporteringsår,"-",HBL[[#This Row],[ID]]),"")</f>
        <v/>
      </c>
      <c r="F14" s="3" t="str">
        <f>IF(HBL[[#This Row],[Hållbar mängd]]&gt;0,Organisationsnummer,"")</f>
        <v/>
      </c>
      <c r="G14" s="56" t="str">
        <f>IF(HBL[[#This Row],[Hållbar mängd]]&gt;0,Rapporteringsår,"")</f>
        <v/>
      </c>
      <c r="H14" s="76" t="str">
        <f>IFERROR(VLOOKUP(HBL[[#This Row],[Råvara]],Råvaror!$B$3:$D$81,3,FALSE),"")</f>
        <v/>
      </c>
      <c r="I14" s="76" t="str">
        <f>IFERROR(VLOOKUP(HBL[[#This Row],[Råvara]],Råvaror!$B$3:$E$81,4,FALSE),"")</f>
        <v/>
      </c>
      <c r="J14" s="76" t="str">
        <f>IFERROR(VLOOKUP(HBL[[#This Row],[Drivmedel]],DML_drivmedel[[FuelID]:[Drivmedel]],6,FALSE),"")</f>
        <v/>
      </c>
      <c r="K14" s="148">
        <v>3012</v>
      </c>
      <c r="L14" s="3"/>
      <c r="M14" s="3"/>
      <c r="N14" s="3"/>
      <c r="O14" s="78"/>
      <c r="P14" s="3"/>
      <c r="Q14" s="3" t="str">
        <f>IFERROR(HLOOKUP(HBL[[#This Row],[Bränslekategori]],Listor!$G$292:$N$306,IF(HBL[[#This Row],[Enhet]]=Listor!$A$44,14,IF(HBL[[#This Row],[Enhet]]=Listor!$A$45,15,"")),FALSE),"")</f>
        <v/>
      </c>
      <c r="R14" s="3"/>
      <c r="S14" s="3"/>
      <c r="T14" s="3"/>
      <c r="U14" s="3"/>
      <c r="V14" s="3"/>
      <c r="W14" s="3"/>
      <c r="X14" s="3"/>
      <c r="Y14" s="77" t="str">
        <f>IF(HBL[[#This Row],[Produktionskedja]]&lt;&gt;"",VLOOKUP(HBL[[#This Row],[Produktionskedja]],Normalvärden[],4,FALSE),"")</f>
        <v/>
      </c>
      <c r="Z14" s="54"/>
      <c r="AA14" s="3"/>
      <c r="AB14" s="54"/>
      <c r="AC14" s="55" t="str">
        <f>IF(HBL[[#This Row],[Växthusgasutsläpp g CO2e/MJ]]&lt;&gt;"",IF(HBL[[#This Row],[Växthusgasutsläpp g CO2e/MJ]]&gt;(0.5*VLOOKUP(HBL[[#This Row],[Användningsområde]],Användningsområde[],2,FALSE)),"Utsläppsminskningen är mindre än 50 % och uppfyller därför inte hållbarhetskriterierna",""),"")</f>
        <v/>
      </c>
      <c r="AD14" s="163"/>
    </row>
    <row r="15" spans="2:30" x14ac:dyDescent="0.35">
      <c r="B15" s="9" t="str">
        <f>IF(HBL[[#This Row],[Hållbar mängd]]&gt;0,IF(HBL[[#This Row],[Enhet]]=Listor!$A$44,HBL[[#This Row],[Hållbar mängd]]*HBL[[#This Row],[Effektivt värmevärde]]*1000,HBL[[#This Row],[Hållbar mängd]]*HBL[[#This Row],[Effektivt värmevärde]]),"")</f>
        <v/>
      </c>
      <c r="C15" s="120" t="str">
        <f>IFERROR(IF(VLOOKUP(HBL[[#This Row],[Drivmedel]],DML_drivmedel[[FuelID]:[Reduktionsplikt]],10,FALSE)="Ja",VLOOKUP(HBL[[#This Row],[Drivmedelskategori]],Drivmedel[],5,FALSE),""),"")</f>
        <v/>
      </c>
      <c r="D15" s="9" t="str">
        <f>IFERROR(IF(HBL[[#This Row],[Hållbar mängd]]&gt;0,HBL[[#This Row],[Växthusgasutsläpp g CO2e/MJ]]*HBL[[#This Row],[Energimängd MJ]]/1000000,""),"")</f>
        <v/>
      </c>
      <c r="E15" s="3" t="str">
        <f>IF(HBL[[#This Row],[Hållbar mängd]]&gt;0,CONCATENATE(Rapporteringsår,"-",HBL[[#This Row],[ID]]),"")</f>
        <v/>
      </c>
      <c r="F15" s="3" t="str">
        <f>IF(HBL[[#This Row],[Hållbar mängd]]&gt;0,Organisationsnummer,"")</f>
        <v/>
      </c>
      <c r="G15" s="56" t="str">
        <f>IF(HBL[[#This Row],[Hållbar mängd]]&gt;0,Rapporteringsår,"")</f>
        <v/>
      </c>
      <c r="H15" s="76" t="str">
        <f>IFERROR(VLOOKUP(HBL[[#This Row],[Råvara]],Råvaror!$B$3:$D$81,3,FALSE),"")</f>
        <v/>
      </c>
      <c r="I15" s="76" t="str">
        <f>IFERROR(VLOOKUP(HBL[[#This Row],[Råvara]],Råvaror!$B$3:$E$81,4,FALSE),"")</f>
        <v/>
      </c>
      <c r="J15" s="76" t="str">
        <f>IFERROR(VLOOKUP(HBL[[#This Row],[Drivmedel]],DML_drivmedel[[FuelID]:[Drivmedel]],6,FALSE),"")</f>
        <v/>
      </c>
      <c r="K15" s="148">
        <v>3013</v>
      </c>
      <c r="L15" s="3"/>
      <c r="M15" s="3"/>
      <c r="N15" s="3"/>
      <c r="O15" s="78"/>
      <c r="P15" s="3"/>
      <c r="Q15" s="3" t="str">
        <f>IFERROR(HLOOKUP(HBL[[#This Row],[Bränslekategori]],Listor!$G$292:$N$306,IF(HBL[[#This Row],[Enhet]]=Listor!$A$44,14,IF(HBL[[#This Row],[Enhet]]=Listor!$A$45,15,"")),FALSE),"")</f>
        <v/>
      </c>
      <c r="R15" s="3"/>
      <c r="S15" s="3"/>
      <c r="T15" s="3"/>
      <c r="U15" s="3"/>
      <c r="V15" s="3"/>
      <c r="W15" s="3"/>
      <c r="X15" s="3"/>
      <c r="Y15" s="77" t="str">
        <f>IF(HBL[[#This Row],[Produktionskedja]]&lt;&gt;"",VLOOKUP(HBL[[#This Row],[Produktionskedja]],Normalvärden[],4,FALSE),"")</f>
        <v/>
      </c>
      <c r="Z15" s="54"/>
      <c r="AA15" s="3"/>
      <c r="AB15" s="54"/>
      <c r="AC15" s="55" t="str">
        <f>IF(HBL[[#This Row],[Växthusgasutsläpp g CO2e/MJ]]&lt;&gt;"",IF(HBL[[#This Row],[Växthusgasutsläpp g CO2e/MJ]]&gt;(0.5*VLOOKUP(HBL[[#This Row],[Användningsområde]],Användningsområde[],2,FALSE)),"Utsläppsminskningen är mindre än 50 % och uppfyller därför inte hållbarhetskriterierna",""),"")</f>
        <v/>
      </c>
      <c r="AD15" s="163"/>
    </row>
    <row r="16" spans="2:30" x14ac:dyDescent="0.35">
      <c r="B16" s="9" t="str">
        <f>IF(HBL[[#This Row],[Hållbar mängd]]&gt;0,IF(HBL[[#This Row],[Enhet]]=Listor!$A$44,HBL[[#This Row],[Hållbar mängd]]*HBL[[#This Row],[Effektivt värmevärde]]*1000,HBL[[#This Row],[Hållbar mängd]]*HBL[[#This Row],[Effektivt värmevärde]]),"")</f>
        <v/>
      </c>
      <c r="C16" s="120" t="str">
        <f>IFERROR(IF(VLOOKUP(HBL[[#This Row],[Drivmedel]],DML_drivmedel[[FuelID]:[Reduktionsplikt]],10,FALSE)="Ja",VLOOKUP(HBL[[#This Row],[Drivmedelskategori]],Drivmedel[],5,FALSE),""),"")</f>
        <v/>
      </c>
      <c r="D16" s="9" t="str">
        <f>IFERROR(IF(HBL[[#This Row],[Hållbar mängd]]&gt;0,HBL[[#This Row],[Växthusgasutsläpp g CO2e/MJ]]*HBL[[#This Row],[Energimängd MJ]]/1000000,""),"")</f>
        <v/>
      </c>
      <c r="E16" s="3" t="str">
        <f>IF(HBL[[#This Row],[Hållbar mängd]]&gt;0,CONCATENATE(Rapporteringsår,"-",HBL[[#This Row],[ID]]),"")</f>
        <v/>
      </c>
      <c r="F16" s="3" t="str">
        <f>IF(HBL[[#This Row],[Hållbar mängd]]&gt;0,Organisationsnummer,"")</f>
        <v/>
      </c>
      <c r="G16" s="56" t="str">
        <f>IF(HBL[[#This Row],[Hållbar mängd]]&gt;0,Rapporteringsår,"")</f>
        <v/>
      </c>
      <c r="H16" s="76" t="str">
        <f>IFERROR(VLOOKUP(HBL[[#This Row],[Råvara]],Råvaror!$B$3:$D$81,3,FALSE),"")</f>
        <v/>
      </c>
      <c r="I16" s="76" t="str">
        <f>IFERROR(VLOOKUP(HBL[[#This Row],[Råvara]],Råvaror!$B$3:$E$81,4,FALSE),"")</f>
        <v/>
      </c>
      <c r="J16" s="76" t="str">
        <f>IFERROR(VLOOKUP(HBL[[#This Row],[Drivmedel]],DML_drivmedel[[FuelID]:[Drivmedel]],6,FALSE),"")</f>
        <v/>
      </c>
      <c r="K16" s="148">
        <v>3014</v>
      </c>
      <c r="L16" s="3"/>
      <c r="M16" s="3"/>
      <c r="N16" s="3"/>
      <c r="O16" s="78"/>
      <c r="P16" s="3"/>
      <c r="Q16" s="3" t="str">
        <f>IFERROR(HLOOKUP(HBL[[#This Row],[Bränslekategori]],Listor!$G$292:$N$306,IF(HBL[[#This Row],[Enhet]]=Listor!$A$44,14,IF(HBL[[#This Row],[Enhet]]=Listor!$A$45,15,"")),FALSE),"")</f>
        <v/>
      </c>
      <c r="R16" s="3"/>
      <c r="S16" s="3"/>
      <c r="T16" s="3"/>
      <c r="U16" s="3"/>
      <c r="V16" s="3"/>
      <c r="W16" s="3"/>
      <c r="X16" s="3"/>
      <c r="Y16" s="77" t="str">
        <f>IF(HBL[[#This Row],[Produktionskedja]]&lt;&gt;"",VLOOKUP(HBL[[#This Row],[Produktionskedja]],Normalvärden[],4,FALSE),"")</f>
        <v/>
      </c>
      <c r="Z16" s="54"/>
      <c r="AA16" s="3"/>
      <c r="AB16" s="54"/>
      <c r="AC16" s="55" t="str">
        <f>IF(HBL[[#This Row],[Växthusgasutsläpp g CO2e/MJ]]&lt;&gt;"",IF(HBL[[#This Row],[Växthusgasutsläpp g CO2e/MJ]]&gt;(0.5*VLOOKUP(HBL[[#This Row],[Användningsområde]],Användningsområde[],2,FALSE)),"Utsläppsminskningen är mindre än 50 % och uppfyller därför inte hållbarhetskriterierna",""),"")</f>
        <v/>
      </c>
      <c r="AD16" s="163"/>
    </row>
    <row r="17" spans="2:30" x14ac:dyDescent="0.35">
      <c r="B17" s="9" t="str">
        <f>IF(HBL[[#This Row],[Hållbar mängd]]&gt;0,IF(HBL[[#This Row],[Enhet]]=Listor!$A$44,HBL[[#This Row],[Hållbar mängd]]*HBL[[#This Row],[Effektivt värmevärde]]*1000,HBL[[#This Row],[Hållbar mängd]]*HBL[[#This Row],[Effektivt värmevärde]]),"")</f>
        <v/>
      </c>
      <c r="C17" s="120" t="str">
        <f>IFERROR(IF(VLOOKUP(HBL[[#This Row],[Drivmedel]],DML_drivmedel[[FuelID]:[Reduktionsplikt]],10,FALSE)="Ja",VLOOKUP(HBL[[#This Row],[Drivmedelskategori]],Drivmedel[],5,FALSE),""),"")</f>
        <v/>
      </c>
      <c r="D17" s="9" t="str">
        <f>IFERROR(IF(HBL[[#This Row],[Hållbar mängd]]&gt;0,HBL[[#This Row],[Växthusgasutsläpp g CO2e/MJ]]*HBL[[#This Row],[Energimängd MJ]]/1000000,""),"")</f>
        <v/>
      </c>
      <c r="E17" s="3" t="str">
        <f>IF(HBL[[#This Row],[Hållbar mängd]]&gt;0,CONCATENATE(Rapporteringsår,"-",HBL[[#This Row],[ID]]),"")</f>
        <v/>
      </c>
      <c r="F17" s="3" t="str">
        <f>IF(HBL[[#This Row],[Hållbar mängd]]&gt;0,Organisationsnummer,"")</f>
        <v/>
      </c>
      <c r="G17" s="56" t="str">
        <f>IF(HBL[[#This Row],[Hållbar mängd]]&gt;0,Rapporteringsår,"")</f>
        <v/>
      </c>
      <c r="H17" s="76" t="str">
        <f>IFERROR(VLOOKUP(HBL[[#This Row],[Råvara]],Råvaror!$B$3:$D$81,3,FALSE),"")</f>
        <v/>
      </c>
      <c r="I17" s="76" t="str">
        <f>IFERROR(VLOOKUP(HBL[[#This Row],[Råvara]],Råvaror!$B$3:$E$81,4,FALSE),"")</f>
        <v/>
      </c>
      <c r="J17" s="76" t="str">
        <f>IFERROR(VLOOKUP(HBL[[#This Row],[Drivmedel]],DML_drivmedel[[FuelID]:[Drivmedel]],6,FALSE),"")</f>
        <v/>
      </c>
      <c r="K17" s="148">
        <v>3015</v>
      </c>
      <c r="L17" s="3"/>
      <c r="M17" s="3"/>
      <c r="N17" s="3"/>
      <c r="O17" s="78"/>
      <c r="P17" s="3"/>
      <c r="Q17" s="3" t="str">
        <f>IFERROR(HLOOKUP(HBL[[#This Row],[Bränslekategori]],Listor!$G$292:$N$306,IF(HBL[[#This Row],[Enhet]]=Listor!$A$44,14,IF(HBL[[#This Row],[Enhet]]=Listor!$A$45,15,"")),FALSE),"")</f>
        <v/>
      </c>
      <c r="R17" s="3"/>
      <c r="S17" s="3"/>
      <c r="T17" s="3"/>
      <c r="U17" s="3"/>
      <c r="V17" s="3"/>
      <c r="W17" s="3"/>
      <c r="X17" s="3"/>
      <c r="Y17" s="77" t="str">
        <f>IF(HBL[[#This Row],[Produktionskedja]]&lt;&gt;"",VLOOKUP(HBL[[#This Row],[Produktionskedja]],Normalvärden[],4,FALSE),"")</f>
        <v/>
      </c>
      <c r="Z17" s="54"/>
      <c r="AA17" s="3"/>
      <c r="AB17" s="54"/>
      <c r="AC17" s="55" t="str">
        <f>IF(HBL[[#This Row],[Växthusgasutsläpp g CO2e/MJ]]&lt;&gt;"",IF(HBL[[#This Row],[Växthusgasutsläpp g CO2e/MJ]]&gt;(0.5*VLOOKUP(HBL[[#This Row],[Användningsområde]],Användningsområde[],2,FALSE)),"Utsläppsminskningen är mindre än 50 % och uppfyller därför inte hållbarhetskriterierna",""),"")</f>
        <v/>
      </c>
      <c r="AD17" s="163"/>
    </row>
    <row r="18" spans="2:30" x14ac:dyDescent="0.35">
      <c r="B18" s="9" t="str">
        <f>IF(HBL[[#This Row],[Hållbar mängd]]&gt;0,IF(HBL[[#This Row],[Enhet]]=Listor!$A$44,HBL[[#This Row],[Hållbar mängd]]*HBL[[#This Row],[Effektivt värmevärde]]*1000,HBL[[#This Row],[Hållbar mängd]]*HBL[[#This Row],[Effektivt värmevärde]]),"")</f>
        <v/>
      </c>
      <c r="C18" s="120" t="str">
        <f>IFERROR(IF(VLOOKUP(HBL[[#This Row],[Drivmedel]],DML_drivmedel[[FuelID]:[Reduktionsplikt]],10,FALSE)="Ja",VLOOKUP(HBL[[#This Row],[Drivmedelskategori]],Drivmedel[],5,FALSE),""),"")</f>
        <v/>
      </c>
      <c r="D18" s="9" t="str">
        <f>IFERROR(IF(HBL[[#This Row],[Hållbar mängd]]&gt;0,HBL[[#This Row],[Växthusgasutsläpp g CO2e/MJ]]*HBL[[#This Row],[Energimängd MJ]]/1000000,""),"")</f>
        <v/>
      </c>
      <c r="E18" s="3" t="str">
        <f>IF(HBL[[#This Row],[Hållbar mängd]]&gt;0,CONCATENATE(Rapporteringsår,"-",HBL[[#This Row],[ID]]),"")</f>
        <v/>
      </c>
      <c r="F18" s="3" t="str">
        <f>IF(HBL[[#This Row],[Hållbar mängd]]&gt;0,Organisationsnummer,"")</f>
        <v/>
      </c>
      <c r="G18" s="56" t="str">
        <f>IF(HBL[[#This Row],[Hållbar mängd]]&gt;0,Rapporteringsår,"")</f>
        <v/>
      </c>
      <c r="H18" s="76" t="str">
        <f>IFERROR(VLOOKUP(HBL[[#This Row],[Råvara]],Råvaror!$B$3:$D$81,3,FALSE),"")</f>
        <v/>
      </c>
      <c r="I18" s="76" t="str">
        <f>IFERROR(VLOOKUP(HBL[[#This Row],[Råvara]],Råvaror!$B$3:$E$81,4,FALSE),"")</f>
        <v/>
      </c>
      <c r="J18" s="76" t="str">
        <f>IFERROR(VLOOKUP(HBL[[#This Row],[Drivmedel]],DML_drivmedel[[FuelID]:[Drivmedel]],6,FALSE),"")</f>
        <v/>
      </c>
      <c r="K18" s="148">
        <v>3016</v>
      </c>
      <c r="L18" s="3"/>
      <c r="M18" s="3"/>
      <c r="N18" s="3"/>
      <c r="O18" s="78"/>
      <c r="P18" s="3"/>
      <c r="Q18" s="3" t="str">
        <f>IFERROR(HLOOKUP(HBL[[#This Row],[Bränslekategori]],Listor!$G$292:$N$306,IF(HBL[[#This Row],[Enhet]]=Listor!$A$44,14,IF(HBL[[#This Row],[Enhet]]=Listor!$A$45,15,"")),FALSE),"")</f>
        <v/>
      </c>
      <c r="R18" s="3"/>
      <c r="S18" s="3"/>
      <c r="T18" s="3"/>
      <c r="U18" s="3"/>
      <c r="V18" s="3"/>
      <c r="W18" s="3"/>
      <c r="X18" s="3"/>
      <c r="Y18" s="77" t="str">
        <f>IF(HBL[[#This Row],[Produktionskedja]]&lt;&gt;"",VLOOKUP(HBL[[#This Row],[Produktionskedja]],Normalvärden[],4,FALSE),"")</f>
        <v/>
      </c>
      <c r="Z18" s="54"/>
      <c r="AA18" s="3"/>
      <c r="AB18" s="54"/>
      <c r="AC18" s="55" t="str">
        <f>IF(HBL[[#This Row],[Växthusgasutsläpp g CO2e/MJ]]&lt;&gt;"",IF(HBL[[#This Row],[Växthusgasutsläpp g CO2e/MJ]]&gt;(0.5*VLOOKUP(HBL[[#This Row],[Användningsområde]],Användningsområde[],2,FALSE)),"Utsläppsminskningen är mindre än 50 % och uppfyller därför inte hållbarhetskriterierna",""),"")</f>
        <v/>
      </c>
      <c r="AD18" s="163"/>
    </row>
    <row r="19" spans="2:30" x14ac:dyDescent="0.35">
      <c r="B19" s="9" t="str">
        <f>IF(HBL[[#This Row],[Hållbar mängd]]&gt;0,IF(HBL[[#This Row],[Enhet]]=Listor!$A$44,HBL[[#This Row],[Hållbar mängd]]*HBL[[#This Row],[Effektivt värmevärde]]*1000,HBL[[#This Row],[Hållbar mängd]]*HBL[[#This Row],[Effektivt värmevärde]]),"")</f>
        <v/>
      </c>
      <c r="C19" s="120" t="str">
        <f>IFERROR(IF(VLOOKUP(HBL[[#This Row],[Drivmedel]],DML_drivmedel[[FuelID]:[Reduktionsplikt]],10,FALSE)="Ja",VLOOKUP(HBL[[#This Row],[Drivmedelskategori]],Drivmedel[],5,FALSE),""),"")</f>
        <v/>
      </c>
      <c r="D19" s="9" t="str">
        <f>IFERROR(IF(HBL[[#This Row],[Hållbar mängd]]&gt;0,HBL[[#This Row],[Växthusgasutsläpp g CO2e/MJ]]*HBL[[#This Row],[Energimängd MJ]]/1000000,""),"")</f>
        <v/>
      </c>
      <c r="E19" s="3" t="str">
        <f>IF(HBL[[#This Row],[Hållbar mängd]]&gt;0,CONCATENATE(Rapporteringsår,"-",HBL[[#This Row],[ID]]),"")</f>
        <v/>
      </c>
      <c r="F19" s="3" t="str">
        <f>IF(HBL[[#This Row],[Hållbar mängd]]&gt;0,Organisationsnummer,"")</f>
        <v/>
      </c>
      <c r="G19" s="56" t="str">
        <f>IF(HBL[[#This Row],[Hållbar mängd]]&gt;0,Rapporteringsår,"")</f>
        <v/>
      </c>
      <c r="H19" s="76" t="str">
        <f>IFERROR(VLOOKUP(HBL[[#This Row],[Råvara]],Råvaror!$B$3:$D$81,3,FALSE),"")</f>
        <v/>
      </c>
      <c r="I19" s="76" t="str">
        <f>IFERROR(VLOOKUP(HBL[[#This Row],[Råvara]],Råvaror!$B$3:$E$81,4,FALSE),"")</f>
        <v/>
      </c>
      <c r="J19" s="76" t="str">
        <f>IFERROR(VLOOKUP(HBL[[#This Row],[Drivmedel]],DML_drivmedel[[FuelID]:[Drivmedel]],6,FALSE),"")</f>
        <v/>
      </c>
      <c r="K19" s="148">
        <v>3017</v>
      </c>
      <c r="L19" s="3"/>
      <c r="M19" s="3"/>
      <c r="N19" s="3"/>
      <c r="O19" s="78"/>
      <c r="P19" s="3"/>
      <c r="Q19" s="3" t="str">
        <f>IFERROR(HLOOKUP(HBL[[#This Row],[Bränslekategori]],Listor!$G$292:$N$306,IF(HBL[[#This Row],[Enhet]]=Listor!$A$44,14,IF(HBL[[#This Row],[Enhet]]=Listor!$A$45,15,"")),FALSE),"")</f>
        <v/>
      </c>
      <c r="R19" s="3"/>
      <c r="S19" s="3"/>
      <c r="T19" s="3"/>
      <c r="U19" s="3"/>
      <c r="V19" s="3"/>
      <c r="W19" s="3"/>
      <c r="X19" s="3"/>
      <c r="Y19" s="77" t="str">
        <f>IF(HBL[[#This Row],[Produktionskedja]]&lt;&gt;"",VLOOKUP(HBL[[#This Row],[Produktionskedja]],Normalvärden[],4,FALSE),"")</f>
        <v/>
      </c>
      <c r="Z19" s="54"/>
      <c r="AA19" s="3"/>
      <c r="AB19" s="54"/>
      <c r="AC19" s="55" t="str">
        <f>IF(HBL[[#This Row],[Växthusgasutsläpp g CO2e/MJ]]&lt;&gt;"",IF(HBL[[#This Row],[Växthusgasutsläpp g CO2e/MJ]]&gt;(0.5*VLOOKUP(HBL[[#This Row],[Användningsområde]],Användningsområde[],2,FALSE)),"Utsläppsminskningen är mindre än 50 % och uppfyller därför inte hållbarhetskriterierna",""),"")</f>
        <v/>
      </c>
      <c r="AD19" s="163"/>
    </row>
    <row r="20" spans="2:30" x14ac:dyDescent="0.35">
      <c r="B20" s="9" t="str">
        <f>IF(HBL[[#This Row],[Hållbar mängd]]&gt;0,IF(HBL[[#This Row],[Enhet]]=Listor!$A$44,HBL[[#This Row],[Hållbar mängd]]*HBL[[#This Row],[Effektivt värmevärde]]*1000,HBL[[#This Row],[Hållbar mängd]]*HBL[[#This Row],[Effektivt värmevärde]]),"")</f>
        <v/>
      </c>
      <c r="C20" s="120" t="str">
        <f>IFERROR(IF(VLOOKUP(HBL[[#This Row],[Drivmedel]],DML_drivmedel[[FuelID]:[Reduktionsplikt]],10,FALSE)="Ja",VLOOKUP(HBL[[#This Row],[Drivmedelskategori]],Drivmedel[],5,FALSE),""),"")</f>
        <v/>
      </c>
      <c r="D20" s="9" t="str">
        <f>IFERROR(IF(HBL[[#This Row],[Hållbar mängd]]&gt;0,HBL[[#This Row],[Växthusgasutsläpp g CO2e/MJ]]*HBL[[#This Row],[Energimängd MJ]]/1000000,""),"")</f>
        <v/>
      </c>
      <c r="E20" s="3" t="str">
        <f>IF(HBL[[#This Row],[Hållbar mängd]]&gt;0,CONCATENATE(Rapporteringsår,"-",HBL[[#This Row],[ID]]),"")</f>
        <v/>
      </c>
      <c r="F20" s="3" t="str">
        <f>IF(HBL[[#This Row],[Hållbar mängd]]&gt;0,Organisationsnummer,"")</f>
        <v/>
      </c>
      <c r="G20" s="56" t="str">
        <f>IF(HBL[[#This Row],[Hållbar mängd]]&gt;0,Rapporteringsår,"")</f>
        <v/>
      </c>
      <c r="H20" s="76" t="str">
        <f>IFERROR(VLOOKUP(HBL[[#This Row],[Råvara]],Råvaror!$B$3:$D$81,3,FALSE),"")</f>
        <v/>
      </c>
      <c r="I20" s="76" t="str">
        <f>IFERROR(VLOOKUP(HBL[[#This Row],[Råvara]],Råvaror!$B$3:$E$81,4,FALSE),"")</f>
        <v/>
      </c>
      <c r="J20" s="76" t="str">
        <f>IFERROR(VLOOKUP(HBL[[#This Row],[Drivmedel]],DML_drivmedel[[FuelID]:[Drivmedel]],6,FALSE),"")</f>
        <v/>
      </c>
      <c r="K20" s="148">
        <v>3018</v>
      </c>
      <c r="L20" s="3"/>
      <c r="M20" s="3"/>
      <c r="N20" s="3"/>
      <c r="O20" s="78"/>
      <c r="P20" s="3"/>
      <c r="Q20" s="3" t="str">
        <f>IFERROR(HLOOKUP(HBL[[#This Row],[Bränslekategori]],Listor!$G$292:$N$306,IF(HBL[[#This Row],[Enhet]]=Listor!$A$44,14,IF(HBL[[#This Row],[Enhet]]=Listor!$A$45,15,"")),FALSE),"")</f>
        <v/>
      </c>
      <c r="R20" s="3"/>
      <c r="S20" s="3"/>
      <c r="T20" s="3"/>
      <c r="U20" s="3"/>
      <c r="V20" s="3"/>
      <c r="W20" s="3"/>
      <c r="X20" s="3"/>
      <c r="Y20" s="77" t="str">
        <f>IF(HBL[[#This Row],[Produktionskedja]]&lt;&gt;"",VLOOKUP(HBL[[#This Row],[Produktionskedja]],Normalvärden[],4,FALSE),"")</f>
        <v/>
      </c>
      <c r="Z20" s="54"/>
      <c r="AA20" s="3"/>
      <c r="AB20" s="54"/>
      <c r="AC20" s="55" t="str">
        <f>IF(HBL[[#This Row],[Växthusgasutsläpp g CO2e/MJ]]&lt;&gt;"",IF(HBL[[#This Row],[Växthusgasutsläpp g CO2e/MJ]]&gt;(0.5*VLOOKUP(HBL[[#This Row],[Användningsområde]],Användningsområde[],2,FALSE)),"Utsläppsminskningen är mindre än 50 % och uppfyller därför inte hållbarhetskriterierna",""),"")</f>
        <v/>
      </c>
      <c r="AD20" s="163"/>
    </row>
    <row r="21" spans="2:30" x14ac:dyDescent="0.35">
      <c r="B21" s="9" t="str">
        <f>IF(HBL[[#This Row],[Hållbar mängd]]&gt;0,IF(HBL[[#This Row],[Enhet]]=Listor!$A$44,HBL[[#This Row],[Hållbar mängd]]*HBL[[#This Row],[Effektivt värmevärde]]*1000,HBL[[#This Row],[Hållbar mängd]]*HBL[[#This Row],[Effektivt värmevärde]]),"")</f>
        <v/>
      </c>
      <c r="C21" s="120" t="str">
        <f>IFERROR(IF(VLOOKUP(HBL[[#This Row],[Drivmedel]],DML_drivmedel[[FuelID]:[Reduktionsplikt]],10,FALSE)="Ja",VLOOKUP(HBL[[#This Row],[Drivmedelskategori]],Drivmedel[],5,FALSE),""),"")</f>
        <v/>
      </c>
      <c r="D21" s="9" t="str">
        <f>IFERROR(IF(HBL[[#This Row],[Hållbar mängd]]&gt;0,HBL[[#This Row],[Växthusgasutsläpp g CO2e/MJ]]*HBL[[#This Row],[Energimängd MJ]]/1000000,""),"")</f>
        <v/>
      </c>
      <c r="E21" s="3" t="str">
        <f>IF(HBL[[#This Row],[Hållbar mängd]]&gt;0,CONCATENATE(Rapporteringsår,"-",HBL[[#This Row],[ID]]),"")</f>
        <v/>
      </c>
      <c r="F21" s="3" t="str">
        <f>IF(HBL[[#This Row],[Hållbar mängd]]&gt;0,Organisationsnummer,"")</f>
        <v/>
      </c>
      <c r="G21" s="56" t="str">
        <f>IF(HBL[[#This Row],[Hållbar mängd]]&gt;0,Rapporteringsår,"")</f>
        <v/>
      </c>
      <c r="H21" s="76" t="str">
        <f>IFERROR(VLOOKUP(HBL[[#This Row],[Råvara]],Råvaror!$B$3:$D$81,3,FALSE),"")</f>
        <v/>
      </c>
      <c r="I21" s="76" t="str">
        <f>IFERROR(VLOOKUP(HBL[[#This Row],[Råvara]],Råvaror!$B$3:$E$81,4,FALSE),"")</f>
        <v/>
      </c>
      <c r="J21" s="76" t="str">
        <f>IFERROR(VLOOKUP(HBL[[#This Row],[Drivmedel]],DML_drivmedel[[FuelID]:[Drivmedel]],6,FALSE),"")</f>
        <v/>
      </c>
      <c r="K21" s="148">
        <v>3019</v>
      </c>
      <c r="L21" s="3"/>
      <c r="M21" s="3"/>
      <c r="N21" s="3"/>
      <c r="O21" s="78"/>
      <c r="P21" s="3"/>
      <c r="Q21" s="3" t="str">
        <f>IFERROR(HLOOKUP(HBL[[#This Row],[Bränslekategori]],Listor!$G$292:$N$306,IF(HBL[[#This Row],[Enhet]]=Listor!$A$44,14,IF(HBL[[#This Row],[Enhet]]=Listor!$A$45,15,"")),FALSE),"")</f>
        <v/>
      </c>
      <c r="R21" s="3"/>
      <c r="S21" s="3"/>
      <c r="T21" s="3"/>
      <c r="U21" s="3"/>
      <c r="V21" s="3"/>
      <c r="W21" s="3"/>
      <c r="X21" s="3"/>
      <c r="Y21" s="77" t="str">
        <f>IF(HBL[[#This Row],[Produktionskedja]]&lt;&gt;"",VLOOKUP(HBL[[#This Row],[Produktionskedja]],Normalvärden[],4,FALSE),"")</f>
        <v/>
      </c>
      <c r="Z21" s="54"/>
      <c r="AA21" s="3"/>
      <c r="AB21" s="54"/>
      <c r="AC21" s="55" t="str">
        <f>IF(HBL[[#This Row],[Växthusgasutsläpp g CO2e/MJ]]&lt;&gt;"",IF(HBL[[#This Row],[Växthusgasutsläpp g CO2e/MJ]]&gt;(0.5*VLOOKUP(HBL[[#This Row],[Användningsområde]],Användningsområde[],2,FALSE)),"Utsläppsminskningen är mindre än 50 % och uppfyller därför inte hållbarhetskriterierna",""),"")</f>
        <v/>
      </c>
      <c r="AD21" s="163"/>
    </row>
    <row r="22" spans="2:30" x14ac:dyDescent="0.35">
      <c r="B22" s="9" t="str">
        <f>IF(HBL[[#This Row],[Hållbar mängd]]&gt;0,IF(HBL[[#This Row],[Enhet]]=Listor!$A$44,HBL[[#This Row],[Hållbar mängd]]*HBL[[#This Row],[Effektivt värmevärde]]*1000,HBL[[#This Row],[Hållbar mängd]]*HBL[[#This Row],[Effektivt värmevärde]]),"")</f>
        <v/>
      </c>
      <c r="C22" s="120" t="str">
        <f>IFERROR(IF(VLOOKUP(HBL[[#This Row],[Drivmedel]],DML_drivmedel[[FuelID]:[Reduktionsplikt]],10,FALSE)="Ja",VLOOKUP(HBL[[#This Row],[Drivmedelskategori]],Drivmedel[],5,FALSE),""),"")</f>
        <v/>
      </c>
      <c r="D22" s="9" t="str">
        <f>IFERROR(IF(HBL[[#This Row],[Hållbar mängd]]&gt;0,HBL[[#This Row],[Växthusgasutsläpp g CO2e/MJ]]*HBL[[#This Row],[Energimängd MJ]]/1000000,""),"")</f>
        <v/>
      </c>
      <c r="E22" s="3" t="str">
        <f>IF(HBL[[#This Row],[Hållbar mängd]]&gt;0,CONCATENATE(Rapporteringsår,"-",HBL[[#This Row],[ID]]),"")</f>
        <v/>
      </c>
      <c r="F22" s="3" t="str">
        <f>IF(HBL[[#This Row],[Hållbar mängd]]&gt;0,Organisationsnummer,"")</f>
        <v/>
      </c>
      <c r="G22" s="56" t="str">
        <f>IF(HBL[[#This Row],[Hållbar mängd]]&gt;0,Rapporteringsår,"")</f>
        <v/>
      </c>
      <c r="H22" s="76" t="str">
        <f>IFERROR(VLOOKUP(HBL[[#This Row],[Råvara]],Råvaror!$B$3:$D$81,3,FALSE),"")</f>
        <v/>
      </c>
      <c r="I22" s="76" t="str">
        <f>IFERROR(VLOOKUP(HBL[[#This Row],[Råvara]],Råvaror!$B$3:$E$81,4,FALSE),"")</f>
        <v/>
      </c>
      <c r="J22" s="76" t="str">
        <f>IFERROR(VLOOKUP(HBL[[#This Row],[Drivmedel]],DML_drivmedel[[FuelID]:[Drivmedel]],6,FALSE),"")</f>
        <v/>
      </c>
      <c r="K22" s="148">
        <v>3020</v>
      </c>
      <c r="L22" s="3"/>
      <c r="M22" s="3"/>
      <c r="N22" s="3"/>
      <c r="O22" s="78"/>
      <c r="P22" s="3"/>
      <c r="Q22" s="3" t="str">
        <f>IFERROR(HLOOKUP(HBL[[#This Row],[Bränslekategori]],Listor!$G$292:$N$306,IF(HBL[[#This Row],[Enhet]]=Listor!$A$44,14,IF(HBL[[#This Row],[Enhet]]=Listor!$A$45,15,"")),FALSE),"")</f>
        <v/>
      </c>
      <c r="R22" s="3"/>
      <c r="S22" s="3"/>
      <c r="T22" s="3"/>
      <c r="U22" s="3"/>
      <c r="V22" s="3"/>
      <c r="W22" s="3"/>
      <c r="X22" s="3"/>
      <c r="Y22" s="77" t="str">
        <f>IF(HBL[[#This Row],[Produktionskedja]]&lt;&gt;"",VLOOKUP(HBL[[#This Row],[Produktionskedja]],Normalvärden[],4,FALSE),"")</f>
        <v/>
      </c>
      <c r="Z22" s="54"/>
      <c r="AA22" s="3"/>
      <c r="AB22" s="54"/>
      <c r="AC22" s="55" t="str">
        <f>IF(HBL[[#This Row],[Växthusgasutsläpp g CO2e/MJ]]&lt;&gt;"",IF(HBL[[#This Row],[Växthusgasutsläpp g CO2e/MJ]]&gt;(0.5*VLOOKUP(HBL[[#This Row],[Användningsområde]],Användningsområde[],2,FALSE)),"Utsläppsminskningen är mindre än 50 % och uppfyller därför inte hållbarhetskriterierna",""),"")</f>
        <v/>
      </c>
      <c r="AD22" s="163"/>
    </row>
    <row r="23" spans="2:30" x14ac:dyDescent="0.35">
      <c r="B23" s="9" t="str">
        <f>IF(HBL[[#This Row],[Hållbar mängd]]&gt;0,IF(HBL[[#This Row],[Enhet]]=Listor!$A$44,HBL[[#This Row],[Hållbar mängd]]*HBL[[#This Row],[Effektivt värmevärde]]*1000,HBL[[#This Row],[Hållbar mängd]]*HBL[[#This Row],[Effektivt värmevärde]]),"")</f>
        <v/>
      </c>
      <c r="C23" s="120" t="str">
        <f>IFERROR(IF(VLOOKUP(HBL[[#This Row],[Drivmedel]],DML_drivmedel[[FuelID]:[Reduktionsplikt]],10,FALSE)="Ja",VLOOKUP(HBL[[#This Row],[Drivmedelskategori]],Drivmedel[],5,FALSE),""),"")</f>
        <v/>
      </c>
      <c r="D23" s="9" t="str">
        <f>IFERROR(IF(HBL[[#This Row],[Hållbar mängd]]&gt;0,HBL[[#This Row],[Växthusgasutsläpp g CO2e/MJ]]*HBL[[#This Row],[Energimängd MJ]]/1000000,""),"")</f>
        <v/>
      </c>
      <c r="E23" s="3" t="str">
        <f>IF(HBL[[#This Row],[Hållbar mängd]]&gt;0,CONCATENATE(Rapporteringsår,"-",HBL[[#This Row],[ID]]),"")</f>
        <v/>
      </c>
      <c r="F23" s="3" t="str">
        <f>IF(HBL[[#This Row],[Hållbar mängd]]&gt;0,Organisationsnummer,"")</f>
        <v/>
      </c>
      <c r="G23" s="56" t="str">
        <f>IF(HBL[[#This Row],[Hållbar mängd]]&gt;0,Rapporteringsår,"")</f>
        <v/>
      </c>
      <c r="H23" s="76" t="str">
        <f>IFERROR(VLOOKUP(HBL[[#This Row],[Råvara]],Råvaror!$B$3:$D$81,3,FALSE),"")</f>
        <v/>
      </c>
      <c r="I23" s="76" t="str">
        <f>IFERROR(VLOOKUP(HBL[[#This Row],[Råvara]],Råvaror!$B$3:$E$81,4,FALSE),"")</f>
        <v/>
      </c>
      <c r="J23" s="76" t="str">
        <f>IFERROR(VLOOKUP(HBL[[#This Row],[Drivmedel]],DML_drivmedel[[FuelID]:[Drivmedel]],6,FALSE),"")</f>
        <v/>
      </c>
      <c r="K23" s="148">
        <v>3021</v>
      </c>
      <c r="L23" s="3"/>
      <c r="M23" s="3"/>
      <c r="N23" s="3"/>
      <c r="O23" s="78"/>
      <c r="P23" s="3"/>
      <c r="Q23" s="3" t="str">
        <f>IFERROR(HLOOKUP(HBL[[#This Row],[Bränslekategori]],Listor!$G$292:$N$306,IF(HBL[[#This Row],[Enhet]]=Listor!$A$44,14,IF(HBL[[#This Row],[Enhet]]=Listor!$A$45,15,"")),FALSE),"")</f>
        <v/>
      </c>
      <c r="R23" s="3"/>
      <c r="S23" s="3"/>
      <c r="T23" s="3"/>
      <c r="U23" s="3"/>
      <c r="V23" s="3"/>
      <c r="W23" s="3"/>
      <c r="X23" s="3"/>
      <c r="Y23" s="77" t="str">
        <f>IF(HBL[[#This Row],[Produktionskedja]]&lt;&gt;"",VLOOKUP(HBL[[#This Row],[Produktionskedja]],Normalvärden[],4,FALSE),"")</f>
        <v/>
      </c>
      <c r="Z23" s="54"/>
      <c r="AA23" s="3"/>
      <c r="AB23" s="54"/>
      <c r="AC23" s="55" t="str">
        <f>IF(HBL[[#This Row],[Växthusgasutsläpp g CO2e/MJ]]&lt;&gt;"",IF(HBL[[#This Row],[Växthusgasutsläpp g CO2e/MJ]]&gt;(0.5*VLOOKUP(HBL[[#This Row],[Användningsområde]],Användningsområde[],2,FALSE)),"Utsläppsminskningen är mindre än 50 % och uppfyller därför inte hållbarhetskriterierna",""),"")</f>
        <v/>
      </c>
      <c r="AD23" s="163"/>
    </row>
    <row r="24" spans="2:30" x14ac:dyDescent="0.35">
      <c r="B24" s="9" t="str">
        <f>IF(HBL[[#This Row],[Hållbar mängd]]&gt;0,IF(HBL[[#This Row],[Enhet]]=Listor!$A$44,HBL[[#This Row],[Hållbar mängd]]*HBL[[#This Row],[Effektivt värmevärde]]*1000,HBL[[#This Row],[Hållbar mängd]]*HBL[[#This Row],[Effektivt värmevärde]]),"")</f>
        <v/>
      </c>
      <c r="C24" s="120" t="str">
        <f>IFERROR(IF(VLOOKUP(HBL[[#This Row],[Drivmedel]],DML_drivmedel[[FuelID]:[Reduktionsplikt]],10,FALSE)="Ja",VLOOKUP(HBL[[#This Row],[Drivmedelskategori]],Drivmedel[],5,FALSE),""),"")</f>
        <v/>
      </c>
      <c r="D24" s="9" t="str">
        <f>IFERROR(IF(HBL[[#This Row],[Hållbar mängd]]&gt;0,HBL[[#This Row],[Växthusgasutsläpp g CO2e/MJ]]*HBL[[#This Row],[Energimängd MJ]]/1000000,""),"")</f>
        <v/>
      </c>
      <c r="E24" s="3" t="str">
        <f>IF(HBL[[#This Row],[Hållbar mängd]]&gt;0,CONCATENATE(Rapporteringsår,"-",HBL[[#This Row],[ID]]),"")</f>
        <v/>
      </c>
      <c r="F24" s="3" t="str">
        <f>IF(HBL[[#This Row],[Hållbar mängd]]&gt;0,Organisationsnummer,"")</f>
        <v/>
      </c>
      <c r="G24" s="56" t="str">
        <f>IF(HBL[[#This Row],[Hållbar mängd]]&gt;0,Rapporteringsår,"")</f>
        <v/>
      </c>
      <c r="H24" s="76" t="str">
        <f>IFERROR(VLOOKUP(HBL[[#This Row],[Råvara]],Råvaror!$B$3:$D$81,3,FALSE),"")</f>
        <v/>
      </c>
      <c r="I24" s="76" t="str">
        <f>IFERROR(VLOOKUP(HBL[[#This Row],[Råvara]],Råvaror!$B$3:$E$81,4,FALSE),"")</f>
        <v/>
      </c>
      <c r="J24" s="76" t="str">
        <f>IFERROR(VLOOKUP(HBL[[#This Row],[Drivmedel]],DML_drivmedel[[FuelID]:[Drivmedel]],6,FALSE),"")</f>
        <v/>
      </c>
      <c r="K24" s="148">
        <v>3022</v>
      </c>
      <c r="L24" s="3"/>
      <c r="M24" s="3"/>
      <c r="N24" s="3"/>
      <c r="O24" s="78"/>
      <c r="P24" s="3"/>
      <c r="Q24" s="3" t="str">
        <f>IFERROR(HLOOKUP(HBL[[#This Row],[Bränslekategori]],Listor!$G$292:$N$306,IF(HBL[[#This Row],[Enhet]]=Listor!$A$44,14,IF(HBL[[#This Row],[Enhet]]=Listor!$A$45,15,"")),FALSE),"")</f>
        <v/>
      </c>
      <c r="R24" s="3"/>
      <c r="S24" s="3"/>
      <c r="T24" s="3"/>
      <c r="U24" s="3"/>
      <c r="V24" s="3"/>
      <c r="W24" s="3"/>
      <c r="X24" s="3"/>
      <c r="Y24" s="77" t="str">
        <f>IF(HBL[[#This Row],[Produktionskedja]]&lt;&gt;"",VLOOKUP(HBL[[#This Row],[Produktionskedja]],Normalvärden[],4,FALSE),"")</f>
        <v/>
      </c>
      <c r="Z24" s="54"/>
      <c r="AA24" s="3"/>
      <c r="AB24" s="54"/>
      <c r="AC24" s="55" t="str">
        <f>IF(HBL[[#This Row],[Växthusgasutsläpp g CO2e/MJ]]&lt;&gt;"",IF(HBL[[#This Row],[Växthusgasutsläpp g CO2e/MJ]]&gt;(0.5*VLOOKUP(HBL[[#This Row],[Användningsområde]],Användningsområde[],2,FALSE)),"Utsläppsminskningen är mindre än 50 % och uppfyller därför inte hållbarhetskriterierna",""),"")</f>
        <v/>
      </c>
      <c r="AD24" s="163"/>
    </row>
    <row r="25" spans="2:30" x14ac:dyDescent="0.35">
      <c r="B25" s="9" t="str">
        <f>IF(HBL[[#This Row],[Hållbar mängd]]&gt;0,IF(HBL[[#This Row],[Enhet]]=Listor!$A$44,HBL[[#This Row],[Hållbar mängd]]*HBL[[#This Row],[Effektivt värmevärde]]*1000,HBL[[#This Row],[Hållbar mängd]]*HBL[[#This Row],[Effektivt värmevärde]]),"")</f>
        <v/>
      </c>
      <c r="C25" s="120" t="str">
        <f>IFERROR(IF(VLOOKUP(HBL[[#This Row],[Drivmedel]],DML_drivmedel[[FuelID]:[Reduktionsplikt]],10,FALSE)="Ja",VLOOKUP(HBL[[#This Row],[Drivmedelskategori]],Drivmedel[],5,FALSE),""),"")</f>
        <v/>
      </c>
      <c r="D25" s="9" t="str">
        <f>IFERROR(IF(HBL[[#This Row],[Hållbar mängd]]&gt;0,HBL[[#This Row],[Växthusgasutsläpp g CO2e/MJ]]*HBL[[#This Row],[Energimängd MJ]]/1000000,""),"")</f>
        <v/>
      </c>
      <c r="E25" s="3" t="str">
        <f>IF(HBL[[#This Row],[Hållbar mängd]]&gt;0,CONCATENATE(Rapporteringsår,"-",HBL[[#This Row],[ID]]),"")</f>
        <v/>
      </c>
      <c r="F25" s="3" t="str">
        <f>IF(HBL[[#This Row],[Hållbar mängd]]&gt;0,Organisationsnummer,"")</f>
        <v/>
      </c>
      <c r="G25" s="56" t="str">
        <f>IF(HBL[[#This Row],[Hållbar mängd]]&gt;0,Rapporteringsår,"")</f>
        <v/>
      </c>
      <c r="H25" s="76" t="str">
        <f>IFERROR(VLOOKUP(HBL[[#This Row],[Råvara]],Råvaror!$B$3:$D$81,3,FALSE),"")</f>
        <v/>
      </c>
      <c r="I25" s="76" t="str">
        <f>IFERROR(VLOOKUP(HBL[[#This Row],[Råvara]],Råvaror!$B$3:$E$81,4,FALSE),"")</f>
        <v/>
      </c>
      <c r="J25" s="76" t="str">
        <f>IFERROR(VLOOKUP(HBL[[#This Row],[Drivmedel]],DML_drivmedel[[FuelID]:[Drivmedel]],6,FALSE),"")</f>
        <v/>
      </c>
      <c r="K25" s="148">
        <v>3023</v>
      </c>
      <c r="L25" s="3"/>
      <c r="M25" s="3"/>
      <c r="N25" s="3"/>
      <c r="O25" s="78"/>
      <c r="P25" s="3"/>
      <c r="Q25" s="3" t="str">
        <f>IFERROR(HLOOKUP(HBL[[#This Row],[Bränslekategori]],Listor!$G$292:$N$306,IF(HBL[[#This Row],[Enhet]]=Listor!$A$44,14,IF(HBL[[#This Row],[Enhet]]=Listor!$A$45,15,"")),FALSE),"")</f>
        <v/>
      </c>
      <c r="R25" s="3"/>
      <c r="S25" s="3"/>
      <c r="T25" s="3"/>
      <c r="U25" s="3"/>
      <c r="V25" s="3"/>
      <c r="W25" s="3"/>
      <c r="X25" s="3"/>
      <c r="Y25" s="77" t="str">
        <f>IF(HBL[[#This Row],[Produktionskedja]]&lt;&gt;"",VLOOKUP(HBL[[#This Row],[Produktionskedja]],Normalvärden[],4,FALSE),"")</f>
        <v/>
      </c>
      <c r="Z25" s="54"/>
      <c r="AA25" s="3"/>
      <c r="AB25" s="54"/>
      <c r="AC25" s="55" t="str">
        <f>IF(HBL[[#This Row],[Växthusgasutsläpp g CO2e/MJ]]&lt;&gt;"",IF(HBL[[#This Row],[Växthusgasutsläpp g CO2e/MJ]]&gt;(0.5*VLOOKUP(HBL[[#This Row],[Användningsområde]],Användningsområde[],2,FALSE)),"Utsläppsminskningen är mindre än 50 % och uppfyller därför inte hållbarhetskriterierna",""),"")</f>
        <v/>
      </c>
      <c r="AD25" s="163"/>
    </row>
    <row r="26" spans="2:30" x14ac:dyDescent="0.35">
      <c r="B26" s="9" t="str">
        <f>IF(HBL[[#This Row],[Hållbar mängd]]&gt;0,IF(HBL[[#This Row],[Enhet]]=Listor!$A$44,HBL[[#This Row],[Hållbar mängd]]*HBL[[#This Row],[Effektivt värmevärde]]*1000,HBL[[#This Row],[Hållbar mängd]]*HBL[[#This Row],[Effektivt värmevärde]]),"")</f>
        <v/>
      </c>
      <c r="C26" s="120" t="str">
        <f>IFERROR(IF(VLOOKUP(HBL[[#This Row],[Drivmedel]],DML_drivmedel[[FuelID]:[Reduktionsplikt]],10,FALSE)="Ja",VLOOKUP(HBL[[#This Row],[Drivmedelskategori]],Drivmedel[],5,FALSE),""),"")</f>
        <v/>
      </c>
      <c r="D26" s="9" t="str">
        <f>IFERROR(IF(HBL[[#This Row],[Hållbar mängd]]&gt;0,HBL[[#This Row],[Växthusgasutsläpp g CO2e/MJ]]*HBL[[#This Row],[Energimängd MJ]]/1000000,""),"")</f>
        <v/>
      </c>
      <c r="E26" s="3" t="str">
        <f>IF(HBL[[#This Row],[Hållbar mängd]]&gt;0,CONCATENATE(Rapporteringsår,"-",HBL[[#This Row],[ID]]),"")</f>
        <v/>
      </c>
      <c r="F26" s="3" t="str">
        <f>IF(HBL[[#This Row],[Hållbar mängd]]&gt;0,Organisationsnummer,"")</f>
        <v/>
      </c>
      <c r="G26" s="56" t="str">
        <f>IF(HBL[[#This Row],[Hållbar mängd]]&gt;0,Rapporteringsår,"")</f>
        <v/>
      </c>
      <c r="H26" s="76" t="str">
        <f>IFERROR(VLOOKUP(HBL[[#This Row],[Råvara]],Råvaror!$B$3:$D$81,3,FALSE),"")</f>
        <v/>
      </c>
      <c r="I26" s="76" t="str">
        <f>IFERROR(VLOOKUP(HBL[[#This Row],[Råvara]],Råvaror!$B$3:$E$81,4,FALSE),"")</f>
        <v/>
      </c>
      <c r="J26" s="76" t="str">
        <f>IFERROR(VLOOKUP(HBL[[#This Row],[Drivmedel]],DML_drivmedel[[FuelID]:[Drivmedel]],6,FALSE),"")</f>
        <v/>
      </c>
      <c r="K26" s="148">
        <v>3024</v>
      </c>
      <c r="L26" s="3"/>
      <c r="M26" s="3"/>
      <c r="N26" s="3"/>
      <c r="O26" s="78"/>
      <c r="P26" s="3"/>
      <c r="Q26" s="3" t="str">
        <f>IFERROR(HLOOKUP(HBL[[#This Row],[Bränslekategori]],Listor!$G$292:$N$306,IF(HBL[[#This Row],[Enhet]]=Listor!$A$44,14,IF(HBL[[#This Row],[Enhet]]=Listor!$A$45,15,"")),FALSE),"")</f>
        <v/>
      </c>
      <c r="R26" s="3"/>
      <c r="S26" s="3"/>
      <c r="T26" s="3"/>
      <c r="U26" s="3"/>
      <c r="V26" s="3"/>
      <c r="W26" s="3"/>
      <c r="X26" s="3"/>
      <c r="Y26" s="77" t="str">
        <f>IF(HBL[[#This Row],[Produktionskedja]]&lt;&gt;"",VLOOKUP(HBL[[#This Row],[Produktionskedja]],Normalvärden[],4,FALSE),"")</f>
        <v/>
      </c>
      <c r="Z26" s="54"/>
      <c r="AA26" s="3"/>
      <c r="AB26" s="54"/>
      <c r="AC26" s="55" t="str">
        <f>IF(HBL[[#This Row],[Växthusgasutsläpp g CO2e/MJ]]&lt;&gt;"",IF(HBL[[#This Row],[Växthusgasutsläpp g CO2e/MJ]]&gt;(0.5*VLOOKUP(HBL[[#This Row],[Användningsområde]],Användningsområde[],2,FALSE)),"Utsläppsminskningen är mindre än 50 % och uppfyller därför inte hållbarhetskriterierna",""),"")</f>
        <v/>
      </c>
      <c r="AD26" s="163"/>
    </row>
    <row r="27" spans="2:30" x14ac:dyDescent="0.35">
      <c r="B27" s="9" t="str">
        <f>IF(HBL[[#This Row],[Hållbar mängd]]&gt;0,IF(HBL[[#This Row],[Enhet]]=Listor!$A$44,HBL[[#This Row],[Hållbar mängd]]*HBL[[#This Row],[Effektivt värmevärde]]*1000,HBL[[#This Row],[Hållbar mängd]]*HBL[[#This Row],[Effektivt värmevärde]]),"")</f>
        <v/>
      </c>
      <c r="C27" s="120" t="str">
        <f>IFERROR(IF(VLOOKUP(HBL[[#This Row],[Drivmedel]],DML_drivmedel[[FuelID]:[Reduktionsplikt]],10,FALSE)="Ja",VLOOKUP(HBL[[#This Row],[Drivmedelskategori]],Drivmedel[],5,FALSE),""),"")</f>
        <v/>
      </c>
      <c r="D27" s="9" t="str">
        <f>IFERROR(IF(HBL[[#This Row],[Hållbar mängd]]&gt;0,HBL[[#This Row],[Växthusgasutsläpp g CO2e/MJ]]*HBL[[#This Row],[Energimängd MJ]]/1000000,""),"")</f>
        <v/>
      </c>
      <c r="E27" s="3" t="str">
        <f>IF(HBL[[#This Row],[Hållbar mängd]]&gt;0,CONCATENATE(Rapporteringsår,"-",HBL[[#This Row],[ID]]),"")</f>
        <v/>
      </c>
      <c r="F27" s="3" t="str">
        <f>IF(HBL[[#This Row],[Hållbar mängd]]&gt;0,Organisationsnummer,"")</f>
        <v/>
      </c>
      <c r="G27" s="56" t="str">
        <f>IF(HBL[[#This Row],[Hållbar mängd]]&gt;0,Rapporteringsår,"")</f>
        <v/>
      </c>
      <c r="H27" s="76" t="str">
        <f>IFERROR(VLOOKUP(HBL[[#This Row],[Råvara]],Råvaror!$B$3:$D$81,3,FALSE),"")</f>
        <v/>
      </c>
      <c r="I27" s="76" t="str">
        <f>IFERROR(VLOOKUP(HBL[[#This Row],[Råvara]],Råvaror!$B$3:$E$81,4,FALSE),"")</f>
        <v/>
      </c>
      <c r="J27" s="76" t="str">
        <f>IFERROR(VLOOKUP(HBL[[#This Row],[Drivmedel]],DML_drivmedel[[FuelID]:[Drivmedel]],6,FALSE),"")</f>
        <v/>
      </c>
      <c r="K27" s="148">
        <v>3025</v>
      </c>
      <c r="L27" s="3"/>
      <c r="M27" s="3"/>
      <c r="N27" s="3"/>
      <c r="O27" s="78"/>
      <c r="P27" s="3"/>
      <c r="Q27" s="3" t="str">
        <f>IFERROR(HLOOKUP(HBL[[#This Row],[Bränslekategori]],Listor!$G$292:$N$306,IF(HBL[[#This Row],[Enhet]]=Listor!$A$44,14,IF(HBL[[#This Row],[Enhet]]=Listor!$A$45,15,"")),FALSE),"")</f>
        <v/>
      </c>
      <c r="R27" s="3"/>
      <c r="S27" s="3"/>
      <c r="T27" s="3"/>
      <c r="U27" s="3"/>
      <c r="V27" s="3"/>
      <c r="W27" s="3"/>
      <c r="X27" s="3"/>
      <c r="Y27" s="77" t="str">
        <f>IF(HBL[[#This Row],[Produktionskedja]]&lt;&gt;"",VLOOKUP(HBL[[#This Row],[Produktionskedja]],Normalvärden[],4,FALSE),"")</f>
        <v/>
      </c>
      <c r="Z27" s="54"/>
      <c r="AA27" s="3"/>
      <c r="AB27" s="54"/>
      <c r="AC27" s="55" t="str">
        <f>IF(HBL[[#This Row],[Växthusgasutsläpp g CO2e/MJ]]&lt;&gt;"",IF(HBL[[#This Row],[Växthusgasutsläpp g CO2e/MJ]]&gt;(0.5*VLOOKUP(HBL[[#This Row],[Användningsområde]],Användningsområde[],2,FALSE)),"Utsläppsminskningen är mindre än 50 % och uppfyller därför inte hållbarhetskriterierna",""),"")</f>
        <v/>
      </c>
      <c r="AD27" s="163"/>
    </row>
    <row r="28" spans="2:30" x14ac:dyDescent="0.35">
      <c r="B28" s="9" t="str">
        <f>IF(HBL[[#This Row],[Hållbar mängd]]&gt;0,IF(HBL[[#This Row],[Enhet]]=Listor!$A$44,HBL[[#This Row],[Hållbar mängd]]*HBL[[#This Row],[Effektivt värmevärde]]*1000,HBL[[#This Row],[Hållbar mängd]]*HBL[[#This Row],[Effektivt värmevärde]]),"")</f>
        <v/>
      </c>
      <c r="C28" s="120" t="str">
        <f>IFERROR(IF(VLOOKUP(HBL[[#This Row],[Drivmedel]],DML_drivmedel[[FuelID]:[Reduktionsplikt]],10,FALSE)="Ja",VLOOKUP(HBL[[#This Row],[Drivmedelskategori]],Drivmedel[],5,FALSE),""),"")</f>
        <v/>
      </c>
      <c r="D28" s="9" t="str">
        <f>IFERROR(IF(HBL[[#This Row],[Hållbar mängd]]&gt;0,HBL[[#This Row],[Växthusgasutsläpp g CO2e/MJ]]*HBL[[#This Row],[Energimängd MJ]]/1000000,""),"")</f>
        <v/>
      </c>
      <c r="E28" s="3" t="str">
        <f>IF(HBL[[#This Row],[Hållbar mängd]]&gt;0,CONCATENATE(Rapporteringsår,"-",HBL[[#This Row],[ID]]),"")</f>
        <v/>
      </c>
      <c r="F28" s="3" t="str">
        <f>IF(HBL[[#This Row],[Hållbar mängd]]&gt;0,Organisationsnummer,"")</f>
        <v/>
      </c>
      <c r="G28" s="56" t="str">
        <f>IF(HBL[[#This Row],[Hållbar mängd]]&gt;0,Rapporteringsår,"")</f>
        <v/>
      </c>
      <c r="H28" s="76" t="str">
        <f>IFERROR(VLOOKUP(HBL[[#This Row],[Råvara]],Råvaror!$B$3:$D$81,3,FALSE),"")</f>
        <v/>
      </c>
      <c r="I28" s="76" t="str">
        <f>IFERROR(VLOOKUP(HBL[[#This Row],[Råvara]],Råvaror!$B$3:$E$81,4,FALSE),"")</f>
        <v/>
      </c>
      <c r="J28" s="76" t="str">
        <f>IFERROR(VLOOKUP(HBL[[#This Row],[Drivmedel]],DML_drivmedel[[FuelID]:[Drivmedel]],6,FALSE),"")</f>
        <v/>
      </c>
      <c r="K28" s="148">
        <v>3026</v>
      </c>
      <c r="L28" s="3"/>
      <c r="M28" s="3"/>
      <c r="N28" s="3"/>
      <c r="O28" s="78"/>
      <c r="P28" s="3"/>
      <c r="Q28" s="3" t="str">
        <f>IFERROR(HLOOKUP(HBL[[#This Row],[Bränslekategori]],Listor!$G$292:$N$306,IF(HBL[[#This Row],[Enhet]]=Listor!$A$44,14,IF(HBL[[#This Row],[Enhet]]=Listor!$A$45,15,"")),FALSE),"")</f>
        <v/>
      </c>
      <c r="R28" s="3"/>
      <c r="S28" s="3"/>
      <c r="T28" s="3"/>
      <c r="U28" s="3"/>
      <c r="V28" s="3"/>
      <c r="W28" s="3"/>
      <c r="X28" s="3"/>
      <c r="Y28" s="77" t="str">
        <f>IF(HBL[[#This Row],[Produktionskedja]]&lt;&gt;"",VLOOKUP(HBL[[#This Row],[Produktionskedja]],Normalvärden[],4,FALSE),"")</f>
        <v/>
      </c>
      <c r="Z28" s="54"/>
      <c r="AA28" s="3"/>
      <c r="AB28" s="54"/>
      <c r="AC28" s="55" t="str">
        <f>IF(HBL[[#This Row],[Växthusgasutsläpp g CO2e/MJ]]&lt;&gt;"",IF(HBL[[#This Row],[Växthusgasutsläpp g CO2e/MJ]]&gt;(0.5*VLOOKUP(HBL[[#This Row],[Användningsområde]],Användningsområde[],2,FALSE)),"Utsläppsminskningen är mindre än 50 % och uppfyller därför inte hållbarhetskriterierna",""),"")</f>
        <v/>
      </c>
      <c r="AD28" s="163"/>
    </row>
    <row r="29" spans="2:30" x14ac:dyDescent="0.35">
      <c r="B29" s="9" t="str">
        <f>IF(HBL[[#This Row],[Hållbar mängd]]&gt;0,IF(HBL[[#This Row],[Enhet]]=Listor!$A$44,HBL[[#This Row],[Hållbar mängd]]*HBL[[#This Row],[Effektivt värmevärde]]*1000,HBL[[#This Row],[Hållbar mängd]]*HBL[[#This Row],[Effektivt värmevärde]]),"")</f>
        <v/>
      </c>
      <c r="C29" s="120" t="str">
        <f>IFERROR(IF(VLOOKUP(HBL[[#This Row],[Drivmedel]],DML_drivmedel[[FuelID]:[Reduktionsplikt]],10,FALSE)="Ja",VLOOKUP(HBL[[#This Row],[Drivmedelskategori]],Drivmedel[],5,FALSE),""),"")</f>
        <v/>
      </c>
      <c r="D29" s="9" t="str">
        <f>IFERROR(IF(HBL[[#This Row],[Hållbar mängd]]&gt;0,HBL[[#This Row],[Växthusgasutsläpp g CO2e/MJ]]*HBL[[#This Row],[Energimängd MJ]]/1000000,""),"")</f>
        <v/>
      </c>
      <c r="E29" s="3" t="str">
        <f>IF(HBL[[#This Row],[Hållbar mängd]]&gt;0,CONCATENATE(Rapporteringsår,"-",HBL[[#This Row],[ID]]),"")</f>
        <v/>
      </c>
      <c r="F29" s="3" t="str">
        <f>IF(HBL[[#This Row],[Hållbar mängd]]&gt;0,Organisationsnummer,"")</f>
        <v/>
      </c>
      <c r="G29" s="56" t="str">
        <f>IF(HBL[[#This Row],[Hållbar mängd]]&gt;0,Rapporteringsår,"")</f>
        <v/>
      </c>
      <c r="H29" s="76" t="str">
        <f>IFERROR(VLOOKUP(HBL[[#This Row],[Råvara]],Råvaror!$B$3:$D$81,3,FALSE),"")</f>
        <v/>
      </c>
      <c r="I29" s="76" t="str">
        <f>IFERROR(VLOOKUP(HBL[[#This Row],[Råvara]],Råvaror!$B$3:$E$81,4,FALSE),"")</f>
        <v/>
      </c>
      <c r="J29" s="76" t="str">
        <f>IFERROR(VLOOKUP(HBL[[#This Row],[Drivmedel]],DML_drivmedel[[FuelID]:[Drivmedel]],6,FALSE),"")</f>
        <v/>
      </c>
      <c r="K29" s="148">
        <v>3027</v>
      </c>
      <c r="L29" s="3"/>
      <c r="M29" s="3"/>
      <c r="N29" s="3"/>
      <c r="O29" s="78"/>
      <c r="P29" s="3"/>
      <c r="Q29" s="3" t="str">
        <f>IFERROR(HLOOKUP(HBL[[#This Row],[Bränslekategori]],Listor!$G$292:$N$306,IF(HBL[[#This Row],[Enhet]]=Listor!$A$44,14,IF(HBL[[#This Row],[Enhet]]=Listor!$A$45,15,"")),FALSE),"")</f>
        <v/>
      </c>
      <c r="R29" s="3"/>
      <c r="S29" s="3"/>
      <c r="T29" s="3"/>
      <c r="U29" s="3"/>
      <c r="V29" s="3"/>
      <c r="W29" s="3"/>
      <c r="X29" s="3"/>
      <c r="Y29" s="77" t="str">
        <f>IF(HBL[[#This Row],[Produktionskedja]]&lt;&gt;"",VLOOKUP(HBL[[#This Row],[Produktionskedja]],Normalvärden[],4,FALSE),"")</f>
        <v/>
      </c>
      <c r="Z29" s="54"/>
      <c r="AA29" s="3"/>
      <c r="AB29" s="54"/>
      <c r="AC29" s="55" t="str">
        <f>IF(HBL[[#This Row],[Växthusgasutsläpp g CO2e/MJ]]&lt;&gt;"",IF(HBL[[#This Row],[Växthusgasutsläpp g CO2e/MJ]]&gt;(0.5*VLOOKUP(HBL[[#This Row],[Användningsområde]],Användningsområde[],2,FALSE)),"Utsläppsminskningen är mindre än 50 % och uppfyller därför inte hållbarhetskriterierna",""),"")</f>
        <v/>
      </c>
      <c r="AD29" s="163"/>
    </row>
    <row r="30" spans="2:30" x14ac:dyDescent="0.35">
      <c r="B30" s="9" t="str">
        <f>IF(HBL[[#This Row],[Hållbar mängd]]&gt;0,IF(HBL[[#This Row],[Enhet]]=Listor!$A$44,HBL[[#This Row],[Hållbar mängd]]*HBL[[#This Row],[Effektivt värmevärde]]*1000,HBL[[#This Row],[Hållbar mängd]]*HBL[[#This Row],[Effektivt värmevärde]]),"")</f>
        <v/>
      </c>
      <c r="C30" s="120" t="str">
        <f>IFERROR(IF(VLOOKUP(HBL[[#This Row],[Drivmedel]],DML_drivmedel[[FuelID]:[Reduktionsplikt]],10,FALSE)="Ja",VLOOKUP(HBL[[#This Row],[Drivmedelskategori]],Drivmedel[],5,FALSE),""),"")</f>
        <v/>
      </c>
      <c r="D30" s="9" t="str">
        <f>IFERROR(IF(HBL[[#This Row],[Hållbar mängd]]&gt;0,HBL[[#This Row],[Växthusgasutsläpp g CO2e/MJ]]*HBL[[#This Row],[Energimängd MJ]]/1000000,""),"")</f>
        <v/>
      </c>
      <c r="E30" s="3" t="str">
        <f>IF(HBL[[#This Row],[Hållbar mängd]]&gt;0,CONCATENATE(Rapporteringsår,"-",HBL[[#This Row],[ID]]),"")</f>
        <v/>
      </c>
      <c r="F30" s="3" t="str">
        <f>IF(HBL[[#This Row],[Hållbar mängd]]&gt;0,Organisationsnummer,"")</f>
        <v/>
      </c>
      <c r="G30" s="56" t="str">
        <f>IF(HBL[[#This Row],[Hållbar mängd]]&gt;0,Rapporteringsår,"")</f>
        <v/>
      </c>
      <c r="H30" s="76" t="str">
        <f>IFERROR(VLOOKUP(HBL[[#This Row],[Råvara]],Råvaror!$B$3:$D$81,3,FALSE),"")</f>
        <v/>
      </c>
      <c r="I30" s="76" t="str">
        <f>IFERROR(VLOOKUP(HBL[[#This Row],[Råvara]],Råvaror!$B$3:$E$81,4,FALSE),"")</f>
        <v/>
      </c>
      <c r="J30" s="76" t="str">
        <f>IFERROR(VLOOKUP(HBL[[#This Row],[Drivmedel]],DML_drivmedel[[FuelID]:[Drivmedel]],6,FALSE),"")</f>
        <v/>
      </c>
      <c r="K30" s="148">
        <v>3028</v>
      </c>
      <c r="L30" s="3"/>
      <c r="M30" s="3"/>
      <c r="N30" s="3"/>
      <c r="O30" s="78"/>
      <c r="P30" s="3"/>
      <c r="Q30" s="3" t="str">
        <f>IFERROR(HLOOKUP(HBL[[#This Row],[Bränslekategori]],Listor!$G$292:$N$306,IF(HBL[[#This Row],[Enhet]]=Listor!$A$44,14,IF(HBL[[#This Row],[Enhet]]=Listor!$A$45,15,"")),FALSE),"")</f>
        <v/>
      </c>
      <c r="R30" s="3"/>
      <c r="S30" s="3"/>
      <c r="T30" s="3"/>
      <c r="U30" s="3"/>
      <c r="V30" s="3"/>
      <c r="W30" s="3"/>
      <c r="X30" s="3"/>
      <c r="Y30" s="77" t="str">
        <f>IF(HBL[[#This Row],[Produktionskedja]]&lt;&gt;"",VLOOKUP(HBL[[#This Row],[Produktionskedja]],Normalvärden[],4,FALSE),"")</f>
        <v/>
      </c>
      <c r="Z30" s="54"/>
      <c r="AA30" s="3"/>
      <c r="AB30" s="54"/>
      <c r="AC30" s="55" t="str">
        <f>IF(HBL[[#This Row],[Växthusgasutsläpp g CO2e/MJ]]&lt;&gt;"",IF(HBL[[#This Row],[Växthusgasutsläpp g CO2e/MJ]]&gt;(0.5*VLOOKUP(HBL[[#This Row],[Användningsområde]],Användningsområde[],2,FALSE)),"Utsläppsminskningen är mindre än 50 % och uppfyller därför inte hållbarhetskriterierna",""),"")</f>
        <v/>
      </c>
      <c r="AD30" s="163"/>
    </row>
    <row r="31" spans="2:30" x14ac:dyDescent="0.35">
      <c r="B31" s="9" t="str">
        <f>IF(HBL[[#This Row],[Hållbar mängd]]&gt;0,IF(HBL[[#This Row],[Enhet]]=Listor!$A$44,HBL[[#This Row],[Hållbar mängd]]*HBL[[#This Row],[Effektivt värmevärde]]*1000,HBL[[#This Row],[Hållbar mängd]]*HBL[[#This Row],[Effektivt värmevärde]]),"")</f>
        <v/>
      </c>
      <c r="C31" s="120" t="str">
        <f>IFERROR(IF(VLOOKUP(HBL[[#This Row],[Drivmedel]],DML_drivmedel[[FuelID]:[Reduktionsplikt]],10,FALSE)="Ja",VLOOKUP(HBL[[#This Row],[Drivmedelskategori]],Drivmedel[],5,FALSE),""),"")</f>
        <v/>
      </c>
      <c r="D31" s="9" t="str">
        <f>IFERROR(IF(HBL[[#This Row],[Hållbar mängd]]&gt;0,HBL[[#This Row],[Växthusgasutsläpp g CO2e/MJ]]*HBL[[#This Row],[Energimängd MJ]]/1000000,""),"")</f>
        <v/>
      </c>
      <c r="E31" s="3" t="str">
        <f>IF(HBL[[#This Row],[Hållbar mängd]]&gt;0,CONCATENATE(Rapporteringsår,"-",HBL[[#This Row],[ID]]),"")</f>
        <v/>
      </c>
      <c r="F31" s="3" t="str">
        <f>IF(HBL[[#This Row],[Hållbar mängd]]&gt;0,Organisationsnummer,"")</f>
        <v/>
      </c>
      <c r="G31" s="56" t="str">
        <f>IF(HBL[[#This Row],[Hållbar mängd]]&gt;0,Rapporteringsår,"")</f>
        <v/>
      </c>
      <c r="H31" s="76" t="str">
        <f>IFERROR(VLOOKUP(HBL[[#This Row],[Råvara]],Råvaror!$B$3:$D$81,3,FALSE),"")</f>
        <v/>
      </c>
      <c r="I31" s="76" t="str">
        <f>IFERROR(VLOOKUP(HBL[[#This Row],[Råvara]],Råvaror!$B$3:$E$81,4,FALSE),"")</f>
        <v/>
      </c>
      <c r="J31" s="76" t="str">
        <f>IFERROR(VLOOKUP(HBL[[#This Row],[Drivmedel]],DML_drivmedel[[FuelID]:[Drivmedel]],6,FALSE),"")</f>
        <v/>
      </c>
      <c r="K31" s="148">
        <v>3029</v>
      </c>
      <c r="L31" s="3"/>
      <c r="M31" s="3"/>
      <c r="N31" s="3"/>
      <c r="O31" s="78"/>
      <c r="P31" s="3"/>
      <c r="Q31" s="3" t="str">
        <f>IFERROR(HLOOKUP(HBL[[#This Row],[Bränslekategori]],Listor!$G$292:$N$306,IF(HBL[[#This Row],[Enhet]]=Listor!$A$44,14,IF(HBL[[#This Row],[Enhet]]=Listor!$A$45,15,"")),FALSE),"")</f>
        <v/>
      </c>
      <c r="R31" s="3"/>
      <c r="S31" s="3"/>
      <c r="T31" s="3"/>
      <c r="U31" s="3"/>
      <c r="V31" s="3"/>
      <c r="W31" s="3"/>
      <c r="X31" s="3"/>
      <c r="Y31" s="77" t="str">
        <f>IF(HBL[[#This Row],[Produktionskedja]]&lt;&gt;"",VLOOKUP(HBL[[#This Row],[Produktionskedja]],Normalvärden[],4,FALSE),"")</f>
        <v/>
      </c>
      <c r="Z31" s="54"/>
      <c r="AA31" s="3"/>
      <c r="AB31" s="54"/>
      <c r="AC31" s="55" t="str">
        <f>IF(HBL[[#This Row],[Växthusgasutsläpp g CO2e/MJ]]&lt;&gt;"",IF(HBL[[#This Row],[Växthusgasutsläpp g CO2e/MJ]]&gt;(0.5*VLOOKUP(HBL[[#This Row],[Användningsområde]],Användningsområde[],2,FALSE)),"Utsläppsminskningen är mindre än 50 % och uppfyller därför inte hållbarhetskriterierna",""),"")</f>
        <v/>
      </c>
      <c r="AD31" s="163"/>
    </row>
    <row r="32" spans="2:30" x14ac:dyDescent="0.35">
      <c r="B32" s="9" t="str">
        <f>IF(HBL[[#This Row],[Hållbar mängd]]&gt;0,IF(HBL[[#This Row],[Enhet]]=Listor!$A$44,HBL[[#This Row],[Hållbar mängd]]*HBL[[#This Row],[Effektivt värmevärde]]*1000,HBL[[#This Row],[Hållbar mängd]]*HBL[[#This Row],[Effektivt värmevärde]]),"")</f>
        <v/>
      </c>
      <c r="C32" s="120" t="str">
        <f>IFERROR(IF(VLOOKUP(HBL[[#This Row],[Drivmedel]],DML_drivmedel[[FuelID]:[Reduktionsplikt]],10,FALSE)="Ja",VLOOKUP(HBL[[#This Row],[Drivmedelskategori]],Drivmedel[],5,FALSE),""),"")</f>
        <v/>
      </c>
      <c r="D32" s="9" t="str">
        <f>IFERROR(IF(HBL[[#This Row],[Hållbar mängd]]&gt;0,HBL[[#This Row],[Växthusgasutsläpp g CO2e/MJ]]*HBL[[#This Row],[Energimängd MJ]]/1000000,""),"")</f>
        <v/>
      </c>
      <c r="E32" s="3" t="str">
        <f>IF(HBL[[#This Row],[Hållbar mängd]]&gt;0,CONCATENATE(Rapporteringsår,"-",HBL[[#This Row],[ID]]),"")</f>
        <v/>
      </c>
      <c r="F32" s="3" t="str">
        <f>IF(HBL[[#This Row],[Hållbar mängd]]&gt;0,Organisationsnummer,"")</f>
        <v/>
      </c>
      <c r="G32" s="56" t="str">
        <f>IF(HBL[[#This Row],[Hållbar mängd]]&gt;0,Rapporteringsår,"")</f>
        <v/>
      </c>
      <c r="H32" s="76" t="str">
        <f>IFERROR(VLOOKUP(HBL[[#This Row],[Råvara]],Råvaror!$B$3:$D$81,3,FALSE),"")</f>
        <v/>
      </c>
      <c r="I32" s="76" t="str">
        <f>IFERROR(VLOOKUP(HBL[[#This Row],[Råvara]],Råvaror!$B$3:$E$81,4,FALSE),"")</f>
        <v/>
      </c>
      <c r="J32" s="76" t="str">
        <f>IFERROR(VLOOKUP(HBL[[#This Row],[Drivmedel]],DML_drivmedel[[FuelID]:[Drivmedel]],6,FALSE),"")</f>
        <v/>
      </c>
      <c r="K32" s="148">
        <v>3030</v>
      </c>
      <c r="L32" s="3"/>
      <c r="M32" s="3"/>
      <c r="N32" s="3"/>
      <c r="O32" s="78"/>
      <c r="P32" s="3"/>
      <c r="Q32" s="3" t="str">
        <f>IFERROR(HLOOKUP(HBL[[#This Row],[Bränslekategori]],Listor!$G$292:$N$306,IF(HBL[[#This Row],[Enhet]]=Listor!$A$44,14,IF(HBL[[#This Row],[Enhet]]=Listor!$A$45,15,"")),FALSE),"")</f>
        <v/>
      </c>
      <c r="R32" s="3"/>
      <c r="S32" s="3"/>
      <c r="T32" s="3"/>
      <c r="U32" s="3"/>
      <c r="V32" s="3"/>
      <c r="W32" s="3"/>
      <c r="X32" s="3"/>
      <c r="Y32" s="77" t="str">
        <f>IF(HBL[[#This Row],[Produktionskedja]]&lt;&gt;"",VLOOKUP(HBL[[#This Row],[Produktionskedja]],Normalvärden[],4,FALSE),"")</f>
        <v/>
      </c>
      <c r="Z32" s="54"/>
      <c r="AA32" s="3"/>
      <c r="AB32" s="54"/>
      <c r="AC32" s="55" t="str">
        <f>IF(HBL[[#This Row],[Växthusgasutsläpp g CO2e/MJ]]&lt;&gt;"",IF(HBL[[#This Row],[Växthusgasutsläpp g CO2e/MJ]]&gt;(0.5*VLOOKUP(HBL[[#This Row],[Användningsområde]],Användningsområde[],2,FALSE)),"Utsläppsminskningen är mindre än 50 % och uppfyller därför inte hållbarhetskriterierna",""),"")</f>
        <v/>
      </c>
      <c r="AD32" s="163"/>
    </row>
    <row r="33" spans="2:30" x14ac:dyDescent="0.35">
      <c r="B33" s="9" t="str">
        <f>IF(HBL[[#This Row],[Hållbar mängd]]&gt;0,IF(HBL[[#This Row],[Enhet]]=Listor!$A$44,HBL[[#This Row],[Hållbar mängd]]*HBL[[#This Row],[Effektivt värmevärde]]*1000,HBL[[#This Row],[Hållbar mängd]]*HBL[[#This Row],[Effektivt värmevärde]]),"")</f>
        <v/>
      </c>
      <c r="C33" s="120" t="str">
        <f>IFERROR(IF(VLOOKUP(HBL[[#This Row],[Drivmedel]],DML_drivmedel[[FuelID]:[Reduktionsplikt]],10,FALSE)="Ja",VLOOKUP(HBL[[#This Row],[Drivmedelskategori]],Drivmedel[],5,FALSE),""),"")</f>
        <v/>
      </c>
      <c r="D33" s="9" t="str">
        <f>IFERROR(IF(HBL[[#This Row],[Hållbar mängd]]&gt;0,HBL[[#This Row],[Växthusgasutsläpp g CO2e/MJ]]*HBL[[#This Row],[Energimängd MJ]]/1000000,""),"")</f>
        <v/>
      </c>
      <c r="E33" s="3" t="str">
        <f>IF(HBL[[#This Row],[Hållbar mängd]]&gt;0,CONCATENATE(Rapporteringsår,"-",HBL[[#This Row],[ID]]),"")</f>
        <v/>
      </c>
      <c r="F33" s="3" t="str">
        <f>IF(HBL[[#This Row],[Hållbar mängd]]&gt;0,Organisationsnummer,"")</f>
        <v/>
      </c>
      <c r="G33" s="56" t="str">
        <f>IF(HBL[[#This Row],[Hållbar mängd]]&gt;0,Rapporteringsår,"")</f>
        <v/>
      </c>
      <c r="H33" s="76" t="str">
        <f>IFERROR(VLOOKUP(HBL[[#This Row],[Råvara]],Råvaror!$B$3:$D$81,3,FALSE),"")</f>
        <v/>
      </c>
      <c r="I33" s="76" t="str">
        <f>IFERROR(VLOOKUP(HBL[[#This Row],[Råvara]],Råvaror!$B$3:$E$81,4,FALSE),"")</f>
        <v/>
      </c>
      <c r="J33" s="76" t="str">
        <f>IFERROR(VLOOKUP(HBL[[#This Row],[Drivmedel]],DML_drivmedel[[FuelID]:[Drivmedel]],6,FALSE),"")</f>
        <v/>
      </c>
      <c r="K33" s="148">
        <v>3031</v>
      </c>
      <c r="L33" s="3"/>
      <c r="M33" s="3"/>
      <c r="N33" s="3"/>
      <c r="O33" s="78"/>
      <c r="P33" s="3"/>
      <c r="Q33" s="3" t="str">
        <f>IFERROR(HLOOKUP(HBL[[#This Row],[Bränslekategori]],Listor!$G$292:$N$306,IF(HBL[[#This Row],[Enhet]]=Listor!$A$44,14,IF(HBL[[#This Row],[Enhet]]=Listor!$A$45,15,"")),FALSE),"")</f>
        <v/>
      </c>
      <c r="R33" s="3"/>
      <c r="S33" s="3"/>
      <c r="T33" s="3"/>
      <c r="U33" s="3"/>
      <c r="V33" s="3"/>
      <c r="W33" s="3"/>
      <c r="X33" s="3"/>
      <c r="Y33" s="77" t="str">
        <f>IF(HBL[[#This Row],[Produktionskedja]]&lt;&gt;"",VLOOKUP(HBL[[#This Row],[Produktionskedja]],Normalvärden[],4,FALSE),"")</f>
        <v/>
      </c>
      <c r="Z33" s="54"/>
      <c r="AA33" s="3"/>
      <c r="AB33" s="54"/>
      <c r="AC33" s="55" t="str">
        <f>IF(HBL[[#This Row],[Växthusgasutsläpp g CO2e/MJ]]&lt;&gt;"",IF(HBL[[#This Row],[Växthusgasutsläpp g CO2e/MJ]]&gt;(0.5*VLOOKUP(HBL[[#This Row],[Användningsområde]],Användningsområde[],2,FALSE)),"Utsläppsminskningen är mindre än 50 % och uppfyller därför inte hållbarhetskriterierna",""),"")</f>
        <v/>
      </c>
      <c r="AD33" s="163"/>
    </row>
    <row r="34" spans="2:30" x14ac:dyDescent="0.35">
      <c r="B34" s="9" t="str">
        <f>IF(HBL[[#This Row],[Hållbar mängd]]&gt;0,IF(HBL[[#This Row],[Enhet]]=Listor!$A$44,HBL[[#This Row],[Hållbar mängd]]*HBL[[#This Row],[Effektivt värmevärde]]*1000,HBL[[#This Row],[Hållbar mängd]]*HBL[[#This Row],[Effektivt värmevärde]]),"")</f>
        <v/>
      </c>
      <c r="C34" s="120" t="str">
        <f>IFERROR(IF(VLOOKUP(HBL[[#This Row],[Drivmedel]],DML_drivmedel[[FuelID]:[Reduktionsplikt]],10,FALSE)="Ja",VLOOKUP(HBL[[#This Row],[Drivmedelskategori]],Drivmedel[],5,FALSE),""),"")</f>
        <v/>
      </c>
      <c r="D34" s="9" t="str">
        <f>IFERROR(IF(HBL[[#This Row],[Hållbar mängd]]&gt;0,HBL[[#This Row],[Växthusgasutsläpp g CO2e/MJ]]*HBL[[#This Row],[Energimängd MJ]]/1000000,""),"")</f>
        <v/>
      </c>
      <c r="E34" s="3" t="str">
        <f>IF(HBL[[#This Row],[Hållbar mängd]]&gt;0,CONCATENATE(Rapporteringsår,"-",HBL[[#This Row],[ID]]),"")</f>
        <v/>
      </c>
      <c r="F34" s="3" t="str">
        <f>IF(HBL[[#This Row],[Hållbar mängd]]&gt;0,Organisationsnummer,"")</f>
        <v/>
      </c>
      <c r="G34" s="56" t="str">
        <f>IF(HBL[[#This Row],[Hållbar mängd]]&gt;0,Rapporteringsår,"")</f>
        <v/>
      </c>
      <c r="H34" s="76" t="str">
        <f>IFERROR(VLOOKUP(HBL[[#This Row],[Råvara]],Råvaror!$B$3:$D$81,3,FALSE),"")</f>
        <v/>
      </c>
      <c r="I34" s="76" t="str">
        <f>IFERROR(VLOOKUP(HBL[[#This Row],[Råvara]],Råvaror!$B$3:$E$81,4,FALSE),"")</f>
        <v/>
      </c>
      <c r="J34" s="76" t="str">
        <f>IFERROR(VLOOKUP(HBL[[#This Row],[Drivmedel]],DML_drivmedel[[FuelID]:[Drivmedel]],6,FALSE),"")</f>
        <v/>
      </c>
      <c r="K34" s="148">
        <v>3032</v>
      </c>
      <c r="L34" s="3"/>
      <c r="M34" s="3"/>
      <c r="N34" s="3"/>
      <c r="O34" s="78"/>
      <c r="P34" s="3"/>
      <c r="Q34" s="3" t="str">
        <f>IFERROR(HLOOKUP(HBL[[#This Row],[Bränslekategori]],Listor!$G$292:$N$306,IF(HBL[[#This Row],[Enhet]]=Listor!$A$44,14,IF(HBL[[#This Row],[Enhet]]=Listor!$A$45,15,"")),FALSE),"")</f>
        <v/>
      </c>
      <c r="R34" s="3"/>
      <c r="S34" s="3"/>
      <c r="T34" s="3"/>
      <c r="U34" s="3"/>
      <c r="V34" s="3"/>
      <c r="W34" s="3"/>
      <c r="X34" s="3"/>
      <c r="Y34" s="77" t="str">
        <f>IF(HBL[[#This Row],[Produktionskedja]]&lt;&gt;"",VLOOKUP(HBL[[#This Row],[Produktionskedja]],Normalvärden[],4,FALSE),"")</f>
        <v/>
      </c>
      <c r="Z34" s="54"/>
      <c r="AA34" s="3"/>
      <c r="AB34" s="54"/>
      <c r="AC34" s="55" t="str">
        <f>IF(HBL[[#This Row],[Växthusgasutsläpp g CO2e/MJ]]&lt;&gt;"",IF(HBL[[#This Row],[Växthusgasutsläpp g CO2e/MJ]]&gt;(0.5*VLOOKUP(HBL[[#This Row],[Användningsområde]],Användningsområde[],2,FALSE)),"Utsläppsminskningen är mindre än 50 % och uppfyller därför inte hållbarhetskriterierna",""),"")</f>
        <v/>
      </c>
      <c r="AD34" s="163"/>
    </row>
    <row r="35" spans="2:30" x14ac:dyDescent="0.35">
      <c r="B35" s="9" t="str">
        <f>IF(HBL[[#This Row],[Hållbar mängd]]&gt;0,IF(HBL[[#This Row],[Enhet]]=Listor!$A$44,HBL[[#This Row],[Hållbar mängd]]*HBL[[#This Row],[Effektivt värmevärde]]*1000,HBL[[#This Row],[Hållbar mängd]]*HBL[[#This Row],[Effektivt värmevärde]]),"")</f>
        <v/>
      </c>
      <c r="C35" s="120" t="str">
        <f>IFERROR(IF(VLOOKUP(HBL[[#This Row],[Drivmedel]],DML_drivmedel[[FuelID]:[Reduktionsplikt]],10,FALSE)="Ja",VLOOKUP(HBL[[#This Row],[Drivmedelskategori]],Drivmedel[],5,FALSE),""),"")</f>
        <v/>
      </c>
      <c r="D35" s="9" t="str">
        <f>IFERROR(IF(HBL[[#This Row],[Hållbar mängd]]&gt;0,HBL[[#This Row],[Växthusgasutsläpp g CO2e/MJ]]*HBL[[#This Row],[Energimängd MJ]]/1000000,""),"")</f>
        <v/>
      </c>
      <c r="E35" s="3" t="str">
        <f>IF(HBL[[#This Row],[Hållbar mängd]]&gt;0,CONCATENATE(Rapporteringsår,"-",HBL[[#This Row],[ID]]),"")</f>
        <v/>
      </c>
      <c r="F35" s="3" t="str">
        <f>IF(HBL[[#This Row],[Hållbar mängd]]&gt;0,Organisationsnummer,"")</f>
        <v/>
      </c>
      <c r="G35" s="56" t="str">
        <f>IF(HBL[[#This Row],[Hållbar mängd]]&gt;0,Rapporteringsår,"")</f>
        <v/>
      </c>
      <c r="H35" s="76" t="str">
        <f>IFERROR(VLOOKUP(HBL[[#This Row],[Råvara]],Råvaror!$B$3:$D$81,3,FALSE),"")</f>
        <v/>
      </c>
      <c r="I35" s="76" t="str">
        <f>IFERROR(VLOOKUP(HBL[[#This Row],[Råvara]],Råvaror!$B$3:$E$81,4,FALSE),"")</f>
        <v/>
      </c>
      <c r="J35" s="76" t="str">
        <f>IFERROR(VLOOKUP(HBL[[#This Row],[Drivmedel]],DML_drivmedel[[FuelID]:[Drivmedel]],6,FALSE),"")</f>
        <v/>
      </c>
      <c r="K35" s="148">
        <v>3033</v>
      </c>
      <c r="L35" s="3"/>
      <c r="M35" s="3"/>
      <c r="N35" s="3"/>
      <c r="O35" s="78"/>
      <c r="P35" s="3"/>
      <c r="Q35" s="3" t="str">
        <f>IFERROR(HLOOKUP(HBL[[#This Row],[Bränslekategori]],Listor!$G$292:$N$306,IF(HBL[[#This Row],[Enhet]]=Listor!$A$44,14,IF(HBL[[#This Row],[Enhet]]=Listor!$A$45,15,"")),FALSE),"")</f>
        <v/>
      </c>
      <c r="R35" s="3"/>
      <c r="S35" s="3"/>
      <c r="T35" s="3"/>
      <c r="U35" s="3"/>
      <c r="V35" s="3"/>
      <c r="W35" s="3"/>
      <c r="X35" s="3"/>
      <c r="Y35" s="77" t="str">
        <f>IF(HBL[[#This Row],[Produktionskedja]]&lt;&gt;"",VLOOKUP(HBL[[#This Row],[Produktionskedja]],Normalvärden[],4,FALSE),"")</f>
        <v/>
      </c>
      <c r="Z35" s="54"/>
      <c r="AA35" s="3"/>
      <c r="AB35" s="54"/>
      <c r="AC35" s="55" t="str">
        <f>IF(HBL[[#This Row],[Växthusgasutsläpp g CO2e/MJ]]&lt;&gt;"",IF(HBL[[#This Row],[Växthusgasutsläpp g CO2e/MJ]]&gt;(0.5*VLOOKUP(HBL[[#This Row],[Användningsområde]],Användningsområde[],2,FALSE)),"Utsläppsminskningen är mindre än 50 % och uppfyller därför inte hållbarhetskriterierna",""),"")</f>
        <v/>
      </c>
      <c r="AD35" s="163"/>
    </row>
    <row r="36" spans="2:30" x14ac:dyDescent="0.35">
      <c r="B36" s="9" t="str">
        <f>IF(HBL[[#This Row],[Hållbar mängd]]&gt;0,IF(HBL[[#This Row],[Enhet]]=Listor!$A$44,HBL[[#This Row],[Hållbar mängd]]*HBL[[#This Row],[Effektivt värmevärde]]*1000,HBL[[#This Row],[Hållbar mängd]]*HBL[[#This Row],[Effektivt värmevärde]]),"")</f>
        <v/>
      </c>
      <c r="C36" s="120" t="str">
        <f>IFERROR(IF(VLOOKUP(HBL[[#This Row],[Drivmedel]],DML_drivmedel[[FuelID]:[Reduktionsplikt]],10,FALSE)="Ja",VLOOKUP(HBL[[#This Row],[Drivmedelskategori]],Drivmedel[],5,FALSE),""),"")</f>
        <v/>
      </c>
      <c r="D36" s="9" t="str">
        <f>IFERROR(IF(HBL[[#This Row],[Hållbar mängd]]&gt;0,HBL[[#This Row],[Växthusgasutsläpp g CO2e/MJ]]*HBL[[#This Row],[Energimängd MJ]]/1000000,""),"")</f>
        <v/>
      </c>
      <c r="E36" s="3" t="str">
        <f>IF(HBL[[#This Row],[Hållbar mängd]]&gt;0,CONCATENATE(Rapporteringsår,"-",HBL[[#This Row],[ID]]),"")</f>
        <v/>
      </c>
      <c r="F36" s="3" t="str">
        <f>IF(HBL[[#This Row],[Hållbar mängd]]&gt;0,Organisationsnummer,"")</f>
        <v/>
      </c>
      <c r="G36" s="56" t="str">
        <f>IF(HBL[[#This Row],[Hållbar mängd]]&gt;0,Rapporteringsår,"")</f>
        <v/>
      </c>
      <c r="H36" s="76" t="str">
        <f>IFERROR(VLOOKUP(HBL[[#This Row],[Råvara]],Råvaror!$B$3:$D$81,3,FALSE),"")</f>
        <v/>
      </c>
      <c r="I36" s="76" t="str">
        <f>IFERROR(VLOOKUP(HBL[[#This Row],[Råvara]],Råvaror!$B$3:$E$81,4,FALSE),"")</f>
        <v/>
      </c>
      <c r="J36" s="76" t="str">
        <f>IFERROR(VLOOKUP(HBL[[#This Row],[Drivmedel]],DML_drivmedel[[FuelID]:[Drivmedel]],6,FALSE),"")</f>
        <v/>
      </c>
      <c r="K36" s="148">
        <v>3034</v>
      </c>
      <c r="L36" s="3"/>
      <c r="M36" s="3"/>
      <c r="N36" s="3"/>
      <c r="O36" s="78"/>
      <c r="P36" s="3"/>
      <c r="Q36" s="3" t="str">
        <f>IFERROR(HLOOKUP(HBL[[#This Row],[Bränslekategori]],Listor!$G$292:$N$306,IF(HBL[[#This Row],[Enhet]]=Listor!$A$44,14,IF(HBL[[#This Row],[Enhet]]=Listor!$A$45,15,"")),FALSE),"")</f>
        <v/>
      </c>
      <c r="R36" s="3"/>
      <c r="S36" s="3"/>
      <c r="T36" s="3"/>
      <c r="U36" s="3"/>
      <c r="V36" s="3"/>
      <c r="W36" s="3"/>
      <c r="X36" s="3"/>
      <c r="Y36" s="77" t="str">
        <f>IF(HBL[[#This Row],[Produktionskedja]]&lt;&gt;"",VLOOKUP(HBL[[#This Row],[Produktionskedja]],Normalvärden[],4,FALSE),"")</f>
        <v/>
      </c>
      <c r="Z36" s="54"/>
      <c r="AA36" s="3"/>
      <c r="AB36" s="54"/>
      <c r="AC36" s="55" t="str">
        <f>IF(HBL[[#This Row],[Växthusgasutsläpp g CO2e/MJ]]&lt;&gt;"",IF(HBL[[#This Row],[Växthusgasutsläpp g CO2e/MJ]]&gt;(0.5*VLOOKUP(HBL[[#This Row],[Användningsområde]],Användningsområde[],2,FALSE)),"Utsläppsminskningen är mindre än 50 % och uppfyller därför inte hållbarhetskriterierna",""),"")</f>
        <v/>
      </c>
      <c r="AD36" s="163"/>
    </row>
    <row r="37" spans="2:30" x14ac:dyDescent="0.35">
      <c r="B37" s="9" t="str">
        <f>IF(HBL[[#This Row],[Hållbar mängd]]&gt;0,IF(HBL[[#This Row],[Enhet]]=Listor!$A$44,HBL[[#This Row],[Hållbar mängd]]*HBL[[#This Row],[Effektivt värmevärde]]*1000,HBL[[#This Row],[Hållbar mängd]]*HBL[[#This Row],[Effektivt värmevärde]]),"")</f>
        <v/>
      </c>
      <c r="C37" s="120" t="str">
        <f>IFERROR(IF(VLOOKUP(HBL[[#This Row],[Drivmedel]],DML_drivmedel[[FuelID]:[Reduktionsplikt]],10,FALSE)="Ja",VLOOKUP(HBL[[#This Row],[Drivmedelskategori]],Drivmedel[],5,FALSE),""),"")</f>
        <v/>
      </c>
      <c r="D37" s="9" t="str">
        <f>IFERROR(IF(HBL[[#This Row],[Hållbar mängd]]&gt;0,HBL[[#This Row],[Växthusgasutsläpp g CO2e/MJ]]*HBL[[#This Row],[Energimängd MJ]]/1000000,""),"")</f>
        <v/>
      </c>
      <c r="E37" s="3" t="str">
        <f>IF(HBL[[#This Row],[Hållbar mängd]]&gt;0,CONCATENATE(Rapporteringsår,"-",HBL[[#This Row],[ID]]),"")</f>
        <v/>
      </c>
      <c r="F37" s="3" t="str">
        <f>IF(HBL[[#This Row],[Hållbar mängd]]&gt;0,Organisationsnummer,"")</f>
        <v/>
      </c>
      <c r="G37" s="56" t="str">
        <f>IF(HBL[[#This Row],[Hållbar mängd]]&gt;0,Rapporteringsår,"")</f>
        <v/>
      </c>
      <c r="H37" s="76" t="str">
        <f>IFERROR(VLOOKUP(HBL[[#This Row],[Råvara]],Råvaror!$B$3:$D$81,3,FALSE),"")</f>
        <v/>
      </c>
      <c r="I37" s="76" t="str">
        <f>IFERROR(VLOOKUP(HBL[[#This Row],[Råvara]],Råvaror!$B$3:$E$81,4,FALSE),"")</f>
        <v/>
      </c>
      <c r="J37" s="76" t="str">
        <f>IFERROR(VLOOKUP(HBL[[#This Row],[Drivmedel]],DML_drivmedel[[FuelID]:[Drivmedel]],6,FALSE),"")</f>
        <v/>
      </c>
      <c r="K37" s="148">
        <v>3035</v>
      </c>
      <c r="L37" s="3"/>
      <c r="M37" s="3"/>
      <c r="N37" s="3"/>
      <c r="O37" s="78"/>
      <c r="P37" s="3"/>
      <c r="Q37" s="3" t="str">
        <f>IFERROR(HLOOKUP(HBL[[#This Row],[Bränslekategori]],Listor!$G$292:$N$306,IF(HBL[[#This Row],[Enhet]]=Listor!$A$44,14,IF(HBL[[#This Row],[Enhet]]=Listor!$A$45,15,"")),FALSE),"")</f>
        <v/>
      </c>
      <c r="R37" s="3"/>
      <c r="S37" s="3"/>
      <c r="T37" s="3"/>
      <c r="U37" s="3"/>
      <c r="V37" s="3"/>
      <c r="W37" s="3"/>
      <c r="X37" s="3"/>
      <c r="Y37" s="77" t="str">
        <f>IF(HBL[[#This Row],[Produktionskedja]]&lt;&gt;"",VLOOKUP(HBL[[#This Row],[Produktionskedja]],Normalvärden[],4,FALSE),"")</f>
        <v/>
      </c>
      <c r="Z37" s="54"/>
      <c r="AA37" s="3"/>
      <c r="AB37" s="54"/>
      <c r="AC37" s="55" t="str">
        <f>IF(HBL[[#This Row],[Växthusgasutsläpp g CO2e/MJ]]&lt;&gt;"",IF(HBL[[#This Row],[Växthusgasutsläpp g CO2e/MJ]]&gt;(0.5*VLOOKUP(HBL[[#This Row],[Användningsområde]],Användningsområde[],2,FALSE)),"Utsläppsminskningen är mindre än 50 % och uppfyller därför inte hållbarhetskriterierna",""),"")</f>
        <v/>
      </c>
      <c r="AD37" s="163"/>
    </row>
    <row r="38" spans="2:30" x14ac:dyDescent="0.35">
      <c r="B38" s="9" t="str">
        <f>IF(HBL[[#This Row],[Hållbar mängd]]&gt;0,IF(HBL[[#This Row],[Enhet]]=Listor!$A$44,HBL[[#This Row],[Hållbar mängd]]*HBL[[#This Row],[Effektivt värmevärde]]*1000,HBL[[#This Row],[Hållbar mängd]]*HBL[[#This Row],[Effektivt värmevärde]]),"")</f>
        <v/>
      </c>
      <c r="C38" s="120" t="str">
        <f>IFERROR(IF(VLOOKUP(HBL[[#This Row],[Drivmedel]],DML_drivmedel[[FuelID]:[Reduktionsplikt]],10,FALSE)="Ja",VLOOKUP(HBL[[#This Row],[Drivmedelskategori]],Drivmedel[],5,FALSE),""),"")</f>
        <v/>
      </c>
      <c r="D38" s="9" t="str">
        <f>IFERROR(IF(HBL[[#This Row],[Hållbar mängd]]&gt;0,HBL[[#This Row],[Växthusgasutsläpp g CO2e/MJ]]*HBL[[#This Row],[Energimängd MJ]]/1000000,""),"")</f>
        <v/>
      </c>
      <c r="E38" s="3" t="str">
        <f>IF(HBL[[#This Row],[Hållbar mängd]]&gt;0,CONCATENATE(Rapporteringsår,"-",HBL[[#This Row],[ID]]),"")</f>
        <v/>
      </c>
      <c r="F38" s="3" t="str">
        <f>IF(HBL[[#This Row],[Hållbar mängd]]&gt;0,Organisationsnummer,"")</f>
        <v/>
      </c>
      <c r="G38" s="56" t="str">
        <f>IF(HBL[[#This Row],[Hållbar mängd]]&gt;0,Rapporteringsår,"")</f>
        <v/>
      </c>
      <c r="H38" s="76" t="str">
        <f>IFERROR(VLOOKUP(HBL[[#This Row],[Råvara]],Råvaror!$B$3:$D$81,3,FALSE),"")</f>
        <v/>
      </c>
      <c r="I38" s="76" t="str">
        <f>IFERROR(VLOOKUP(HBL[[#This Row],[Råvara]],Råvaror!$B$3:$E$81,4,FALSE),"")</f>
        <v/>
      </c>
      <c r="J38" s="76" t="str">
        <f>IFERROR(VLOOKUP(HBL[[#This Row],[Drivmedel]],DML_drivmedel[[FuelID]:[Drivmedel]],6,FALSE),"")</f>
        <v/>
      </c>
      <c r="K38" s="148">
        <v>3036</v>
      </c>
      <c r="L38" s="3"/>
      <c r="M38" s="3"/>
      <c r="N38" s="3"/>
      <c r="O38" s="78"/>
      <c r="P38" s="3"/>
      <c r="Q38" s="3" t="str">
        <f>IFERROR(HLOOKUP(HBL[[#This Row],[Bränslekategori]],Listor!$G$292:$N$306,IF(HBL[[#This Row],[Enhet]]=Listor!$A$44,14,IF(HBL[[#This Row],[Enhet]]=Listor!$A$45,15,"")),FALSE),"")</f>
        <v/>
      </c>
      <c r="R38" s="3"/>
      <c r="S38" s="3"/>
      <c r="T38" s="3"/>
      <c r="U38" s="3"/>
      <c r="V38" s="3"/>
      <c r="W38" s="3"/>
      <c r="X38" s="3"/>
      <c r="Y38" s="77" t="str">
        <f>IF(HBL[[#This Row],[Produktionskedja]]&lt;&gt;"",VLOOKUP(HBL[[#This Row],[Produktionskedja]],Normalvärden[],4,FALSE),"")</f>
        <v/>
      </c>
      <c r="Z38" s="54"/>
      <c r="AA38" s="3"/>
      <c r="AB38" s="54"/>
      <c r="AC38" s="55" t="str">
        <f>IF(HBL[[#This Row],[Växthusgasutsläpp g CO2e/MJ]]&lt;&gt;"",IF(HBL[[#This Row],[Växthusgasutsläpp g CO2e/MJ]]&gt;(0.5*VLOOKUP(HBL[[#This Row],[Användningsområde]],Användningsområde[],2,FALSE)),"Utsläppsminskningen är mindre än 50 % och uppfyller därför inte hållbarhetskriterierna",""),"")</f>
        <v/>
      </c>
      <c r="AD38" s="163"/>
    </row>
    <row r="39" spans="2:30" x14ac:dyDescent="0.35">
      <c r="B39" s="9" t="str">
        <f>IF(HBL[[#This Row],[Hållbar mängd]]&gt;0,IF(HBL[[#This Row],[Enhet]]=Listor!$A$44,HBL[[#This Row],[Hållbar mängd]]*HBL[[#This Row],[Effektivt värmevärde]]*1000,HBL[[#This Row],[Hållbar mängd]]*HBL[[#This Row],[Effektivt värmevärde]]),"")</f>
        <v/>
      </c>
      <c r="C39" s="120" t="str">
        <f>IFERROR(IF(VLOOKUP(HBL[[#This Row],[Drivmedel]],DML_drivmedel[[FuelID]:[Reduktionsplikt]],10,FALSE)="Ja",VLOOKUP(HBL[[#This Row],[Drivmedelskategori]],Drivmedel[],5,FALSE),""),"")</f>
        <v/>
      </c>
      <c r="D39" s="9" t="str">
        <f>IFERROR(IF(HBL[[#This Row],[Hållbar mängd]]&gt;0,HBL[[#This Row],[Växthusgasutsläpp g CO2e/MJ]]*HBL[[#This Row],[Energimängd MJ]]/1000000,""),"")</f>
        <v/>
      </c>
      <c r="E39" s="3" t="str">
        <f>IF(HBL[[#This Row],[Hållbar mängd]]&gt;0,CONCATENATE(Rapporteringsår,"-",HBL[[#This Row],[ID]]),"")</f>
        <v/>
      </c>
      <c r="F39" s="3" t="str">
        <f>IF(HBL[[#This Row],[Hållbar mängd]]&gt;0,Organisationsnummer,"")</f>
        <v/>
      </c>
      <c r="G39" s="56" t="str">
        <f>IF(HBL[[#This Row],[Hållbar mängd]]&gt;0,Rapporteringsår,"")</f>
        <v/>
      </c>
      <c r="H39" s="76" t="str">
        <f>IFERROR(VLOOKUP(HBL[[#This Row],[Råvara]],Råvaror!$B$3:$D$81,3,FALSE),"")</f>
        <v/>
      </c>
      <c r="I39" s="76" t="str">
        <f>IFERROR(VLOOKUP(HBL[[#This Row],[Råvara]],Råvaror!$B$3:$E$81,4,FALSE),"")</f>
        <v/>
      </c>
      <c r="J39" s="76" t="str">
        <f>IFERROR(VLOOKUP(HBL[[#This Row],[Drivmedel]],DML_drivmedel[[FuelID]:[Drivmedel]],6,FALSE),"")</f>
        <v/>
      </c>
      <c r="K39" s="148">
        <v>3037</v>
      </c>
      <c r="L39" s="3"/>
      <c r="M39" s="3"/>
      <c r="N39" s="3"/>
      <c r="O39" s="78"/>
      <c r="P39" s="3"/>
      <c r="Q39" s="3" t="str">
        <f>IFERROR(HLOOKUP(HBL[[#This Row],[Bränslekategori]],Listor!$G$292:$N$306,IF(HBL[[#This Row],[Enhet]]=Listor!$A$44,14,IF(HBL[[#This Row],[Enhet]]=Listor!$A$45,15,"")),FALSE),"")</f>
        <v/>
      </c>
      <c r="R39" s="3"/>
      <c r="S39" s="3"/>
      <c r="T39" s="3"/>
      <c r="U39" s="3"/>
      <c r="V39" s="3"/>
      <c r="W39" s="3"/>
      <c r="X39" s="3"/>
      <c r="Y39" s="77" t="str">
        <f>IF(HBL[[#This Row],[Produktionskedja]]&lt;&gt;"",VLOOKUP(HBL[[#This Row],[Produktionskedja]],Normalvärden[],4,FALSE),"")</f>
        <v/>
      </c>
      <c r="Z39" s="54"/>
      <c r="AA39" s="3"/>
      <c r="AB39" s="54"/>
      <c r="AC39" s="55" t="str">
        <f>IF(HBL[[#This Row],[Växthusgasutsläpp g CO2e/MJ]]&lt;&gt;"",IF(HBL[[#This Row],[Växthusgasutsläpp g CO2e/MJ]]&gt;(0.5*VLOOKUP(HBL[[#This Row],[Användningsområde]],Användningsområde[],2,FALSE)),"Utsläppsminskningen är mindre än 50 % och uppfyller därför inte hållbarhetskriterierna",""),"")</f>
        <v/>
      </c>
      <c r="AD39" s="163"/>
    </row>
    <row r="40" spans="2:30" x14ac:dyDescent="0.35">
      <c r="B40" s="9" t="str">
        <f>IF(HBL[[#This Row],[Hållbar mängd]]&gt;0,IF(HBL[[#This Row],[Enhet]]=Listor!$A$44,HBL[[#This Row],[Hållbar mängd]]*HBL[[#This Row],[Effektivt värmevärde]]*1000,HBL[[#This Row],[Hållbar mängd]]*HBL[[#This Row],[Effektivt värmevärde]]),"")</f>
        <v/>
      </c>
      <c r="C40" s="120" t="str">
        <f>IFERROR(IF(VLOOKUP(HBL[[#This Row],[Drivmedel]],DML_drivmedel[[FuelID]:[Reduktionsplikt]],10,FALSE)="Ja",VLOOKUP(HBL[[#This Row],[Drivmedelskategori]],Drivmedel[],5,FALSE),""),"")</f>
        <v/>
      </c>
      <c r="D40" s="9" t="str">
        <f>IFERROR(IF(HBL[[#This Row],[Hållbar mängd]]&gt;0,HBL[[#This Row],[Växthusgasutsläpp g CO2e/MJ]]*HBL[[#This Row],[Energimängd MJ]]/1000000,""),"")</f>
        <v/>
      </c>
      <c r="E40" s="3" t="str">
        <f>IF(HBL[[#This Row],[Hållbar mängd]]&gt;0,CONCATENATE(Rapporteringsår,"-",HBL[[#This Row],[ID]]),"")</f>
        <v/>
      </c>
      <c r="F40" s="3" t="str">
        <f>IF(HBL[[#This Row],[Hållbar mängd]]&gt;0,Organisationsnummer,"")</f>
        <v/>
      </c>
      <c r="G40" s="56" t="str">
        <f>IF(HBL[[#This Row],[Hållbar mängd]]&gt;0,Rapporteringsår,"")</f>
        <v/>
      </c>
      <c r="H40" s="76" t="str">
        <f>IFERROR(VLOOKUP(HBL[[#This Row],[Råvara]],Råvaror!$B$3:$D$81,3,FALSE),"")</f>
        <v/>
      </c>
      <c r="I40" s="76" t="str">
        <f>IFERROR(VLOOKUP(HBL[[#This Row],[Råvara]],Råvaror!$B$3:$E$81,4,FALSE),"")</f>
        <v/>
      </c>
      <c r="J40" s="76" t="str">
        <f>IFERROR(VLOOKUP(HBL[[#This Row],[Drivmedel]],DML_drivmedel[[FuelID]:[Drivmedel]],6,FALSE),"")</f>
        <v/>
      </c>
      <c r="K40" s="148">
        <v>3038</v>
      </c>
      <c r="L40" s="3"/>
      <c r="M40" s="3"/>
      <c r="N40" s="3"/>
      <c r="O40" s="78"/>
      <c r="P40" s="3"/>
      <c r="Q40" s="3" t="str">
        <f>IFERROR(HLOOKUP(HBL[[#This Row],[Bränslekategori]],Listor!$G$292:$N$306,IF(HBL[[#This Row],[Enhet]]=Listor!$A$44,14,IF(HBL[[#This Row],[Enhet]]=Listor!$A$45,15,"")),FALSE),"")</f>
        <v/>
      </c>
      <c r="R40" s="3"/>
      <c r="S40" s="3"/>
      <c r="T40" s="3"/>
      <c r="U40" s="3"/>
      <c r="V40" s="3"/>
      <c r="W40" s="3"/>
      <c r="X40" s="3"/>
      <c r="Y40" s="77" t="str">
        <f>IF(HBL[[#This Row],[Produktionskedja]]&lt;&gt;"",VLOOKUP(HBL[[#This Row],[Produktionskedja]],Normalvärden[],4,FALSE),"")</f>
        <v/>
      </c>
      <c r="Z40" s="54"/>
      <c r="AA40" s="3"/>
      <c r="AB40" s="54"/>
      <c r="AC40" s="55" t="str">
        <f>IF(HBL[[#This Row],[Växthusgasutsläpp g CO2e/MJ]]&lt;&gt;"",IF(HBL[[#This Row],[Växthusgasutsläpp g CO2e/MJ]]&gt;(0.5*VLOOKUP(HBL[[#This Row],[Användningsområde]],Användningsområde[],2,FALSE)),"Utsläppsminskningen är mindre än 50 % och uppfyller därför inte hållbarhetskriterierna",""),"")</f>
        <v/>
      </c>
      <c r="AD40" s="163"/>
    </row>
    <row r="41" spans="2:30" x14ac:dyDescent="0.35">
      <c r="B41" s="9" t="str">
        <f>IF(HBL[[#This Row],[Hållbar mängd]]&gt;0,IF(HBL[[#This Row],[Enhet]]=Listor!$A$44,HBL[[#This Row],[Hållbar mängd]]*HBL[[#This Row],[Effektivt värmevärde]]*1000,HBL[[#This Row],[Hållbar mängd]]*HBL[[#This Row],[Effektivt värmevärde]]),"")</f>
        <v/>
      </c>
      <c r="C41" s="120" t="str">
        <f>IFERROR(IF(VLOOKUP(HBL[[#This Row],[Drivmedel]],DML_drivmedel[[FuelID]:[Reduktionsplikt]],10,FALSE)="Ja",VLOOKUP(HBL[[#This Row],[Drivmedelskategori]],Drivmedel[],5,FALSE),""),"")</f>
        <v/>
      </c>
      <c r="D41" s="9" t="str">
        <f>IFERROR(IF(HBL[[#This Row],[Hållbar mängd]]&gt;0,HBL[[#This Row],[Växthusgasutsläpp g CO2e/MJ]]*HBL[[#This Row],[Energimängd MJ]]/1000000,""),"")</f>
        <v/>
      </c>
      <c r="E41" s="3" t="str">
        <f>IF(HBL[[#This Row],[Hållbar mängd]]&gt;0,CONCATENATE(Rapporteringsår,"-",HBL[[#This Row],[ID]]),"")</f>
        <v/>
      </c>
      <c r="F41" s="3" t="str">
        <f>IF(HBL[[#This Row],[Hållbar mängd]]&gt;0,Organisationsnummer,"")</f>
        <v/>
      </c>
      <c r="G41" s="56" t="str">
        <f>IF(HBL[[#This Row],[Hållbar mängd]]&gt;0,Rapporteringsår,"")</f>
        <v/>
      </c>
      <c r="H41" s="76" t="str">
        <f>IFERROR(VLOOKUP(HBL[[#This Row],[Råvara]],Råvaror!$B$3:$D$81,3,FALSE),"")</f>
        <v/>
      </c>
      <c r="I41" s="76" t="str">
        <f>IFERROR(VLOOKUP(HBL[[#This Row],[Råvara]],Råvaror!$B$3:$E$81,4,FALSE),"")</f>
        <v/>
      </c>
      <c r="J41" s="76" t="str">
        <f>IFERROR(VLOOKUP(HBL[[#This Row],[Drivmedel]],DML_drivmedel[[FuelID]:[Drivmedel]],6,FALSE),"")</f>
        <v/>
      </c>
      <c r="K41" s="148">
        <v>3039</v>
      </c>
      <c r="L41" s="3"/>
      <c r="M41" s="3"/>
      <c r="N41" s="3"/>
      <c r="O41" s="78"/>
      <c r="P41" s="3"/>
      <c r="Q41" s="3" t="str">
        <f>IFERROR(HLOOKUP(HBL[[#This Row],[Bränslekategori]],Listor!$G$292:$N$306,IF(HBL[[#This Row],[Enhet]]=Listor!$A$44,14,IF(HBL[[#This Row],[Enhet]]=Listor!$A$45,15,"")),FALSE),"")</f>
        <v/>
      </c>
      <c r="R41" s="3"/>
      <c r="S41" s="3"/>
      <c r="T41" s="3"/>
      <c r="U41" s="3"/>
      <c r="V41" s="3"/>
      <c r="W41" s="3"/>
      <c r="X41" s="3"/>
      <c r="Y41" s="77" t="str">
        <f>IF(HBL[[#This Row],[Produktionskedja]]&lt;&gt;"",VLOOKUP(HBL[[#This Row],[Produktionskedja]],Normalvärden[],4,FALSE),"")</f>
        <v/>
      </c>
      <c r="Z41" s="54"/>
      <c r="AA41" s="3"/>
      <c r="AB41" s="54"/>
      <c r="AC41" s="55" t="str">
        <f>IF(HBL[[#This Row],[Växthusgasutsläpp g CO2e/MJ]]&lt;&gt;"",IF(HBL[[#This Row],[Växthusgasutsläpp g CO2e/MJ]]&gt;(0.5*VLOOKUP(HBL[[#This Row],[Användningsområde]],Användningsområde[],2,FALSE)),"Utsläppsminskningen är mindre än 50 % och uppfyller därför inte hållbarhetskriterierna",""),"")</f>
        <v/>
      </c>
      <c r="AD41" s="163"/>
    </row>
    <row r="42" spans="2:30" x14ac:dyDescent="0.35">
      <c r="B42" s="9" t="str">
        <f>IF(HBL[[#This Row],[Hållbar mängd]]&gt;0,IF(HBL[[#This Row],[Enhet]]=Listor!$A$44,HBL[[#This Row],[Hållbar mängd]]*HBL[[#This Row],[Effektivt värmevärde]]*1000,HBL[[#This Row],[Hållbar mängd]]*HBL[[#This Row],[Effektivt värmevärde]]),"")</f>
        <v/>
      </c>
      <c r="C42" s="120" t="str">
        <f>IFERROR(IF(VLOOKUP(HBL[[#This Row],[Drivmedel]],DML_drivmedel[[FuelID]:[Reduktionsplikt]],10,FALSE)="Ja",VLOOKUP(HBL[[#This Row],[Drivmedelskategori]],Drivmedel[],5,FALSE),""),"")</f>
        <v/>
      </c>
      <c r="D42" s="9" t="str">
        <f>IFERROR(IF(HBL[[#This Row],[Hållbar mängd]]&gt;0,HBL[[#This Row],[Växthusgasutsläpp g CO2e/MJ]]*HBL[[#This Row],[Energimängd MJ]]/1000000,""),"")</f>
        <v/>
      </c>
      <c r="E42" s="3" t="str">
        <f>IF(HBL[[#This Row],[Hållbar mängd]]&gt;0,CONCATENATE(Rapporteringsår,"-",HBL[[#This Row],[ID]]),"")</f>
        <v/>
      </c>
      <c r="F42" s="3" t="str">
        <f>IF(HBL[[#This Row],[Hållbar mängd]]&gt;0,Organisationsnummer,"")</f>
        <v/>
      </c>
      <c r="G42" s="56" t="str">
        <f>IF(HBL[[#This Row],[Hållbar mängd]]&gt;0,Rapporteringsår,"")</f>
        <v/>
      </c>
      <c r="H42" s="76" t="str">
        <f>IFERROR(VLOOKUP(HBL[[#This Row],[Råvara]],Råvaror!$B$3:$D$81,3,FALSE),"")</f>
        <v/>
      </c>
      <c r="I42" s="76" t="str">
        <f>IFERROR(VLOOKUP(HBL[[#This Row],[Råvara]],Råvaror!$B$3:$E$81,4,FALSE),"")</f>
        <v/>
      </c>
      <c r="J42" s="76" t="str">
        <f>IFERROR(VLOOKUP(HBL[[#This Row],[Drivmedel]],DML_drivmedel[[FuelID]:[Drivmedel]],6,FALSE),"")</f>
        <v/>
      </c>
      <c r="K42" s="148">
        <v>3040</v>
      </c>
      <c r="L42" s="3"/>
      <c r="M42" s="3"/>
      <c r="N42" s="3"/>
      <c r="O42" s="78"/>
      <c r="P42" s="3"/>
      <c r="Q42" s="3" t="str">
        <f>IFERROR(HLOOKUP(HBL[[#This Row],[Bränslekategori]],Listor!$G$292:$N$306,IF(HBL[[#This Row],[Enhet]]=Listor!$A$44,14,IF(HBL[[#This Row],[Enhet]]=Listor!$A$45,15,"")),FALSE),"")</f>
        <v/>
      </c>
      <c r="R42" s="3"/>
      <c r="S42" s="3"/>
      <c r="T42" s="3"/>
      <c r="U42" s="3"/>
      <c r="V42" s="3"/>
      <c r="W42" s="3"/>
      <c r="X42" s="3"/>
      <c r="Y42" s="77" t="str">
        <f>IF(HBL[[#This Row],[Produktionskedja]]&lt;&gt;"",VLOOKUP(HBL[[#This Row],[Produktionskedja]],Normalvärden[],4,FALSE),"")</f>
        <v/>
      </c>
      <c r="Z42" s="54"/>
      <c r="AA42" s="3"/>
      <c r="AB42" s="54"/>
      <c r="AC42" s="55" t="str">
        <f>IF(HBL[[#This Row],[Växthusgasutsläpp g CO2e/MJ]]&lt;&gt;"",IF(HBL[[#This Row],[Växthusgasutsläpp g CO2e/MJ]]&gt;(0.5*VLOOKUP(HBL[[#This Row],[Användningsområde]],Användningsområde[],2,FALSE)),"Utsläppsminskningen är mindre än 50 % och uppfyller därför inte hållbarhetskriterierna",""),"")</f>
        <v/>
      </c>
      <c r="AD42" s="163"/>
    </row>
    <row r="43" spans="2:30" x14ac:dyDescent="0.35">
      <c r="B43" s="9" t="str">
        <f>IF(HBL[[#This Row],[Hållbar mängd]]&gt;0,IF(HBL[[#This Row],[Enhet]]=Listor!$A$44,HBL[[#This Row],[Hållbar mängd]]*HBL[[#This Row],[Effektivt värmevärde]]*1000,HBL[[#This Row],[Hållbar mängd]]*HBL[[#This Row],[Effektivt värmevärde]]),"")</f>
        <v/>
      </c>
      <c r="C43" s="120" t="str">
        <f>IFERROR(IF(VLOOKUP(HBL[[#This Row],[Drivmedel]],DML_drivmedel[[FuelID]:[Reduktionsplikt]],10,FALSE)="Ja",VLOOKUP(HBL[[#This Row],[Drivmedelskategori]],Drivmedel[],5,FALSE),""),"")</f>
        <v/>
      </c>
      <c r="D43" s="9" t="str">
        <f>IFERROR(IF(HBL[[#This Row],[Hållbar mängd]]&gt;0,HBL[[#This Row],[Växthusgasutsläpp g CO2e/MJ]]*HBL[[#This Row],[Energimängd MJ]]/1000000,""),"")</f>
        <v/>
      </c>
      <c r="E43" s="3" t="str">
        <f>IF(HBL[[#This Row],[Hållbar mängd]]&gt;0,CONCATENATE(Rapporteringsår,"-",HBL[[#This Row],[ID]]),"")</f>
        <v/>
      </c>
      <c r="F43" s="3" t="str">
        <f>IF(HBL[[#This Row],[Hållbar mängd]]&gt;0,Organisationsnummer,"")</f>
        <v/>
      </c>
      <c r="G43" s="56" t="str">
        <f>IF(HBL[[#This Row],[Hållbar mängd]]&gt;0,Rapporteringsår,"")</f>
        <v/>
      </c>
      <c r="H43" s="76" t="str">
        <f>IFERROR(VLOOKUP(HBL[[#This Row],[Råvara]],Råvaror!$B$3:$D$81,3,FALSE),"")</f>
        <v/>
      </c>
      <c r="I43" s="76" t="str">
        <f>IFERROR(VLOOKUP(HBL[[#This Row],[Råvara]],Råvaror!$B$3:$E$81,4,FALSE),"")</f>
        <v/>
      </c>
      <c r="J43" s="76" t="str">
        <f>IFERROR(VLOOKUP(HBL[[#This Row],[Drivmedel]],DML_drivmedel[[FuelID]:[Drivmedel]],6,FALSE),"")</f>
        <v/>
      </c>
      <c r="K43" s="148">
        <v>3041</v>
      </c>
      <c r="L43" s="3"/>
      <c r="M43" s="3"/>
      <c r="N43" s="3"/>
      <c r="O43" s="78"/>
      <c r="P43" s="3"/>
      <c r="Q43" s="3" t="str">
        <f>IFERROR(HLOOKUP(HBL[[#This Row],[Bränslekategori]],Listor!$G$292:$N$306,IF(HBL[[#This Row],[Enhet]]=Listor!$A$44,14,IF(HBL[[#This Row],[Enhet]]=Listor!$A$45,15,"")),FALSE),"")</f>
        <v/>
      </c>
      <c r="R43" s="3"/>
      <c r="S43" s="3"/>
      <c r="T43" s="3"/>
      <c r="U43" s="3"/>
      <c r="V43" s="3"/>
      <c r="W43" s="3"/>
      <c r="X43" s="3"/>
      <c r="Y43" s="77" t="str">
        <f>IF(HBL[[#This Row],[Produktionskedja]]&lt;&gt;"",VLOOKUP(HBL[[#This Row],[Produktionskedja]],Normalvärden[],4,FALSE),"")</f>
        <v/>
      </c>
      <c r="Z43" s="54"/>
      <c r="AA43" s="3"/>
      <c r="AB43" s="54"/>
      <c r="AC43" s="55" t="str">
        <f>IF(HBL[[#This Row],[Växthusgasutsläpp g CO2e/MJ]]&lt;&gt;"",IF(HBL[[#This Row],[Växthusgasutsläpp g CO2e/MJ]]&gt;(0.5*VLOOKUP(HBL[[#This Row],[Användningsområde]],Användningsområde[],2,FALSE)),"Utsläppsminskningen är mindre än 50 % och uppfyller därför inte hållbarhetskriterierna",""),"")</f>
        <v/>
      </c>
      <c r="AD43" s="163"/>
    </row>
    <row r="44" spans="2:30" x14ac:dyDescent="0.35">
      <c r="B44" s="9" t="str">
        <f>IF(HBL[[#This Row],[Hållbar mängd]]&gt;0,IF(HBL[[#This Row],[Enhet]]=Listor!$A$44,HBL[[#This Row],[Hållbar mängd]]*HBL[[#This Row],[Effektivt värmevärde]]*1000,HBL[[#This Row],[Hållbar mängd]]*HBL[[#This Row],[Effektivt värmevärde]]),"")</f>
        <v/>
      </c>
      <c r="C44" s="120" t="str">
        <f>IFERROR(IF(VLOOKUP(HBL[[#This Row],[Drivmedel]],DML_drivmedel[[FuelID]:[Reduktionsplikt]],10,FALSE)="Ja",VLOOKUP(HBL[[#This Row],[Drivmedelskategori]],Drivmedel[],5,FALSE),""),"")</f>
        <v/>
      </c>
      <c r="D44" s="9" t="str">
        <f>IFERROR(IF(HBL[[#This Row],[Hållbar mängd]]&gt;0,HBL[[#This Row],[Växthusgasutsläpp g CO2e/MJ]]*HBL[[#This Row],[Energimängd MJ]]/1000000,""),"")</f>
        <v/>
      </c>
      <c r="E44" s="3" t="str">
        <f>IF(HBL[[#This Row],[Hållbar mängd]]&gt;0,CONCATENATE(Rapporteringsår,"-",HBL[[#This Row],[ID]]),"")</f>
        <v/>
      </c>
      <c r="F44" s="3" t="str">
        <f>IF(HBL[[#This Row],[Hållbar mängd]]&gt;0,Organisationsnummer,"")</f>
        <v/>
      </c>
      <c r="G44" s="56" t="str">
        <f>IF(HBL[[#This Row],[Hållbar mängd]]&gt;0,Rapporteringsår,"")</f>
        <v/>
      </c>
      <c r="H44" s="76" t="str">
        <f>IFERROR(VLOOKUP(HBL[[#This Row],[Råvara]],Råvaror!$B$3:$D$81,3,FALSE),"")</f>
        <v/>
      </c>
      <c r="I44" s="76" t="str">
        <f>IFERROR(VLOOKUP(HBL[[#This Row],[Råvara]],Råvaror!$B$3:$E$81,4,FALSE),"")</f>
        <v/>
      </c>
      <c r="J44" s="76" t="str">
        <f>IFERROR(VLOOKUP(HBL[[#This Row],[Drivmedel]],DML_drivmedel[[FuelID]:[Drivmedel]],6,FALSE),"")</f>
        <v/>
      </c>
      <c r="K44" s="148">
        <v>3042</v>
      </c>
      <c r="L44" s="3"/>
      <c r="M44" s="3"/>
      <c r="N44" s="3"/>
      <c r="O44" s="78"/>
      <c r="P44" s="3"/>
      <c r="Q44" s="3" t="str">
        <f>IFERROR(HLOOKUP(HBL[[#This Row],[Bränslekategori]],Listor!$G$292:$N$306,IF(HBL[[#This Row],[Enhet]]=Listor!$A$44,14,IF(HBL[[#This Row],[Enhet]]=Listor!$A$45,15,"")),FALSE),"")</f>
        <v/>
      </c>
      <c r="R44" s="3"/>
      <c r="S44" s="3"/>
      <c r="T44" s="3"/>
      <c r="U44" s="3"/>
      <c r="V44" s="3"/>
      <c r="W44" s="3"/>
      <c r="X44" s="3"/>
      <c r="Y44" s="77" t="str">
        <f>IF(HBL[[#This Row],[Produktionskedja]]&lt;&gt;"",VLOOKUP(HBL[[#This Row],[Produktionskedja]],Normalvärden[],4,FALSE),"")</f>
        <v/>
      </c>
      <c r="Z44" s="54"/>
      <c r="AA44" s="3"/>
      <c r="AB44" s="54"/>
      <c r="AC44" s="55" t="str">
        <f>IF(HBL[[#This Row],[Växthusgasutsläpp g CO2e/MJ]]&lt;&gt;"",IF(HBL[[#This Row],[Växthusgasutsläpp g CO2e/MJ]]&gt;(0.5*VLOOKUP(HBL[[#This Row],[Användningsområde]],Användningsområde[],2,FALSE)),"Utsläppsminskningen är mindre än 50 % och uppfyller därför inte hållbarhetskriterierna",""),"")</f>
        <v/>
      </c>
      <c r="AD44" s="163"/>
    </row>
    <row r="45" spans="2:30" x14ac:dyDescent="0.35">
      <c r="B45" s="9" t="str">
        <f>IF(HBL[[#This Row],[Hållbar mängd]]&gt;0,IF(HBL[[#This Row],[Enhet]]=Listor!$A$44,HBL[[#This Row],[Hållbar mängd]]*HBL[[#This Row],[Effektivt värmevärde]]*1000,HBL[[#This Row],[Hållbar mängd]]*HBL[[#This Row],[Effektivt värmevärde]]),"")</f>
        <v/>
      </c>
      <c r="C45" s="120" t="str">
        <f>IFERROR(IF(VLOOKUP(HBL[[#This Row],[Drivmedel]],DML_drivmedel[[FuelID]:[Reduktionsplikt]],10,FALSE)="Ja",VLOOKUP(HBL[[#This Row],[Drivmedelskategori]],Drivmedel[],5,FALSE),""),"")</f>
        <v/>
      </c>
      <c r="D45" s="9" t="str">
        <f>IFERROR(IF(HBL[[#This Row],[Hållbar mängd]]&gt;0,HBL[[#This Row],[Växthusgasutsläpp g CO2e/MJ]]*HBL[[#This Row],[Energimängd MJ]]/1000000,""),"")</f>
        <v/>
      </c>
      <c r="E45" s="3" t="str">
        <f>IF(HBL[[#This Row],[Hållbar mängd]]&gt;0,CONCATENATE(Rapporteringsår,"-",HBL[[#This Row],[ID]]),"")</f>
        <v/>
      </c>
      <c r="F45" s="3" t="str">
        <f>IF(HBL[[#This Row],[Hållbar mängd]]&gt;0,Organisationsnummer,"")</f>
        <v/>
      </c>
      <c r="G45" s="56" t="str">
        <f>IF(HBL[[#This Row],[Hållbar mängd]]&gt;0,Rapporteringsår,"")</f>
        <v/>
      </c>
      <c r="H45" s="76" t="str">
        <f>IFERROR(VLOOKUP(HBL[[#This Row],[Råvara]],Råvaror!$B$3:$D$81,3,FALSE),"")</f>
        <v/>
      </c>
      <c r="I45" s="76" t="str">
        <f>IFERROR(VLOOKUP(HBL[[#This Row],[Råvara]],Råvaror!$B$3:$E$81,4,FALSE),"")</f>
        <v/>
      </c>
      <c r="J45" s="76" t="str">
        <f>IFERROR(VLOOKUP(HBL[[#This Row],[Drivmedel]],DML_drivmedel[[FuelID]:[Drivmedel]],6,FALSE),"")</f>
        <v/>
      </c>
      <c r="K45" s="148">
        <v>3043</v>
      </c>
      <c r="L45" s="3"/>
      <c r="M45" s="3"/>
      <c r="N45" s="3"/>
      <c r="O45" s="78"/>
      <c r="P45" s="3"/>
      <c r="Q45" s="3" t="str">
        <f>IFERROR(HLOOKUP(HBL[[#This Row],[Bränslekategori]],Listor!$G$292:$N$306,IF(HBL[[#This Row],[Enhet]]=Listor!$A$44,14,IF(HBL[[#This Row],[Enhet]]=Listor!$A$45,15,"")),FALSE),"")</f>
        <v/>
      </c>
      <c r="R45" s="3"/>
      <c r="S45" s="3"/>
      <c r="T45" s="3"/>
      <c r="U45" s="3"/>
      <c r="V45" s="3"/>
      <c r="W45" s="3"/>
      <c r="X45" s="3"/>
      <c r="Y45" s="77" t="str">
        <f>IF(HBL[[#This Row],[Produktionskedja]]&lt;&gt;"",VLOOKUP(HBL[[#This Row],[Produktionskedja]],Normalvärden[],4,FALSE),"")</f>
        <v/>
      </c>
      <c r="Z45" s="54"/>
      <c r="AA45" s="3"/>
      <c r="AB45" s="54"/>
      <c r="AC45" s="55" t="str">
        <f>IF(HBL[[#This Row],[Växthusgasutsläpp g CO2e/MJ]]&lt;&gt;"",IF(HBL[[#This Row],[Växthusgasutsläpp g CO2e/MJ]]&gt;(0.5*VLOOKUP(HBL[[#This Row],[Användningsområde]],Användningsområde[],2,FALSE)),"Utsläppsminskningen är mindre än 50 % och uppfyller därför inte hållbarhetskriterierna",""),"")</f>
        <v/>
      </c>
      <c r="AD45" s="163"/>
    </row>
    <row r="46" spans="2:30" x14ac:dyDescent="0.35">
      <c r="B46" s="9" t="str">
        <f>IF(HBL[[#This Row],[Hållbar mängd]]&gt;0,IF(HBL[[#This Row],[Enhet]]=Listor!$A$44,HBL[[#This Row],[Hållbar mängd]]*HBL[[#This Row],[Effektivt värmevärde]]*1000,HBL[[#This Row],[Hållbar mängd]]*HBL[[#This Row],[Effektivt värmevärde]]),"")</f>
        <v/>
      </c>
      <c r="C46" s="120" t="str">
        <f>IFERROR(IF(VLOOKUP(HBL[[#This Row],[Drivmedel]],DML_drivmedel[[FuelID]:[Reduktionsplikt]],10,FALSE)="Ja",VLOOKUP(HBL[[#This Row],[Drivmedelskategori]],Drivmedel[],5,FALSE),""),"")</f>
        <v/>
      </c>
      <c r="D46" s="9" t="str">
        <f>IFERROR(IF(HBL[[#This Row],[Hållbar mängd]]&gt;0,HBL[[#This Row],[Växthusgasutsläpp g CO2e/MJ]]*HBL[[#This Row],[Energimängd MJ]]/1000000,""),"")</f>
        <v/>
      </c>
      <c r="E46" s="3" t="str">
        <f>IF(HBL[[#This Row],[Hållbar mängd]]&gt;0,CONCATENATE(Rapporteringsår,"-",HBL[[#This Row],[ID]]),"")</f>
        <v/>
      </c>
      <c r="F46" s="3" t="str">
        <f>IF(HBL[[#This Row],[Hållbar mängd]]&gt;0,Organisationsnummer,"")</f>
        <v/>
      </c>
      <c r="G46" s="56" t="str">
        <f>IF(HBL[[#This Row],[Hållbar mängd]]&gt;0,Rapporteringsår,"")</f>
        <v/>
      </c>
      <c r="H46" s="76" t="str">
        <f>IFERROR(VLOOKUP(HBL[[#This Row],[Råvara]],Råvaror!$B$3:$D$81,3,FALSE),"")</f>
        <v/>
      </c>
      <c r="I46" s="76" t="str">
        <f>IFERROR(VLOOKUP(HBL[[#This Row],[Råvara]],Råvaror!$B$3:$E$81,4,FALSE),"")</f>
        <v/>
      </c>
      <c r="J46" s="76" t="str">
        <f>IFERROR(VLOOKUP(HBL[[#This Row],[Drivmedel]],DML_drivmedel[[FuelID]:[Drivmedel]],6,FALSE),"")</f>
        <v/>
      </c>
      <c r="K46" s="148">
        <v>3044</v>
      </c>
      <c r="L46" s="3"/>
      <c r="M46" s="3"/>
      <c r="N46" s="3"/>
      <c r="O46" s="78"/>
      <c r="P46" s="3"/>
      <c r="Q46" s="3" t="str">
        <f>IFERROR(HLOOKUP(HBL[[#This Row],[Bränslekategori]],Listor!$G$292:$N$306,IF(HBL[[#This Row],[Enhet]]=Listor!$A$44,14,IF(HBL[[#This Row],[Enhet]]=Listor!$A$45,15,"")),FALSE),"")</f>
        <v/>
      </c>
      <c r="R46" s="3"/>
      <c r="S46" s="3"/>
      <c r="T46" s="3"/>
      <c r="U46" s="3"/>
      <c r="V46" s="3"/>
      <c r="W46" s="3"/>
      <c r="X46" s="3"/>
      <c r="Y46" s="77" t="str">
        <f>IF(HBL[[#This Row],[Produktionskedja]]&lt;&gt;"",VLOOKUP(HBL[[#This Row],[Produktionskedja]],Normalvärden[],4,FALSE),"")</f>
        <v/>
      </c>
      <c r="Z46" s="54"/>
      <c r="AA46" s="3"/>
      <c r="AB46" s="54"/>
      <c r="AC46" s="55" t="str">
        <f>IF(HBL[[#This Row],[Växthusgasutsläpp g CO2e/MJ]]&lt;&gt;"",IF(HBL[[#This Row],[Växthusgasutsläpp g CO2e/MJ]]&gt;(0.5*VLOOKUP(HBL[[#This Row],[Användningsområde]],Användningsområde[],2,FALSE)),"Utsläppsminskningen är mindre än 50 % och uppfyller därför inte hållbarhetskriterierna",""),"")</f>
        <v/>
      </c>
      <c r="AD46" s="163"/>
    </row>
    <row r="47" spans="2:30" x14ac:dyDescent="0.35">
      <c r="B47" s="9" t="str">
        <f>IF(HBL[[#This Row],[Hållbar mängd]]&gt;0,IF(HBL[[#This Row],[Enhet]]=Listor!$A$44,HBL[[#This Row],[Hållbar mängd]]*HBL[[#This Row],[Effektivt värmevärde]]*1000,HBL[[#This Row],[Hållbar mängd]]*HBL[[#This Row],[Effektivt värmevärde]]),"")</f>
        <v/>
      </c>
      <c r="C47" s="120" t="str">
        <f>IFERROR(IF(VLOOKUP(HBL[[#This Row],[Drivmedel]],DML_drivmedel[[FuelID]:[Reduktionsplikt]],10,FALSE)="Ja",VLOOKUP(HBL[[#This Row],[Drivmedelskategori]],Drivmedel[],5,FALSE),""),"")</f>
        <v/>
      </c>
      <c r="D47" s="9" t="str">
        <f>IFERROR(IF(HBL[[#This Row],[Hållbar mängd]]&gt;0,HBL[[#This Row],[Växthusgasutsläpp g CO2e/MJ]]*HBL[[#This Row],[Energimängd MJ]]/1000000,""),"")</f>
        <v/>
      </c>
      <c r="E47" s="3" t="str">
        <f>IF(HBL[[#This Row],[Hållbar mängd]]&gt;0,CONCATENATE(Rapporteringsår,"-",HBL[[#This Row],[ID]]),"")</f>
        <v/>
      </c>
      <c r="F47" s="3" t="str">
        <f>IF(HBL[[#This Row],[Hållbar mängd]]&gt;0,Organisationsnummer,"")</f>
        <v/>
      </c>
      <c r="G47" s="56" t="str">
        <f>IF(HBL[[#This Row],[Hållbar mängd]]&gt;0,Rapporteringsår,"")</f>
        <v/>
      </c>
      <c r="H47" s="76" t="str">
        <f>IFERROR(VLOOKUP(HBL[[#This Row],[Råvara]],Råvaror!$B$3:$D$81,3,FALSE),"")</f>
        <v/>
      </c>
      <c r="I47" s="76" t="str">
        <f>IFERROR(VLOOKUP(HBL[[#This Row],[Råvara]],Råvaror!$B$3:$E$81,4,FALSE),"")</f>
        <v/>
      </c>
      <c r="J47" s="76" t="str">
        <f>IFERROR(VLOOKUP(HBL[[#This Row],[Drivmedel]],DML_drivmedel[[FuelID]:[Drivmedel]],6,FALSE),"")</f>
        <v/>
      </c>
      <c r="K47" s="148">
        <v>3045</v>
      </c>
      <c r="L47" s="3"/>
      <c r="M47" s="3"/>
      <c r="N47" s="3"/>
      <c r="O47" s="78"/>
      <c r="P47" s="3"/>
      <c r="Q47" s="3" t="str">
        <f>IFERROR(HLOOKUP(HBL[[#This Row],[Bränslekategori]],Listor!$G$292:$N$306,IF(HBL[[#This Row],[Enhet]]=Listor!$A$44,14,IF(HBL[[#This Row],[Enhet]]=Listor!$A$45,15,"")),FALSE),"")</f>
        <v/>
      </c>
      <c r="R47" s="3"/>
      <c r="S47" s="3"/>
      <c r="T47" s="3"/>
      <c r="U47" s="3"/>
      <c r="V47" s="3"/>
      <c r="W47" s="3"/>
      <c r="X47" s="3"/>
      <c r="Y47" s="77" t="str">
        <f>IF(HBL[[#This Row],[Produktionskedja]]&lt;&gt;"",VLOOKUP(HBL[[#This Row],[Produktionskedja]],Normalvärden[],4,FALSE),"")</f>
        <v/>
      </c>
      <c r="Z47" s="54"/>
      <c r="AA47" s="3"/>
      <c r="AB47" s="54"/>
      <c r="AC47" s="55" t="str">
        <f>IF(HBL[[#This Row],[Växthusgasutsläpp g CO2e/MJ]]&lt;&gt;"",IF(HBL[[#This Row],[Växthusgasutsläpp g CO2e/MJ]]&gt;(0.5*VLOOKUP(HBL[[#This Row],[Användningsområde]],Användningsområde[],2,FALSE)),"Utsläppsminskningen är mindre än 50 % och uppfyller därför inte hållbarhetskriterierna",""),"")</f>
        <v/>
      </c>
      <c r="AD47" s="163"/>
    </row>
    <row r="48" spans="2:30" x14ac:dyDescent="0.35">
      <c r="B48" s="9" t="str">
        <f>IF(HBL[[#This Row],[Hållbar mängd]]&gt;0,IF(HBL[[#This Row],[Enhet]]=Listor!$A$44,HBL[[#This Row],[Hållbar mängd]]*HBL[[#This Row],[Effektivt värmevärde]]*1000,HBL[[#This Row],[Hållbar mängd]]*HBL[[#This Row],[Effektivt värmevärde]]),"")</f>
        <v/>
      </c>
      <c r="C48" s="120" t="str">
        <f>IFERROR(IF(VLOOKUP(HBL[[#This Row],[Drivmedel]],DML_drivmedel[[FuelID]:[Reduktionsplikt]],10,FALSE)="Ja",VLOOKUP(HBL[[#This Row],[Drivmedelskategori]],Drivmedel[],5,FALSE),""),"")</f>
        <v/>
      </c>
      <c r="D48" s="9" t="str">
        <f>IFERROR(IF(HBL[[#This Row],[Hållbar mängd]]&gt;0,HBL[[#This Row],[Växthusgasutsläpp g CO2e/MJ]]*HBL[[#This Row],[Energimängd MJ]]/1000000,""),"")</f>
        <v/>
      </c>
      <c r="E48" s="3" t="str">
        <f>IF(HBL[[#This Row],[Hållbar mängd]]&gt;0,CONCATENATE(Rapporteringsår,"-",HBL[[#This Row],[ID]]),"")</f>
        <v/>
      </c>
      <c r="F48" s="3" t="str">
        <f>IF(HBL[[#This Row],[Hållbar mängd]]&gt;0,Organisationsnummer,"")</f>
        <v/>
      </c>
      <c r="G48" s="56" t="str">
        <f>IF(HBL[[#This Row],[Hållbar mängd]]&gt;0,Rapporteringsår,"")</f>
        <v/>
      </c>
      <c r="H48" s="76" t="str">
        <f>IFERROR(VLOOKUP(HBL[[#This Row],[Råvara]],Råvaror!$B$3:$D$81,3,FALSE),"")</f>
        <v/>
      </c>
      <c r="I48" s="76" t="str">
        <f>IFERROR(VLOOKUP(HBL[[#This Row],[Råvara]],Råvaror!$B$3:$E$81,4,FALSE),"")</f>
        <v/>
      </c>
      <c r="J48" s="76" t="str">
        <f>IFERROR(VLOOKUP(HBL[[#This Row],[Drivmedel]],DML_drivmedel[[FuelID]:[Drivmedel]],6,FALSE),"")</f>
        <v/>
      </c>
      <c r="K48" s="148">
        <v>3046</v>
      </c>
      <c r="L48" s="3"/>
      <c r="M48" s="3"/>
      <c r="N48" s="3"/>
      <c r="O48" s="78"/>
      <c r="P48" s="3"/>
      <c r="Q48" s="3" t="str">
        <f>IFERROR(HLOOKUP(HBL[[#This Row],[Bränslekategori]],Listor!$G$292:$N$306,IF(HBL[[#This Row],[Enhet]]=Listor!$A$44,14,IF(HBL[[#This Row],[Enhet]]=Listor!$A$45,15,"")),FALSE),"")</f>
        <v/>
      </c>
      <c r="R48" s="3"/>
      <c r="S48" s="3"/>
      <c r="T48" s="3"/>
      <c r="U48" s="3"/>
      <c r="V48" s="3"/>
      <c r="W48" s="3"/>
      <c r="X48" s="3"/>
      <c r="Y48" s="77" t="str">
        <f>IF(HBL[[#This Row],[Produktionskedja]]&lt;&gt;"",VLOOKUP(HBL[[#This Row],[Produktionskedja]],Normalvärden[],4,FALSE),"")</f>
        <v/>
      </c>
      <c r="Z48" s="54"/>
      <c r="AA48" s="3"/>
      <c r="AB48" s="54"/>
      <c r="AC48" s="55" t="str">
        <f>IF(HBL[[#This Row],[Växthusgasutsläpp g CO2e/MJ]]&lt;&gt;"",IF(HBL[[#This Row],[Växthusgasutsläpp g CO2e/MJ]]&gt;(0.5*VLOOKUP(HBL[[#This Row],[Användningsområde]],Användningsområde[],2,FALSE)),"Utsläppsminskningen är mindre än 50 % och uppfyller därför inte hållbarhetskriterierna",""),"")</f>
        <v/>
      </c>
      <c r="AD48" s="163"/>
    </row>
    <row r="49" spans="2:30" x14ac:dyDescent="0.35">
      <c r="B49" s="9" t="str">
        <f>IF(HBL[[#This Row],[Hållbar mängd]]&gt;0,IF(HBL[[#This Row],[Enhet]]=Listor!$A$44,HBL[[#This Row],[Hållbar mängd]]*HBL[[#This Row],[Effektivt värmevärde]]*1000,HBL[[#This Row],[Hållbar mängd]]*HBL[[#This Row],[Effektivt värmevärde]]),"")</f>
        <v/>
      </c>
      <c r="C49" s="120" t="str">
        <f>IFERROR(IF(VLOOKUP(HBL[[#This Row],[Drivmedel]],DML_drivmedel[[FuelID]:[Reduktionsplikt]],10,FALSE)="Ja",VLOOKUP(HBL[[#This Row],[Drivmedelskategori]],Drivmedel[],5,FALSE),""),"")</f>
        <v/>
      </c>
      <c r="D49" s="9" t="str">
        <f>IFERROR(IF(HBL[[#This Row],[Hållbar mängd]]&gt;0,HBL[[#This Row],[Växthusgasutsläpp g CO2e/MJ]]*HBL[[#This Row],[Energimängd MJ]]/1000000,""),"")</f>
        <v/>
      </c>
      <c r="E49" s="3" t="str">
        <f>IF(HBL[[#This Row],[Hållbar mängd]]&gt;0,CONCATENATE(Rapporteringsår,"-",HBL[[#This Row],[ID]]),"")</f>
        <v/>
      </c>
      <c r="F49" s="3" t="str">
        <f>IF(HBL[[#This Row],[Hållbar mängd]]&gt;0,Organisationsnummer,"")</f>
        <v/>
      </c>
      <c r="G49" s="56" t="str">
        <f>IF(HBL[[#This Row],[Hållbar mängd]]&gt;0,Rapporteringsår,"")</f>
        <v/>
      </c>
      <c r="H49" s="76" t="str">
        <f>IFERROR(VLOOKUP(HBL[[#This Row],[Råvara]],Råvaror!$B$3:$D$81,3,FALSE),"")</f>
        <v/>
      </c>
      <c r="I49" s="76" t="str">
        <f>IFERROR(VLOOKUP(HBL[[#This Row],[Råvara]],Råvaror!$B$3:$E$81,4,FALSE),"")</f>
        <v/>
      </c>
      <c r="J49" s="76" t="str">
        <f>IFERROR(VLOOKUP(HBL[[#This Row],[Drivmedel]],DML_drivmedel[[FuelID]:[Drivmedel]],6,FALSE),"")</f>
        <v/>
      </c>
      <c r="K49" s="148">
        <v>3047</v>
      </c>
      <c r="L49" s="3"/>
      <c r="M49" s="3"/>
      <c r="N49" s="3"/>
      <c r="O49" s="78"/>
      <c r="P49" s="3"/>
      <c r="Q49" s="3" t="str">
        <f>IFERROR(HLOOKUP(HBL[[#This Row],[Bränslekategori]],Listor!$G$292:$N$306,IF(HBL[[#This Row],[Enhet]]=Listor!$A$44,14,IF(HBL[[#This Row],[Enhet]]=Listor!$A$45,15,"")),FALSE),"")</f>
        <v/>
      </c>
      <c r="R49" s="3"/>
      <c r="S49" s="3"/>
      <c r="T49" s="3"/>
      <c r="U49" s="3"/>
      <c r="V49" s="3"/>
      <c r="W49" s="3"/>
      <c r="X49" s="3"/>
      <c r="Y49" s="77" t="str">
        <f>IF(HBL[[#This Row],[Produktionskedja]]&lt;&gt;"",VLOOKUP(HBL[[#This Row],[Produktionskedja]],Normalvärden[],4,FALSE),"")</f>
        <v/>
      </c>
      <c r="Z49" s="54"/>
      <c r="AA49" s="3"/>
      <c r="AB49" s="54"/>
      <c r="AC49" s="55" t="str">
        <f>IF(HBL[[#This Row],[Växthusgasutsläpp g CO2e/MJ]]&lt;&gt;"",IF(HBL[[#This Row],[Växthusgasutsläpp g CO2e/MJ]]&gt;(0.5*VLOOKUP(HBL[[#This Row],[Användningsområde]],Användningsområde[],2,FALSE)),"Utsläppsminskningen är mindre än 50 % och uppfyller därför inte hållbarhetskriterierna",""),"")</f>
        <v/>
      </c>
      <c r="AD49" s="163"/>
    </row>
    <row r="50" spans="2:30" x14ac:dyDescent="0.35">
      <c r="B50" s="9" t="str">
        <f>IF(HBL[[#This Row],[Hållbar mängd]]&gt;0,IF(HBL[[#This Row],[Enhet]]=Listor!$A$44,HBL[[#This Row],[Hållbar mängd]]*HBL[[#This Row],[Effektivt värmevärde]]*1000,HBL[[#This Row],[Hållbar mängd]]*HBL[[#This Row],[Effektivt värmevärde]]),"")</f>
        <v/>
      </c>
      <c r="C50" s="120" t="str">
        <f>IFERROR(IF(VLOOKUP(HBL[[#This Row],[Drivmedel]],DML_drivmedel[[FuelID]:[Reduktionsplikt]],10,FALSE)="Ja",VLOOKUP(HBL[[#This Row],[Drivmedelskategori]],Drivmedel[],5,FALSE),""),"")</f>
        <v/>
      </c>
      <c r="D50" s="9" t="str">
        <f>IFERROR(IF(HBL[[#This Row],[Hållbar mängd]]&gt;0,HBL[[#This Row],[Växthusgasutsläpp g CO2e/MJ]]*HBL[[#This Row],[Energimängd MJ]]/1000000,""),"")</f>
        <v/>
      </c>
      <c r="E50" s="3" t="str">
        <f>IF(HBL[[#This Row],[Hållbar mängd]]&gt;0,CONCATENATE(Rapporteringsår,"-",HBL[[#This Row],[ID]]),"")</f>
        <v/>
      </c>
      <c r="F50" s="3" t="str">
        <f>IF(HBL[[#This Row],[Hållbar mängd]]&gt;0,Organisationsnummer,"")</f>
        <v/>
      </c>
      <c r="G50" s="56" t="str">
        <f>IF(HBL[[#This Row],[Hållbar mängd]]&gt;0,Rapporteringsår,"")</f>
        <v/>
      </c>
      <c r="H50" s="76" t="str">
        <f>IFERROR(VLOOKUP(HBL[[#This Row],[Råvara]],Råvaror!$B$3:$D$81,3,FALSE),"")</f>
        <v/>
      </c>
      <c r="I50" s="76" t="str">
        <f>IFERROR(VLOOKUP(HBL[[#This Row],[Råvara]],Råvaror!$B$3:$E$81,4,FALSE),"")</f>
        <v/>
      </c>
      <c r="J50" s="76" t="str">
        <f>IFERROR(VLOOKUP(HBL[[#This Row],[Drivmedel]],DML_drivmedel[[FuelID]:[Drivmedel]],6,FALSE),"")</f>
        <v/>
      </c>
      <c r="K50" s="148">
        <v>3048</v>
      </c>
      <c r="L50" s="3"/>
      <c r="M50" s="3"/>
      <c r="N50" s="3"/>
      <c r="O50" s="78"/>
      <c r="P50" s="3"/>
      <c r="Q50" s="3" t="str">
        <f>IFERROR(HLOOKUP(HBL[[#This Row],[Bränslekategori]],Listor!$G$292:$N$306,IF(HBL[[#This Row],[Enhet]]=Listor!$A$44,14,IF(HBL[[#This Row],[Enhet]]=Listor!$A$45,15,"")),FALSE),"")</f>
        <v/>
      </c>
      <c r="R50" s="3"/>
      <c r="S50" s="3"/>
      <c r="T50" s="3"/>
      <c r="U50" s="3"/>
      <c r="V50" s="3"/>
      <c r="W50" s="3"/>
      <c r="X50" s="3"/>
      <c r="Y50" s="77" t="str">
        <f>IF(HBL[[#This Row],[Produktionskedja]]&lt;&gt;"",VLOOKUP(HBL[[#This Row],[Produktionskedja]],Normalvärden[],4,FALSE),"")</f>
        <v/>
      </c>
      <c r="Z50" s="54"/>
      <c r="AA50" s="3"/>
      <c r="AB50" s="54"/>
      <c r="AC50" s="55" t="str">
        <f>IF(HBL[[#This Row],[Växthusgasutsläpp g CO2e/MJ]]&lt;&gt;"",IF(HBL[[#This Row],[Växthusgasutsläpp g CO2e/MJ]]&gt;(0.5*VLOOKUP(HBL[[#This Row],[Användningsområde]],Användningsområde[],2,FALSE)),"Utsläppsminskningen är mindre än 50 % och uppfyller därför inte hållbarhetskriterierna",""),"")</f>
        <v/>
      </c>
      <c r="AD50" s="163"/>
    </row>
    <row r="51" spans="2:30" x14ac:dyDescent="0.35">
      <c r="B51" s="9" t="str">
        <f>IF(HBL[[#This Row],[Hållbar mängd]]&gt;0,IF(HBL[[#This Row],[Enhet]]=Listor!$A$44,HBL[[#This Row],[Hållbar mängd]]*HBL[[#This Row],[Effektivt värmevärde]]*1000,HBL[[#This Row],[Hållbar mängd]]*HBL[[#This Row],[Effektivt värmevärde]]),"")</f>
        <v/>
      </c>
      <c r="C51" s="120" t="str">
        <f>IFERROR(IF(VLOOKUP(HBL[[#This Row],[Drivmedel]],DML_drivmedel[[FuelID]:[Reduktionsplikt]],10,FALSE)="Ja",VLOOKUP(HBL[[#This Row],[Drivmedelskategori]],Drivmedel[],5,FALSE),""),"")</f>
        <v/>
      </c>
      <c r="D51" s="9" t="str">
        <f>IFERROR(IF(HBL[[#This Row],[Hållbar mängd]]&gt;0,HBL[[#This Row],[Växthusgasutsläpp g CO2e/MJ]]*HBL[[#This Row],[Energimängd MJ]]/1000000,""),"")</f>
        <v/>
      </c>
      <c r="E51" s="3" t="str">
        <f>IF(HBL[[#This Row],[Hållbar mängd]]&gt;0,CONCATENATE(Rapporteringsår,"-",HBL[[#This Row],[ID]]),"")</f>
        <v/>
      </c>
      <c r="F51" s="3" t="str">
        <f>IF(HBL[[#This Row],[Hållbar mängd]]&gt;0,Organisationsnummer,"")</f>
        <v/>
      </c>
      <c r="G51" s="56" t="str">
        <f>IF(HBL[[#This Row],[Hållbar mängd]]&gt;0,Rapporteringsår,"")</f>
        <v/>
      </c>
      <c r="H51" s="76" t="str">
        <f>IFERROR(VLOOKUP(HBL[[#This Row],[Råvara]],Råvaror!$B$3:$D$81,3,FALSE),"")</f>
        <v/>
      </c>
      <c r="I51" s="76" t="str">
        <f>IFERROR(VLOOKUP(HBL[[#This Row],[Råvara]],Råvaror!$B$3:$E$81,4,FALSE),"")</f>
        <v/>
      </c>
      <c r="J51" s="76" t="str">
        <f>IFERROR(VLOOKUP(HBL[[#This Row],[Drivmedel]],DML_drivmedel[[FuelID]:[Drivmedel]],6,FALSE),"")</f>
        <v/>
      </c>
      <c r="K51" s="148">
        <v>3049</v>
      </c>
      <c r="L51" s="3"/>
      <c r="M51" s="3"/>
      <c r="N51" s="3"/>
      <c r="O51" s="78"/>
      <c r="P51" s="3"/>
      <c r="Q51" s="3" t="str">
        <f>IFERROR(HLOOKUP(HBL[[#This Row],[Bränslekategori]],Listor!$G$292:$N$306,IF(HBL[[#This Row],[Enhet]]=Listor!$A$44,14,IF(HBL[[#This Row],[Enhet]]=Listor!$A$45,15,"")),FALSE),"")</f>
        <v/>
      </c>
      <c r="R51" s="3"/>
      <c r="S51" s="3"/>
      <c r="T51" s="3"/>
      <c r="U51" s="3"/>
      <c r="V51" s="3"/>
      <c r="W51" s="3"/>
      <c r="X51" s="3"/>
      <c r="Y51" s="77" t="str">
        <f>IF(HBL[[#This Row],[Produktionskedja]]&lt;&gt;"",VLOOKUP(HBL[[#This Row],[Produktionskedja]],Normalvärden[],4,FALSE),"")</f>
        <v/>
      </c>
      <c r="Z51" s="54"/>
      <c r="AA51" s="3"/>
      <c r="AB51" s="54"/>
      <c r="AC51" s="55" t="str">
        <f>IF(HBL[[#This Row],[Växthusgasutsläpp g CO2e/MJ]]&lt;&gt;"",IF(HBL[[#This Row],[Växthusgasutsläpp g CO2e/MJ]]&gt;(0.5*VLOOKUP(HBL[[#This Row],[Användningsområde]],Användningsområde[],2,FALSE)),"Utsläppsminskningen är mindre än 50 % och uppfyller därför inte hållbarhetskriterierna",""),"")</f>
        <v/>
      </c>
      <c r="AD51" s="163"/>
    </row>
    <row r="52" spans="2:30" x14ac:dyDescent="0.35">
      <c r="B52" s="9" t="str">
        <f>IF(HBL[[#This Row],[Hållbar mängd]]&gt;0,IF(HBL[[#This Row],[Enhet]]=Listor!$A$44,HBL[[#This Row],[Hållbar mängd]]*HBL[[#This Row],[Effektivt värmevärde]]*1000,HBL[[#This Row],[Hållbar mängd]]*HBL[[#This Row],[Effektivt värmevärde]]),"")</f>
        <v/>
      </c>
      <c r="C52" s="120" t="str">
        <f>IFERROR(IF(VLOOKUP(HBL[[#This Row],[Drivmedel]],DML_drivmedel[[FuelID]:[Reduktionsplikt]],10,FALSE)="Ja",VLOOKUP(HBL[[#This Row],[Drivmedelskategori]],Drivmedel[],5,FALSE),""),"")</f>
        <v/>
      </c>
      <c r="D52" s="9" t="str">
        <f>IFERROR(IF(HBL[[#This Row],[Hållbar mängd]]&gt;0,HBL[[#This Row],[Växthusgasutsläpp g CO2e/MJ]]*HBL[[#This Row],[Energimängd MJ]]/1000000,""),"")</f>
        <v/>
      </c>
      <c r="E52" s="3" t="str">
        <f>IF(HBL[[#This Row],[Hållbar mängd]]&gt;0,CONCATENATE(Rapporteringsår,"-",HBL[[#This Row],[ID]]),"")</f>
        <v/>
      </c>
      <c r="F52" s="3" t="str">
        <f>IF(HBL[[#This Row],[Hållbar mängd]]&gt;0,Organisationsnummer,"")</f>
        <v/>
      </c>
      <c r="G52" s="56" t="str">
        <f>IF(HBL[[#This Row],[Hållbar mängd]]&gt;0,Rapporteringsår,"")</f>
        <v/>
      </c>
      <c r="H52" s="76" t="str">
        <f>IFERROR(VLOOKUP(HBL[[#This Row],[Råvara]],Råvaror!$B$3:$D$81,3,FALSE),"")</f>
        <v/>
      </c>
      <c r="I52" s="76" t="str">
        <f>IFERROR(VLOOKUP(HBL[[#This Row],[Råvara]],Råvaror!$B$3:$E$81,4,FALSE),"")</f>
        <v/>
      </c>
      <c r="J52" s="76" t="str">
        <f>IFERROR(VLOOKUP(HBL[[#This Row],[Drivmedel]],DML_drivmedel[[FuelID]:[Drivmedel]],6,FALSE),"")</f>
        <v/>
      </c>
      <c r="K52" s="148">
        <v>3050</v>
      </c>
      <c r="L52" s="3"/>
      <c r="M52" s="3"/>
      <c r="N52" s="3"/>
      <c r="O52" s="78"/>
      <c r="P52" s="3"/>
      <c r="Q52" s="3" t="str">
        <f>IFERROR(HLOOKUP(HBL[[#This Row],[Bränslekategori]],Listor!$G$292:$N$306,IF(HBL[[#This Row],[Enhet]]=Listor!$A$44,14,IF(HBL[[#This Row],[Enhet]]=Listor!$A$45,15,"")),FALSE),"")</f>
        <v/>
      </c>
      <c r="R52" s="3"/>
      <c r="S52" s="3"/>
      <c r="T52" s="3"/>
      <c r="U52" s="3"/>
      <c r="V52" s="3"/>
      <c r="W52" s="3"/>
      <c r="X52" s="3"/>
      <c r="Y52" s="77" t="str">
        <f>IF(HBL[[#This Row],[Produktionskedja]]&lt;&gt;"",VLOOKUP(HBL[[#This Row],[Produktionskedja]],Normalvärden[],4,FALSE),"")</f>
        <v/>
      </c>
      <c r="Z52" s="54"/>
      <c r="AA52" s="3"/>
      <c r="AB52" s="54"/>
      <c r="AC52" s="55" t="str">
        <f>IF(HBL[[#This Row],[Växthusgasutsläpp g CO2e/MJ]]&lt;&gt;"",IF(HBL[[#This Row],[Växthusgasutsläpp g CO2e/MJ]]&gt;(0.5*VLOOKUP(HBL[[#This Row],[Användningsområde]],Användningsområde[],2,FALSE)),"Utsläppsminskningen är mindre än 50 % och uppfyller därför inte hållbarhetskriterierna",""),"")</f>
        <v/>
      </c>
      <c r="AD52" s="163"/>
    </row>
    <row r="53" spans="2:30" x14ac:dyDescent="0.35">
      <c r="B53" s="9" t="str">
        <f>IF(HBL[[#This Row],[Hållbar mängd]]&gt;0,IF(HBL[[#This Row],[Enhet]]=Listor!$A$44,HBL[[#This Row],[Hållbar mängd]]*HBL[[#This Row],[Effektivt värmevärde]]*1000,HBL[[#This Row],[Hållbar mängd]]*HBL[[#This Row],[Effektivt värmevärde]]),"")</f>
        <v/>
      </c>
      <c r="C53" s="120" t="str">
        <f>IFERROR(IF(VLOOKUP(HBL[[#This Row],[Drivmedel]],DML_drivmedel[[FuelID]:[Reduktionsplikt]],10,FALSE)="Ja",VLOOKUP(HBL[[#This Row],[Drivmedelskategori]],Drivmedel[],5,FALSE),""),"")</f>
        <v/>
      </c>
      <c r="D53" s="9" t="str">
        <f>IFERROR(IF(HBL[[#This Row],[Hållbar mängd]]&gt;0,HBL[[#This Row],[Växthusgasutsläpp g CO2e/MJ]]*HBL[[#This Row],[Energimängd MJ]]/1000000,""),"")</f>
        <v/>
      </c>
      <c r="E53" s="3" t="str">
        <f>IF(HBL[[#This Row],[Hållbar mängd]]&gt;0,CONCATENATE(Rapporteringsår,"-",HBL[[#This Row],[ID]]),"")</f>
        <v/>
      </c>
      <c r="F53" s="3" t="str">
        <f>IF(HBL[[#This Row],[Hållbar mängd]]&gt;0,Organisationsnummer,"")</f>
        <v/>
      </c>
      <c r="G53" s="56" t="str">
        <f>IF(HBL[[#This Row],[Hållbar mängd]]&gt;0,Rapporteringsår,"")</f>
        <v/>
      </c>
      <c r="H53" s="76" t="str">
        <f>IFERROR(VLOOKUP(HBL[[#This Row],[Råvara]],Råvaror!$B$3:$D$81,3,FALSE),"")</f>
        <v/>
      </c>
      <c r="I53" s="76" t="str">
        <f>IFERROR(VLOOKUP(HBL[[#This Row],[Råvara]],Råvaror!$B$3:$E$81,4,FALSE),"")</f>
        <v/>
      </c>
      <c r="J53" s="76" t="str">
        <f>IFERROR(VLOOKUP(HBL[[#This Row],[Drivmedel]],DML_drivmedel[[FuelID]:[Drivmedel]],6,FALSE),"")</f>
        <v/>
      </c>
      <c r="K53" s="148">
        <v>3051</v>
      </c>
      <c r="L53" s="3"/>
      <c r="M53" s="3"/>
      <c r="N53" s="3"/>
      <c r="O53" s="78"/>
      <c r="P53" s="3"/>
      <c r="Q53" s="3" t="str">
        <f>IFERROR(HLOOKUP(HBL[[#This Row],[Bränslekategori]],Listor!$G$292:$N$306,IF(HBL[[#This Row],[Enhet]]=Listor!$A$44,14,IF(HBL[[#This Row],[Enhet]]=Listor!$A$45,15,"")),FALSE),"")</f>
        <v/>
      </c>
      <c r="R53" s="3"/>
      <c r="S53" s="3"/>
      <c r="T53" s="3"/>
      <c r="U53" s="3"/>
      <c r="V53" s="3"/>
      <c r="W53" s="3"/>
      <c r="X53" s="3"/>
      <c r="Y53" s="77" t="str">
        <f>IF(HBL[[#This Row],[Produktionskedja]]&lt;&gt;"",VLOOKUP(HBL[[#This Row],[Produktionskedja]],Normalvärden[],4,FALSE),"")</f>
        <v/>
      </c>
      <c r="Z53" s="54"/>
      <c r="AA53" s="3"/>
      <c r="AB53" s="54"/>
      <c r="AC53" s="55" t="str">
        <f>IF(HBL[[#This Row],[Växthusgasutsläpp g CO2e/MJ]]&lt;&gt;"",IF(HBL[[#This Row],[Växthusgasutsläpp g CO2e/MJ]]&gt;(0.5*VLOOKUP(HBL[[#This Row],[Användningsområde]],Användningsområde[],2,FALSE)),"Utsläppsminskningen är mindre än 50 % och uppfyller därför inte hållbarhetskriterierna",""),"")</f>
        <v/>
      </c>
      <c r="AD53" s="163"/>
    </row>
    <row r="54" spans="2:30" x14ac:dyDescent="0.35">
      <c r="B54" s="9" t="str">
        <f>IF(HBL[[#This Row],[Hållbar mängd]]&gt;0,IF(HBL[[#This Row],[Enhet]]=Listor!$A$44,HBL[[#This Row],[Hållbar mängd]]*HBL[[#This Row],[Effektivt värmevärde]]*1000,HBL[[#This Row],[Hållbar mängd]]*HBL[[#This Row],[Effektivt värmevärde]]),"")</f>
        <v/>
      </c>
      <c r="C54" s="120" t="str">
        <f>IFERROR(IF(VLOOKUP(HBL[[#This Row],[Drivmedel]],DML_drivmedel[[FuelID]:[Reduktionsplikt]],10,FALSE)="Ja",VLOOKUP(HBL[[#This Row],[Drivmedelskategori]],Drivmedel[],5,FALSE),""),"")</f>
        <v/>
      </c>
      <c r="D54" s="9" t="str">
        <f>IFERROR(IF(HBL[[#This Row],[Hållbar mängd]]&gt;0,HBL[[#This Row],[Växthusgasutsläpp g CO2e/MJ]]*HBL[[#This Row],[Energimängd MJ]]/1000000,""),"")</f>
        <v/>
      </c>
      <c r="E54" s="3" t="str">
        <f>IF(HBL[[#This Row],[Hållbar mängd]]&gt;0,CONCATENATE(Rapporteringsår,"-",HBL[[#This Row],[ID]]),"")</f>
        <v/>
      </c>
      <c r="F54" s="3" t="str">
        <f>IF(HBL[[#This Row],[Hållbar mängd]]&gt;0,Organisationsnummer,"")</f>
        <v/>
      </c>
      <c r="G54" s="56" t="str">
        <f>IF(HBL[[#This Row],[Hållbar mängd]]&gt;0,Rapporteringsår,"")</f>
        <v/>
      </c>
      <c r="H54" s="76" t="str">
        <f>IFERROR(VLOOKUP(HBL[[#This Row],[Råvara]],Råvaror!$B$3:$D$81,3,FALSE),"")</f>
        <v/>
      </c>
      <c r="I54" s="76" t="str">
        <f>IFERROR(VLOOKUP(HBL[[#This Row],[Råvara]],Råvaror!$B$3:$E$81,4,FALSE),"")</f>
        <v/>
      </c>
      <c r="J54" s="76" t="str">
        <f>IFERROR(VLOOKUP(HBL[[#This Row],[Drivmedel]],DML_drivmedel[[FuelID]:[Drivmedel]],6,FALSE),"")</f>
        <v/>
      </c>
      <c r="K54" s="148">
        <v>3052</v>
      </c>
      <c r="L54" s="3"/>
      <c r="M54" s="3"/>
      <c r="N54" s="3"/>
      <c r="O54" s="78"/>
      <c r="P54" s="3"/>
      <c r="Q54" s="3" t="str">
        <f>IFERROR(HLOOKUP(HBL[[#This Row],[Bränslekategori]],Listor!$G$292:$N$306,IF(HBL[[#This Row],[Enhet]]=Listor!$A$44,14,IF(HBL[[#This Row],[Enhet]]=Listor!$A$45,15,"")),FALSE),"")</f>
        <v/>
      </c>
      <c r="R54" s="3"/>
      <c r="S54" s="3"/>
      <c r="T54" s="3"/>
      <c r="U54" s="3"/>
      <c r="V54" s="3"/>
      <c r="W54" s="3"/>
      <c r="X54" s="3"/>
      <c r="Y54" s="77" t="str">
        <f>IF(HBL[[#This Row],[Produktionskedja]]&lt;&gt;"",VLOOKUP(HBL[[#This Row],[Produktionskedja]],Normalvärden[],4,FALSE),"")</f>
        <v/>
      </c>
      <c r="Z54" s="54"/>
      <c r="AA54" s="3"/>
      <c r="AB54" s="54"/>
      <c r="AC54" s="55" t="str">
        <f>IF(HBL[[#This Row],[Växthusgasutsläpp g CO2e/MJ]]&lt;&gt;"",IF(HBL[[#This Row],[Växthusgasutsläpp g CO2e/MJ]]&gt;(0.5*VLOOKUP(HBL[[#This Row],[Användningsområde]],Användningsområde[],2,FALSE)),"Utsläppsminskningen är mindre än 50 % och uppfyller därför inte hållbarhetskriterierna",""),"")</f>
        <v/>
      </c>
      <c r="AD54" s="163"/>
    </row>
    <row r="55" spans="2:30" x14ac:dyDescent="0.35">
      <c r="B55" s="9" t="str">
        <f>IF(HBL[[#This Row],[Hållbar mängd]]&gt;0,IF(HBL[[#This Row],[Enhet]]=Listor!$A$44,HBL[[#This Row],[Hållbar mängd]]*HBL[[#This Row],[Effektivt värmevärde]]*1000,HBL[[#This Row],[Hållbar mängd]]*HBL[[#This Row],[Effektivt värmevärde]]),"")</f>
        <v/>
      </c>
      <c r="C55" s="120" t="str">
        <f>IFERROR(IF(VLOOKUP(HBL[[#This Row],[Drivmedel]],DML_drivmedel[[FuelID]:[Reduktionsplikt]],10,FALSE)="Ja",VLOOKUP(HBL[[#This Row],[Drivmedelskategori]],Drivmedel[],5,FALSE),""),"")</f>
        <v/>
      </c>
      <c r="D55" s="9" t="str">
        <f>IFERROR(IF(HBL[[#This Row],[Hållbar mängd]]&gt;0,HBL[[#This Row],[Växthusgasutsläpp g CO2e/MJ]]*HBL[[#This Row],[Energimängd MJ]]/1000000,""),"")</f>
        <v/>
      </c>
      <c r="E55" s="3" t="str">
        <f>IF(HBL[[#This Row],[Hållbar mängd]]&gt;0,CONCATENATE(Rapporteringsår,"-",HBL[[#This Row],[ID]]),"")</f>
        <v/>
      </c>
      <c r="F55" s="3" t="str">
        <f>IF(HBL[[#This Row],[Hållbar mängd]]&gt;0,Organisationsnummer,"")</f>
        <v/>
      </c>
      <c r="G55" s="56" t="str">
        <f>IF(HBL[[#This Row],[Hållbar mängd]]&gt;0,Rapporteringsår,"")</f>
        <v/>
      </c>
      <c r="H55" s="76" t="str">
        <f>IFERROR(VLOOKUP(HBL[[#This Row],[Råvara]],Råvaror!$B$3:$D$81,3,FALSE),"")</f>
        <v/>
      </c>
      <c r="I55" s="76" t="str">
        <f>IFERROR(VLOOKUP(HBL[[#This Row],[Råvara]],Råvaror!$B$3:$E$81,4,FALSE),"")</f>
        <v/>
      </c>
      <c r="J55" s="76" t="str">
        <f>IFERROR(VLOOKUP(HBL[[#This Row],[Drivmedel]],DML_drivmedel[[FuelID]:[Drivmedel]],6,FALSE),"")</f>
        <v/>
      </c>
      <c r="K55" s="148">
        <v>3053</v>
      </c>
      <c r="L55" s="3"/>
      <c r="M55" s="3"/>
      <c r="N55" s="3"/>
      <c r="O55" s="78"/>
      <c r="P55" s="3"/>
      <c r="Q55" s="3" t="str">
        <f>IFERROR(HLOOKUP(HBL[[#This Row],[Bränslekategori]],Listor!$G$292:$N$306,IF(HBL[[#This Row],[Enhet]]=Listor!$A$44,14,IF(HBL[[#This Row],[Enhet]]=Listor!$A$45,15,"")),FALSE),"")</f>
        <v/>
      </c>
      <c r="R55" s="3"/>
      <c r="S55" s="3"/>
      <c r="T55" s="3"/>
      <c r="U55" s="3"/>
      <c r="V55" s="3"/>
      <c r="W55" s="3"/>
      <c r="X55" s="3"/>
      <c r="Y55" s="77" t="str">
        <f>IF(HBL[[#This Row],[Produktionskedja]]&lt;&gt;"",VLOOKUP(HBL[[#This Row],[Produktionskedja]],Normalvärden[],4,FALSE),"")</f>
        <v/>
      </c>
      <c r="Z55" s="54"/>
      <c r="AA55" s="3"/>
      <c r="AB55" s="54"/>
      <c r="AC55" s="55" t="str">
        <f>IF(HBL[[#This Row],[Växthusgasutsläpp g CO2e/MJ]]&lt;&gt;"",IF(HBL[[#This Row],[Växthusgasutsläpp g CO2e/MJ]]&gt;(0.5*VLOOKUP(HBL[[#This Row],[Användningsområde]],Användningsområde[],2,FALSE)),"Utsläppsminskningen är mindre än 50 % och uppfyller därför inte hållbarhetskriterierna",""),"")</f>
        <v/>
      </c>
      <c r="AD55" s="163"/>
    </row>
    <row r="56" spans="2:30" x14ac:dyDescent="0.35">
      <c r="B56" s="9" t="str">
        <f>IF(HBL[[#This Row],[Hållbar mängd]]&gt;0,IF(HBL[[#This Row],[Enhet]]=Listor!$A$44,HBL[[#This Row],[Hållbar mängd]]*HBL[[#This Row],[Effektivt värmevärde]]*1000,HBL[[#This Row],[Hållbar mängd]]*HBL[[#This Row],[Effektivt värmevärde]]),"")</f>
        <v/>
      </c>
      <c r="C56" s="120" t="str">
        <f>IFERROR(IF(VLOOKUP(HBL[[#This Row],[Drivmedel]],DML_drivmedel[[FuelID]:[Reduktionsplikt]],10,FALSE)="Ja",VLOOKUP(HBL[[#This Row],[Drivmedelskategori]],Drivmedel[],5,FALSE),""),"")</f>
        <v/>
      </c>
      <c r="D56" s="9" t="str">
        <f>IFERROR(IF(HBL[[#This Row],[Hållbar mängd]]&gt;0,HBL[[#This Row],[Växthusgasutsläpp g CO2e/MJ]]*HBL[[#This Row],[Energimängd MJ]]/1000000,""),"")</f>
        <v/>
      </c>
      <c r="E56" s="3" t="str">
        <f>IF(HBL[[#This Row],[Hållbar mängd]]&gt;0,CONCATENATE(Rapporteringsår,"-",HBL[[#This Row],[ID]]),"")</f>
        <v/>
      </c>
      <c r="F56" s="3" t="str">
        <f>IF(HBL[[#This Row],[Hållbar mängd]]&gt;0,Organisationsnummer,"")</f>
        <v/>
      </c>
      <c r="G56" s="56" t="str">
        <f>IF(HBL[[#This Row],[Hållbar mängd]]&gt;0,Rapporteringsår,"")</f>
        <v/>
      </c>
      <c r="H56" s="76" t="str">
        <f>IFERROR(VLOOKUP(HBL[[#This Row],[Råvara]],Råvaror!$B$3:$D$81,3,FALSE),"")</f>
        <v/>
      </c>
      <c r="I56" s="76" t="str">
        <f>IFERROR(VLOOKUP(HBL[[#This Row],[Råvara]],Råvaror!$B$3:$E$81,4,FALSE),"")</f>
        <v/>
      </c>
      <c r="J56" s="76" t="str">
        <f>IFERROR(VLOOKUP(HBL[[#This Row],[Drivmedel]],DML_drivmedel[[FuelID]:[Drivmedel]],6,FALSE),"")</f>
        <v/>
      </c>
      <c r="K56" s="148">
        <v>3054</v>
      </c>
      <c r="L56" s="3"/>
      <c r="M56" s="3"/>
      <c r="N56" s="3"/>
      <c r="O56" s="78"/>
      <c r="P56" s="3"/>
      <c r="Q56" s="3" t="str">
        <f>IFERROR(HLOOKUP(HBL[[#This Row],[Bränslekategori]],Listor!$G$292:$N$306,IF(HBL[[#This Row],[Enhet]]=Listor!$A$44,14,IF(HBL[[#This Row],[Enhet]]=Listor!$A$45,15,"")),FALSE),"")</f>
        <v/>
      </c>
      <c r="R56" s="3"/>
      <c r="S56" s="3"/>
      <c r="T56" s="3"/>
      <c r="U56" s="3"/>
      <c r="V56" s="3"/>
      <c r="W56" s="3"/>
      <c r="X56" s="3"/>
      <c r="Y56" s="77" t="str">
        <f>IF(HBL[[#This Row],[Produktionskedja]]&lt;&gt;"",VLOOKUP(HBL[[#This Row],[Produktionskedja]],Normalvärden[],4,FALSE),"")</f>
        <v/>
      </c>
      <c r="Z56" s="54"/>
      <c r="AA56" s="3"/>
      <c r="AB56" s="54"/>
      <c r="AC56" s="55" t="str">
        <f>IF(HBL[[#This Row],[Växthusgasutsläpp g CO2e/MJ]]&lt;&gt;"",IF(HBL[[#This Row],[Växthusgasutsläpp g CO2e/MJ]]&gt;(0.5*VLOOKUP(HBL[[#This Row],[Användningsområde]],Användningsområde[],2,FALSE)),"Utsläppsminskningen är mindre än 50 % och uppfyller därför inte hållbarhetskriterierna",""),"")</f>
        <v/>
      </c>
      <c r="AD56" s="163"/>
    </row>
    <row r="57" spans="2:30" x14ac:dyDescent="0.35">
      <c r="B57" s="9" t="str">
        <f>IF(HBL[[#This Row],[Hållbar mängd]]&gt;0,IF(HBL[[#This Row],[Enhet]]=Listor!$A$44,HBL[[#This Row],[Hållbar mängd]]*HBL[[#This Row],[Effektivt värmevärde]]*1000,HBL[[#This Row],[Hållbar mängd]]*HBL[[#This Row],[Effektivt värmevärde]]),"")</f>
        <v/>
      </c>
      <c r="C57" s="120" t="str">
        <f>IFERROR(IF(VLOOKUP(HBL[[#This Row],[Drivmedel]],DML_drivmedel[[FuelID]:[Reduktionsplikt]],10,FALSE)="Ja",VLOOKUP(HBL[[#This Row],[Drivmedelskategori]],Drivmedel[],5,FALSE),""),"")</f>
        <v/>
      </c>
      <c r="D57" s="9" t="str">
        <f>IFERROR(IF(HBL[[#This Row],[Hållbar mängd]]&gt;0,HBL[[#This Row],[Växthusgasutsläpp g CO2e/MJ]]*HBL[[#This Row],[Energimängd MJ]]/1000000,""),"")</f>
        <v/>
      </c>
      <c r="E57" s="3" t="str">
        <f>IF(HBL[[#This Row],[Hållbar mängd]]&gt;0,CONCATENATE(Rapporteringsår,"-",HBL[[#This Row],[ID]]),"")</f>
        <v/>
      </c>
      <c r="F57" s="3" t="str">
        <f>IF(HBL[[#This Row],[Hållbar mängd]]&gt;0,Organisationsnummer,"")</f>
        <v/>
      </c>
      <c r="G57" s="56" t="str">
        <f>IF(HBL[[#This Row],[Hållbar mängd]]&gt;0,Rapporteringsår,"")</f>
        <v/>
      </c>
      <c r="H57" s="76" t="str">
        <f>IFERROR(VLOOKUP(HBL[[#This Row],[Råvara]],Råvaror!$B$3:$D$81,3,FALSE),"")</f>
        <v/>
      </c>
      <c r="I57" s="76" t="str">
        <f>IFERROR(VLOOKUP(HBL[[#This Row],[Råvara]],Råvaror!$B$3:$E$81,4,FALSE),"")</f>
        <v/>
      </c>
      <c r="J57" s="76" t="str">
        <f>IFERROR(VLOOKUP(HBL[[#This Row],[Drivmedel]],DML_drivmedel[[FuelID]:[Drivmedel]],6,FALSE),"")</f>
        <v/>
      </c>
      <c r="K57" s="148">
        <v>3055</v>
      </c>
      <c r="L57" s="3"/>
      <c r="M57" s="3"/>
      <c r="N57" s="3"/>
      <c r="O57" s="78"/>
      <c r="P57" s="3"/>
      <c r="Q57" s="3" t="str">
        <f>IFERROR(HLOOKUP(HBL[[#This Row],[Bränslekategori]],Listor!$G$292:$N$306,IF(HBL[[#This Row],[Enhet]]=Listor!$A$44,14,IF(HBL[[#This Row],[Enhet]]=Listor!$A$45,15,"")),FALSE),"")</f>
        <v/>
      </c>
      <c r="R57" s="3"/>
      <c r="S57" s="3"/>
      <c r="T57" s="3"/>
      <c r="U57" s="3"/>
      <c r="V57" s="3"/>
      <c r="W57" s="3"/>
      <c r="X57" s="3"/>
      <c r="Y57" s="77" t="str">
        <f>IF(HBL[[#This Row],[Produktionskedja]]&lt;&gt;"",VLOOKUP(HBL[[#This Row],[Produktionskedja]],Normalvärden[],4,FALSE),"")</f>
        <v/>
      </c>
      <c r="Z57" s="54"/>
      <c r="AA57" s="3"/>
      <c r="AB57" s="54"/>
      <c r="AC57" s="55" t="str">
        <f>IF(HBL[[#This Row],[Växthusgasutsläpp g CO2e/MJ]]&lt;&gt;"",IF(HBL[[#This Row],[Växthusgasutsläpp g CO2e/MJ]]&gt;(0.5*VLOOKUP(HBL[[#This Row],[Användningsområde]],Användningsområde[],2,FALSE)),"Utsläppsminskningen är mindre än 50 % och uppfyller därför inte hållbarhetskriterierna",""),"")</f>
        <v/>
      </c>
      <c r="AD57" s="163"/>
    </row>
    <row r="58" spans="2:30" x14ac:dyDescent="0.35">
      <c r="B58" s="9" t="str">
        <f>IF(HBL[[#This Row],[Hållbar mängd]]&gt;0,IF(HBL[[#This Row],[Enhet]]=Listor!$A$44,HBL[[#This Row],[Hållbar mängd]]*HBL[[#This Row],[Effektivt värmevärde]]*1000,HBL[[#This Row],[Hållbar mängd]]*HBL[[#This Row],[Effektivt värmevärde]]),"")</f>
        <v/>
      </c>
      <c r="C58" s="120" t="str">
        <f>IFERROR(IF(VLOOKUP(HBL[[#This Row],[Drivmedel]],DML_drivmedel[[FuelID]:[Reduktionsplikt]],10,FALSE)="Ja",VLOOKUP(HBL[[#This Row],[Drivmedelskategori]],Drivmedel[],5,FALSE),""),"")</f>
        <v/>
      </c>
      <c r="D58" s="9" t="str">
        <f>IFERROR(IF(HBL[[#This Row],[Hållbar mängd]]&gt;0,HBL[[#This Row],[Växthusgasutsläpp g CO2e/MJ]]*HBL[[#This Row],[Energimängd MJ]]/1000000,""),"")</f>
        <v/>
      </c>
      <c r="E58" s="3" t="str">
        <f>IF(HBL[[#This Row],[Hållbar mängd]]&gt;0,CONCATENATE(Rapporteringsår,"-",HBL[[#This Row],[ID]]),"")</f>
        <v/>
      </c>
      <c r="F58" s="3" t="str">
        <f>IF(HBL[[#This Row],[Hållbar mängd]]&gt;0,Organisationsnummer,"")</f>
        <v/>
      </c>
      <c r="G58" s="56" t="str">
        <f>IF(HBL[[#This Row],[Hållbar mängd]]&gt;0,Rapporteringsår,"")</f>
        <v/>
      </c>
      <c r="H58" s="76" t="str">
        <f>IFERROR(VLOOKUP(HBL[[#This Row],[Råvara]],Råvaror!$B$3:$D$81,3,FALSE),"")</f>
        <v/>
      </c>
      <c r="I58" s="76" t="str">
        <f>IFERROR(VLOOKUP(HBL[[#This Row],[Råvara]],Råvaror!$B$3:$E$81,4,FALSE),"")</f>
        <v/>
      </c>
      <c r="J58" s="76" t="str">
        <f>IFERROR(VLOOKUP(HBL[[#This Row],[Drivmedel]],DML_drivmedel[[FuelID]:[Drivmedel]],6,FALSE),"")</f>
        <v/>
      </c>
      <c r="K58" s="148">
        <v>3056</v>
      </c>
      <c r="L58" s="3"/>
      <c r="M58" s="3"/>
      <c r="N58" s="3"/>
      <c r="O58" s="78"/>
      <c r="P58" s="3"/>
      <c r="Q58" s="3" t="str">
        <f>IFERROR(HLOOKUP(HBL[[#This Row],[Bränslekategori]],Listor!$G$292:$N$306,IF(HBL[[#This Row],[Enhet]]=Listor!$A$44,14,IF(HBL[[#This Row],[Enhet]]=Listor!$A$45,15,"")),FALSE),"")</f>
        <v/>
      </c>
      <c r="R58" s="3"/>
      <c r="S58" s="3"/>
      <c r="T58" s="3"/>
      <c r="U58" s="3"/>
      <c r="V58" s="3"/>
      <c r="W58" s="3"/>
      <c r="X58" s="3"/>
      <c r="Y58" s="77" t="str">
        <f>IF(HBL[[#This Row],[Produktionskedja]]&lt;&gt;"",VLOOKUP(HBL[[#This Row],[Produktionskedja]],Normalvärden[],4,FALSE),"")</f>
        <v/>
      </c>
      <c r="Z58" s="54"/>
      <c r="AA58" s="3"/>
      <c r="AB58" s="54"/>
      <c r="AC58" s="55" t="str">
        <f>IF(HBL[[#This Row],[Växthusgasutsläpp g CO2e/MJ]]&lt;&gt;"",IF(HBL[[#This Row],[Växthusgasutsläpp g CO2e/MJ]]&gt;(0.5*VLOOKUP(HBL[[#This Row],[Användningsområde]],Användningsområde[],2,FALSE)),"Utsläppsminskningen är mindre än 50 % och uppfyller därför inte hållbarhetskriterierna",""),"")</f>
        <v/>
      </c>
      <c r="AD58" s="163"/>
    </row>
    <row r="59" spans="2:30" x14ac:dyDescent="0.35">
      <c r="B59" s="9" t="str">
        <f>IF(HBL[[#This Row],[Hållbar mängd]]&gt;0,IF(HBL[[#This Row],[Enhet]]=Listor!$A$44,HBL[[#This Row],[Hållbar mängd]]*HBL[[#This Row],[Effektivt värmevärde]]*1000,HBL[[#This Row],[Hållbar mängd]]*HBL[[#This Row],[Effektivt värmevärde]]),"")</f>
        <v/>
      </c>
      <c r="C59" s="120" t="str">
        <f>IFERROR(IF(VLOOKUP(HBL[[#This Row],[Drivmedel]],DML_drivmedel[[FuelID]:[Reduktionsplikt]],10,FALSE)="Ja",VLOOKUP(HBL[[#This Row],[Drivmedelskategori]],Drivmedel[],5,FALSE),""),"")</f>
        <v/>
      </c>
      <c r="D59" s="9" t="str">
        <f>IFERROR(IF(HBL[[#This Row],[Hållbar mängd]]&gt;0,HBL[[#This Row],[Växthusgasutsläpp g CO2e/MJ]]*HBL[[#This Row],[Energimängd MJ]]/1000000,""),"")</f>
        <v/>
      </c>
      <c r="E59" s="3" t="str">
        <f>IF(HBL[[#This Row],[Hållbar mängd]]&gt;0,CONCATENATE(Rapporteringsår,"-",HBL[[#This Row],[ID]]),"")</f>
        <v/>
      </c>
      <c r="F59" s="3" t="str">
        <f>IF(HBL[[#This Row],[Hållbar mängd]]&gt;0,Organisationsnummer,"")</f>
        <v/>
      </c>
      <c r="G59" s="56" t="str">
        <f>IF(HBL[[#This Row],[Hållbar mängd]]&gt;0,Rapporteringsår,"")</f>
        <v/>
      </c>
      <c r="H59" s="76" t="str">
        <f>IFERROR(VLOOKUP(HBL[[#This Row],[Råvara]],Råvaror!$B$3:$D$81,3,FALSE),"")</f>
        <v/>
      </c>
      <c r="I59" s="76" t="str">
        <f>IFERROR(VLOOKUP(HBL[[#This Row],[Råvara]],Råvaror!$B$3:$E$81,4,FALSE),"")</f>
        <v/>
      </c>
      <c r="J59" s="76" t="str">
        <f>IFERROR(VLOOKUP(HBL[[#This Row],[Drivmedel]],DML_drivmedel[[FuelID]:[Drivmedel]],6,FALSE),"")</f>
        <v/>
      </c>
      <c r="K59" s="148">
        <v>3057</v>
      </c>
      <c r="L59" s="3"/>
      <c r="M59" s="3"/>
      <c r="N59" s="3"/>
      <c r="O59" s="78"/>
      <c r="P59" s="3"/>
      <c r="Q59" s="3" t="str">
        <f>IFERROR(HLOOKUP(HBL[[#This Row],[Bränslekategori]],Listor!$G$292:$N$306,IF(HBL[[#This Row],[Enhet]]=Listor!$A$44,14,IF(HBL[[#This Row],[Enhet]]=Listor!$A$45,15,"")),FALSE),"")</f>
        <v/>
      </c>
      <c r="R59" s="3"/>
      <c r="S59" s="3"/>
      <c r="T59" s="3"/>
      <c r="U59" s="3"/>
      <c r="V59" s="3"/>
      <c r="W59" s="3"/>
      <c r="X59" s="3"/>
      <c r="Y59" s="77" t="str">
        <f>IF(HBL[[#This Row],[Produktionskedja]]&lt;&gt;"",VLOOKUP(HBL[[#This Row],[Produktionskedja]],Normalvärden[],4,FALSE),"")</f>
        <v/>
      </c>
      <c r="Z59" s="54"/>
      <c r="AA59" s="3"/>
      <c r="AB59" s="54"/>
      <c r="AC59" s="55" t="str">
        <f>IF(HBL[[#This Row],[Växthusgasutsläpp g CO2e/MJ]]&lt;&gt;"",IF(HBL[[#This Row],[Växthusgasutsläpp g CO2e/MJ]]&gt;(0.5*VLOOKUP(HBL[[#This Row],[Användningsområde]],Användningsområde[],2,FALSE)),"Utsläppsminskningen är mindre än 50 % och uppfyller därför inte hållbarhetskriterierna",""),"")</f>
        <v/>
      </c>
      <c r="AD59" s="163"/>
    </row>
    <row r="60" spans="2:30" x14ac:dyDescent="0.35">
      <c r="B60" s="9" t="str">
        <f>IF(HBL[[#This Row],[Hållbar mängd]]&gt;0,IF(HBL[[#This Row],[Enhet]]=Listor!$A$44,HBL[[#This Row],[Hållbar mängd]]*HBL[[#This Row],[Effektivt värmevärde]]*1000,HBL[[#This Row],[Hållbar mängd]]*HBL[[#This Row],[Effektivt värmevärde]]),"")</f>
        <v/>
      </c>
      <c r="C60" s="120" t="str">
        <f>IFERROR(IF(VLOOKUP(HBL[[#This Row],[Drivmedel]],DML_drivmedel[[FuelID]:[Reduktionsplikt]],10,FALSE)="Ja",VLOOKUP(HBL[[#This Row],[Drivmedelskategori]],Drivmedel[],5,FALSE),""),"")</f>
        <v/>
      </c>
      <c r="D60" s="9" t="str">
        <f>IFERROR(IF(HBL[[#This Row],[Hållbar mängd]]&gt;0,HBL[[#This Row],[Växthusgasutsläpp g CO2e/MJ]]*HBL[[#This Row],[Energimängd MJ]]/1000000,""),"")</f>
        <v/>
      </c>
      <c r="E60" s="3" t="str">
        <f>IF(HBL[[#This Row],[Hållbar mängd]]&gt;0,CONCATENATE(Rapporteringsår,"-",HBL[[#This Row],[ID]]),"")</f>
        <v/>
      </c>
      <c r="F60" s="3" t="str">
        <f>IF(HBL[[#This Row],[Hållbar mängd]]&gt;0,Organisationsnummer,"")</f>
        <v/>
      </c>
      <c r="G60" s="56" t="str">
        <f>IF(HBL[[#This Row],[Hållbar mängd]]&gt;0,Rapporteringsår,"")</f>
        <v/>
      </c>
      <c r="H60" s="76" t="str">
        <f>IFERROR(VLOOKUP(HBL[[#This Row],[Råvara]],Råvaror!$B$3:$D$81,3,FALSE),"")</f>
        <v/>
      </c>
      <c r="I60" s="76" t="str">
        <f>IFERROR(VLOOKUP(HBL[[#This Row],[Råvara]],Råvaror!$B$3:$E$81,4,FALSE),"")</f>
        <v/>
      </c>
      <c r="J60" s="76" t="str">
        <f>IFERROR(VLOOKUP(HBL[[#This Row],[Drivmedel]],DML_drivmedel[[FuelID]:[Drivmedel]],6,FALSE),"")</f>
        <v/>
      </c>
      <c r="K60" s="148">
        <v>3058</v>
      </c>
      <c r="L60" s="3"/>
      <c r="M60" s="3"/>
      <c r="N60" s="3"/>
      <c r="O60" s="78"/>
      <c r="P60" s="3"/>
      <c r="Q60" s="3" t="str">
        <f>IFERROR(HLOOKUP(HBL[[#This Row],[Bränslekategori]],Listor!$G$292:$N$306,IF(HBL[[#This Row],[Enhet]]=Listor!$A$44,14,IF(HBL[[#This Row],[Enhet]]=Listor!$A$45,15,"")),FALSE),"")</f>
        <v/>
      </c>
      <c r="R60" s="3"/>
      <c r="S60" s="3"/>
      <c r="T60" s="3"/>
      <c r="U60" s="3"/>
      <c r="V60" s="3"/>
      <c r="W60" s="3"/>
      <c r="X60" s="3"/>
      <c r="Y60" s="77" t="str">
        <f>IF(HBL[[#This Row],[Produktionskedja]]&lt;&gt;"",VLOOKUP(HBL[[#This Row],[Produktionskedja]],Normalvärden[],4,FALSE),"")</f>
        <v/>
      </c>
      <c r="Z60" s="54"/>
      <c r="AA60" s="3"/>
      <c r="AB60" s="54"/>
      <c r="AC60" s="55" t="str">
        <f>IF(HBL[[#This Row],[Växthusgasutsläpp g CO2e/MJ]]&lt;&gt;"",IF(HBL[[#This Row],[Växthusgasutsläpp g CO2e/MJ]]&gt;(0.5*VLOOKUP(HBL[[#This Row],[Användningsområde]],Användningsområde[],2,FALSE)),"Utsläppsminskningen är mindre än 50 % och uppfyller därför inte hållbarhetskriterierna",""),"")</f>
        <v/>
      </c>
      <c r="AD60" s="163"/>
    </row>
    <row r="61" spans="2:30" x14ac:dyDescent="0.35">
      <c r="B61" s="9" t="str">
        <f>IF(HBL[[#This Row],[Hållbar mängd]]&gt;0,IF(HBL[[#This Row],[Enhet]]=Listor!$A$44,HBL[[#This Row],[Hållbar mängd]]*HBL[[#This Row],[Effektivt värmevärde]]*1000,HBL[[#This Row],[Hållbar mängd]]*HBL[[#This Row],[Effektivt värmevärde]]),"")</f>
        <v/>
      </c>
      <c r="C61" s="120" t="str">
        <f>IFERROR(IF(VLOOKUP(HBL[[#This Row],[Drivmedel]],DML_drivmedel[[FuelID]:[Reduktionsplikt]],10,FALSE)="Ja",VLOOKUP(HBL[[#This Row],[Drivmedelskategori]],Drivmedel[],5,FALSE),""),"")</f>
        <v/>
      </c>
      <c r="D61" s="9" t="str">
        <f>IFERROR(IF(HBL[[#This Row],[Hållbar mängd]]&gt;0,HBL[[#This Row],[Växthusgasutsläpp g CO2e/MJ]]*HBL[[#This Row],[Energimängd MJ]]/1000000,""),"")</f>
        <v/>
      </c>
      <c r="E61" s="3" t="str">
        <f>IF(HBL[[#This Row],[Hållbar mängd]]&gt;0,CONCATENATE(Rapporteringsår,"-",HBL[[#This Row],[ID]]),"")</f>
        <v/>
      </c>
      <c r="F61" s="3" t="str">
        <f>IF(HBL[[#This Row],[Hållbar mängd]]&gt;0,Organisationsnummer,"")</f>
        <v/>
      </c>
      <c r="G61" s="56" t="str">
        <f>IF(HBL[[#This Row],[Hållbar mängd]]&gt;0,Rapporteringsår,"")</f>
        <v/>
      </c>
      <c r="H61" s="76" t="str">
        <f>IFERROR(VLOOKUP(HBL[[#This Row],[Råvara]],Råvaror!$B$3:$D$81,3,FALSE),"")</f>
        <v/>
      </c>
      <c r="I61" s="76" t="str">
        <f>IFERROR(VLOOKUP(HBL[[#This Row],[Råvara]],Råvaror!$B$3:$E$81,4,FALSE),"")</f>
        <v/>
      </c>
      <c r="J61" s="76" t="str">
        <f>IFERROR(VLOOKUP(HBL[[#This Row],[Drivmedel]],DML_drivmedel[[FuelID]:[Drivmedel]],6,FALSE),"")</f>
        <v/>
      </c>
      <c r="K61" s="148">
        <v>3059</v>
      </c>
      <c r="L61" s="3"/>
      <c r="M61" s="3"/>
      <c r="N61" s="3"/>
      <c r="O61" s="78"/>
      <c r="P61" s="3"/>
      <c r="Q61" s="3" t="str">
        <f>IFERROR(HLOOKUP(HBL[[#This Row],[Bränslekategori]],Listor!$G$292:$N$306,IF(HBL[[#This Row],[Enhet]]=Listor!$A$44,14,IF(HBL[[#This Row],[Enhet]]=Listor!$A$45,15,"")),FALSE),"")</f>
        <v/>
      </c>
      <c r="R61" s="3"/>
      <c r="S61" s="3"/>
      <c r="T61" s="3"/>
      <c r="U61" s="3"/>
      <c r="V61" s="3"/>
      <c r="W61" s="3"/>
      <c r="X61" s="3"/>
      <c r="Y61" s="77" t="str">
        <f>IF(HBL[[#This Row],[Produktionskedja]]&lt;&gt;"",VLOOKUP(HBL[[#This Row],[Produktionskedja]],Normalvärden[],4,FALSE),"")</f>
        <v/>
      </c>
      <c r="Z61" s="54"/>
      <c r="AA61" s="3"/>
      <c r="AB61" s="54"/>
      <c r="AC61" s="55" t="str">
        <f>IF(HBL[[#This Row],[Växthusgasutsläpp g CO2e/MJ]]&lt;&gt;"",IF(HBL[[#This Row],[Växthusgasutsläpp g CO2e/MJ]]&gt;(0.5*VLOOKUP(HBL[[#This Row],[Användningsområde]],Användningsområde[],2,FALSE)),"Utsläppsminskningen är mindre än 50 % och uppfyller därför inte hållbarhetskriterierna",""),"")</f>
        <v/>
      </c>
      <c r="AD61" s="163"/>
    </row>
    <row r="62" spans="2:30" x14ac:dyDescent="0.35">
      <c r="B62" s="9" t="str">
        <f>IF(HBL[[#This Row],[Hållbar mängd]]&gt;0,IF(HBL[[#This Row],[Enhet]]=Listor!$A$44,HBL[[#This Row],[Hållbar mängd]]*HBL[[#This Row],[Effektivt värmevärde]]*1000,HBL[[#This Row],[Hållbar mängd]]*HBL[[#This Row],[Effektivt värmevärde]]),"")</f>
        <v/>
      </c>
      <c r="C62" s="120" t="str">
        <f>IFERROR(IF(VLOOKUP(HBL[[#This Row],[Drivmedel]],DML_drivmedel[[FuelID]:[Reduktionsplikt]],10,FALSE)="Ja",VLOOKUP(HBL[[#This Row],[Drivmedelskategori]],Drivmedel[],5,FALSE),""),"")</f>
        <v/>
      </c>
      <c r="D62" s="9" t="str">
        <f>IFERROR(IF(HBL[[#This Row],[Hållbar mängd]]&gt;0,HBL[[#This Row],[Växthusgasutsläpp g CO2e/MJ]]*HBL[[#This Row],[Energimängd MJ]]/1000000,""),"")</f>
        <v/>
      </c>
      <c r="E62" s="3" t="str">
        <f>IF(HBL[[#This Row],[Hållbar mängd]]&gt;0,CONCATENATE(Rapporteringsår,"-",HBL[[#This Row],[ID]]),"")</f>
        <v/>
      </c>
      <c r="F62" s="3" t="str">
        <f>IF(HBL[[#This Row],[Hållbar mängd]]&gt;0,Organisationsnummer,"")</f>
        <v/>
      </c>
      <c r="G62" s="56" t="str">
        <f>IF(HBL[[#This Row],[Hållbar mängd]]&gt;0,Rapporteringsår,"")</f>
        <v/>
      </c>
      <c r="H62" s="76" t="str">
        <f>IFERROR(VLOOKUP(HBL[[#This Row],[Råvara]],Råvaror!$B$3:$D$81,3,FALSE),"")</f>
        <v/>
      </c>
      <c r="I62" s="76" t="str">
        <f>IFERROR(VLOOKUP(HBL[[#This Row],[Råvara]],Råvaror!$B$3:$E$81,4,FALSE),"")</f>
        <v/>
      </c>
      <c r="J62" s="76" t="str">
        <f>IFERROR(VLOOKUP(HBL[[#This Row],[Drivmedel]],DML_drivmedel[[FuelID]:[Drivmedel]],6,FALSE),"")</f>
        <v/>
      </c>
      <c r="K62" s="148">
        <v>3060</v>
      </c>
      <c r="L62" s="3"/>
      <c r="M62" s="3"/>
      <c r="N62" s="3"/>
      <c r="O62" s="78"/>
      <c r="P62" s="3"/>
      <c r="Q62" s="3" t="str">
        <f>IFERROR(HLOOKUP(HBL[[#This Row],[Bränslekategori]],Listor!$G$292:$N$306,IF(HBL[[#This Row],[Enhet]]=Listor!$A$44,14,IF(HBL[[#This Row],[Enhet]]=Listor!$A$45,15,"")),FALSE),"")</f>
        <v/>
      </c>
      <c r="R62" s="3"/>
      <c r="S62" s="3"/>
      <c r="T62" s="3"/>
      <c r="U62" s="3"/>
      <c r="V62" s="3"/>
      <c r="W62" s="3"/>
      <c r="X62" s="3"/>
      <c r="Y62" s="77" t="str">
        <f>IF(HBL[[#This Row],[Produktionskedja]]&lt;&gt;"",VLOOKUP(HBL[[#This Row],[Produktionskedja]],Normalvärden[],4,FALSE),"")</f>
        <v/>
      </c>
      <c r="Z62" s="54"/>
      <c r="AA62" s="3"/>
      <c r="AB62" s="54"/>
      <c r="AC62" s="55" t="str">
        <f>IF(HBL[[#This Row],[Växthusgasutsläpp g CO2e/MJ]]&lt;&gt;"",IF(HBL[[#This Row],[Växthusgasutsläpp g CO2e/MJ]]&gt;(0.5*VLOOKUP(HBL[[#This Row],[Användningsområde]],Användningsområde[],2,FALSE)),"Utsläppsminskningen är mindre än 50 % och uppfyller därför inte hållbarhetskriterierna",""),"")</f>
        <v/>
      </c>
      <c r="AD62" s="163"/>
    </row>
    <row r="63" spans="2:30" x14ac:dyDescent="0.35">
      <c r="B63" s="9" t="str">
        <f>IF(HBL[[#This Row],[Hållbar mängd]]&gt;0,IF(HBL[[#This Row],[Enhet]]=Listor!$A$44,HBL[[#This Row],[Hållbar mängd]]*HBL[[#This Row],[Effektivt värmevärde]]*1000,HBL[[#This Row],[Hållbar mängd]]*HBL[[#This Row],[Effektivt värmevärde]]),"")</f>
        <v/>
      </c>
      <c r="C63" s="120" t="str">
        <f>IFERROR(IF(VLOOKUP(HBL[[#This Row],[Drivmedel]],DML_drivmedel[[FuelID]:[Reduktionsplikt]],10,FALSE)="Ja",VLOOKUP(HBL[[#This Row],[Drivmedelskategori]],Drivmedel[],5,FALSE),""),"")</f>
        <v/>
      </c>
      <c r="D63" s="9" t="str">
        <f>IFERROR(IF(HBL[[#This Row],[Hållbar mängd]]&gt;0,HBL[[#This Row],[Växthusgasutsläpp g CO2e/MJ]]*HBL[[#This Row],[Energimängd MJ]]/1000000,""),"")</f>
        <v/>
      </c>
      <c r="E63" s="3" t="str">
        <f>IF(HBL[[#This Row],[Hållbar mängd]]&gt;0,CONCATENATE(Rapporteringsår,"-",HBL[[#This Row],[ID]]),"")</f>
        <v/>
      </c>
      <c r="F63" s="3" t="str">
        <f>IF(HBL[[#This Row],[Hållbar mängd]]&gt;0,Organisationsnummer,"")</f>
        <v/>
      </c>
      <c r="G63" s="56" t="str">
        <f>IF(HBL[[#This Row],[Hållbar mängd]]&gt;0,Rapporteringsår,"")</f>
        <v/>
      </c>
      <c r="H63" s="76" t="str">
        <f>IFERROR(VLOOKUP(HBL[[#This Row],[Råvara]],Råvaror!$B$3:$D$81,3,FALSE),"")</f>
        <v/>
      </c>
      <c r="I63" s="76" t="str">
        <f>IFERROR(VLOOKUP(HBL[[#This Row],[Råvara]],Råvaror!$B$3:$E$81,4,FALSE),"")</f>
        <v/>
      </c>
      <c r="J63" s="76" t="str">
        <f>IFERROR(VLOOKUP(HBL[[#This Row],[Drivmedel]],DML_drivmedel[[FuelID]:[Drivmedel]],6,FALSE),"")</f>
        <v/>
      </c>
      <c r="K63" s="148">
        <v>3061</v>
      </c>
      <c r="L63" s="3"/>
      <c r="M63" s="3"/>
      <c r="N63" s="3"/>
      <c r="O63" s="78"/>
      <c r="P63" s="3"/>
      <c r="Q63" s="3" t="str">
        <f>IFERROR(HLOOKUP(HBL[[#This Row],[Bränslekategori]],Listor!$G$292:$N$306,IF(HBL[[#This Row],[Enhet]]=Listor!$A$44,14,IF(HBL[[#This Row],[Enhet]]=Listor!$A$45,15,"")),FALSE),"")</f>
        <v/>
      </c>
      <c r="R63" s="3"/>
      <c r="S63" s="3"/>
      <c r="T63" s="3"/>
      <c r="U63" s="3"/>
      <c r="V63" s="3"/>
      <c r="W63" s="3"/>
      <c r="X63" s="3"/>
      <c r="Y63" s="77" t="str">
        <f>IF(HBL[[#This Row],[Produktionskedja]]&lt;&gt;"",VLOOKUP(HBL[[#This Row],[Produktionskedja]],Normalvärden[],4,FALSE),"")</f>
        <v/>
      </c>
      <c r="Z63" s="54"/>
      <c r="AA63" s="3"/>
      <c r="AB63" s="54"/>
      <c r="AC63" s="55" t="str">
        <f>IF(HBL[[#This Row],[Växthusgasutsläpp g CO2e/MJ]]&lt;&gt;"",IF(HBL[[#This Row],[Växthusgasutsläpp g CO2e/MJ]]&gt;(0.5*VLOOKUP(HBL[[#This Row],[Användningsområde]],Användningsområde[],2,FALSE)),"Utsläppsminskningen är mindre än 50 % och uppfyller därför inte hållbarhetskriterierna",""),"")</f>
        <v/>
      </c>
      <c r="AD63" s="163"/>
    </row>
    <row r="64" spans="2:30" x14ac:dyDescent="0.35">
      <c r="B64" s="9" t="str">
        <f>IF(HBL[[#This Row],[Hållbar mängd]]&gt;0,IF(HBL[[#This Row],[Enhet]]=Listor!$A$44,HBL[[#This Row],[Hållbar mängd]]*HBL[[#This Row],[Effektivt värmevärde]]*1000,HBL[[#This Row],[Hållbar mängd]]*HBL[[#This Row],[Effektivt värmevärde]]),"")</f>
        <v/>
      </c>
      <c r="C64" s="120" t="str">
        <f>IFERROR(IF(VLOOKUP(HBL[[#This Row],[Drivmedel]],DML_drivmedel[[FuelID]:[Reduktionsplikt]],10,FALSE)="Ja",VLOOKUP(HBL[[#This Row],[Drivmedelskategori]],Drivmedel[],5,FALSE),""),"")</f>
        <v/>
      </c>
      <c r="D64" s="9" t="str">
        <f>IFERROR(IF(HBL[[#This Row],[Hållbar mängd]]&gt;0,HBL[[#This Row],[Växthusgasutsläpp g CO2e/MJ]]*HBL[[#This Row],[Energimängd MJ]]/1000000,""),"")</f>
        <v/>
      </c>
      <c r="E64" s="3" t="str">
        <f>IF(HBL[[#This Row],[Hållbar mängd]]&gt;0,CONCATENATE(Rapporteringsår,"-",HBL[[#This Row],[ID]]),"")</f>
        <v/>
      </c>
      <c r="F64" s="3" t="str">
        <f>IF(HBL[[#This Row],[Hållbar mängd]]&gt;0,Organisationsnummer,"")</f>
        <v/>
      </c>
      <c r="G64" s="56" t="str">
        <f>IF(HBL[[#This Row],[Hållbar mängd]]&gt;0,Rapporteringsår,"")</f>
        <v/>
      </c>
      <c r="H64" s="76" t="str">
        <f>IFERROR(VLOOKUP(HBL[[#This Row],[Råvara]],Råvaror!$B$3:$D$81,3,FALSE),"")</f>
        <v/>
      </c>
      <c r="I64" s="76" t="str">
        <f>IFERROR(VLOOKUP(HBL[[#This Row],[Råvara]],Råvaror!$B$3:$E$81,4,FALSE),"")</f>
        <v/>
      </c>
      <c r="J64" s="76" t="str">
        <f>IFERROR(VLOOKUP(HBL[[#This Row],[Drivmedel]],DML_drivmedel[[FuelID]:[Drivmedel]],6,FALSE),"")</f>
        <v/>
      </c>
      <c r="K64" s="148">
        <v>3062</v>
      </c>
      <c r="L64" s="3"/>
      <c r="M64" s="3"/>
      <c r="N64" s="3"/>
      <c r="O64" s="78"/>
      <c r="P64" s="3"/>
      <c r="Q64" s="3" t="str">
        <f>IFERROR(HLOOKUP(HBL[[#This Row],[Bränslekategori]],Listor!$G$292:$N$306,IF(HBL[[#This Row],[Enhet]]=Listor!$A$44,14,IF(HBL[[#This Row],[Enhet]]=Listor!$A$45,15,"")),FALSE),"")</f>
        <v/>
      </c>
      <c r="R64" s="3"/>
      <c r="S64" s="3"/>
      <c r="T64" s="3"/>
      <c r="U64" s="3"/>
      <c r="V64" s="3"/>
      <c r="W64" s="3"/>
      <c r="X64" s="3"/>
      <c r="Y64" s="77" t="str">
        <f>IF(HBL[[#This Row],[Produktionskedja]]&lt;&gt;"",VLOOKUP(HBL[[#This Row],[Produktionskedja]],Normalvärden[],4,FALSE),"")</f>
        <v/>
      </c>
      <c r="Z64" s="54"/>
      <c r="AA64" s="3"/>
      <c r="AB64" s="54"/>
      <c r="AC64" s="55" t="str">
        <f>IF(HBL[[#This Row],[Växthusgasutsläpp g CO2e/MJ]]&lt;&gt;"",IF(HBL[[#This Row],[Växthusgasutsläpp g CO2e/MJ]]&gt;(0.5*VLOOKUP(HBL[[#This Row],[Användningsområde]],Användningsområde[],2,FALSE)),"Utsläppsminskningen är mindre än 50 % och uppfyller därför inte hållbarhetskriterierna",""),"")</f>
        <v/>
      </c>
      <c r="AD64" s="163"/>
    </row>
    <row r="65" spans="2:30" x14ac:dyDescent="0.35">
      <c r="B65" s="9" t="str">
        <f>IF(HBL[[#This Row],[Hållbar mängd]]&gt;0,IF(HBL[[#This Row],[Enhet]]=Listor!$A$44,HBL[[#This Row],[Hållbar mängd]]*HBL[[#This Row],[Effektivt värmevärde]]*1000,HBL[[#This Row],[Hållbar mängd]]*HBL[[#This Row],[Effektivt värmevärde]]),"")</f>
        <v/>
      </c>
      <c r="C65" s="120" t="str">
        <f>IFERROR(IF(VLOOKUP(HBL[[#This Row],[Drivmedel]],DML_drivmedel[[FuelID]:[Reduktionsplikt]],10,FALSE)="Ja",VLOOKUP(HBL[[#This Row],[Drivmedelskategori]],Drivmedel[],5,FALSE),""),"")</f>
        <v/>
      </c>
      <c r="D65" s="9" t="str">
        <f>IFERROR(IF(HBL[[#This Row],[Hållbar mängd]]&gt;0,HBL[[#This Row],[Växthusgasutsläpp g CO2e/MJ]]*HBL[[#This Row],[Energimängd MJ]]/1000000,""),"")</f>
        <v/>
      </c>
      <c r="E65" s="3" t="str">
        <f>IF(HBL[[#This Row],[Hållbar mängd]]&gt;0,CONCATENATE(Rapporteringsår,"-",HBL[[#This Row],[ID]]),"")</f>
        <v/>
      </c>
      <c r="F65" s="3" t="str">
        <f>IF(HBL[[#This Row],[Hållbar mängd]]&gt;0,Organisationsnummer,"")</f>
        <v/>
      </c>
      <c r="G65" s="56" t="str">
        <f>IF(HBL[[#This Row],[Hållbar mängd]]&gt;0,Rapporteringsår,"")</f>
        <v/>
      </c>
      <c r="H65" s="76" t="str">
        <f>IFERROR(VLOOKUP(HBL[[#This Row],[Råvara]],Råvaror!$B$3:$D$81,3,FALSE),"")</f>
        <v/>
      </c>
      <c r="I65" s="76" t="str">
        <f>IFERROR(VLOOKUP(HBL[[#This Row],[Råvara]],Råvaror!$B$3:$E$81,4,FALSE),"")</f>
        <v/>
      </c>
      <c r="J65" s="76" t="str">
        <f>IFERROR(VLOOKUP(HBL[[#This Row],[Drivmedel]],DML_drivmedel[[FuelID]:[Drivmedel]],6,FALSE),"")</f>
        <v/>
      </c>
      <c r="K65" s="148">
        <v>3063</v>
      </c>
      <c r="L65" s="3"/>
      <c r="M65" s="3"/>
      <c r="N65" s="3"/>
      <c r="O65" s="78"/>
      <c r="P65" s="3"/>
      <c r="Q65" s="3" t="str">
        <f>IFERROR(HLOOKUP(HBL[[#This Row],[Bränslekategori]],Listor!$G$292:$N$306,IF(HBL[[#This Row],[Enhet]]=Listor!$A$44,14,IF(HBL[[#This Row],[Enhet]]=Listor!$A$45,15,"")),FALSE),"")</f>
        <v/>
      </c>
      <c r="R65" s="3"/>
      <c r="S65" s="3"/>
      <c r="T65" s="3"/>
      <c r="U65" s="3"/>
      <c r="V65" s="3"/>
      <c r="W65" s="3"/>
      <c r="X65" s="3"/>
      <c r="Y65" s="77" t="str">
        <f>IF(HBL[[#This Row],[Produktionskedja]]&lt;&gt;"",VLOOKUP(HBL[[#This Row],[Produktionskedja]],Normalvärden[],4,FALSE),"")</f>
        <v/>
      </c>
      <c r="Z65" s="54"/>
      <c r="AA65" s="3"/>
      <c r="AB65" s="54"/>
      <c r="AC65" s="55" t="str">
        <f>IF(HBL[[#This Row],[Växthusgasutsläpp g CO2e/MJ]]&lt;&gt;"",IF(HBL[[#This Row],[Växthusgasutsläpp g CO2e/MJ]]&gt;(0.5*VLOOKUP(HBL[[#This Row],[Användningsområde]],Användningsområde[],2,FALSE)),"Utsläppsminskningen är mindre än 50 % och uppfyller därför inte hållbarhetskriterierna",""),"")</f>
        <v/>
      </c>
      <c r="AD65" s="163"/>
    </row>
    <row r="66" spans="2:30" x14ac:dyDescent="0.35">
      <c r="B66" s="9" t="str">
        <f>IF(HBL[[#This Row],[Hållbar mängd]]&gt;0,IF(HBL[[#This Row],[Enhet]]=Listor!$A$44,HBL[[#This Row],[Hållbar mängd]]*HBL[[#This Row],[Effektivt värmevärde]]*1000,HBL[[#This Row],[Hållbar mängd]]*HBL[[#This Row],[Effektivt värmevärde]]),"")</f>
        <v/>
      </c>
      <c r="C66" s="120" t="str">
        <f>IFERROR(IF(VLOOKUP(HBL[[#This Row],[Drivmedel]],DML_drivmedel[[FuelID]:[Reduktionsplikt]],10,FALSE)="Ja",VLOOKUP(HBL[[#This Row],[Drivmedelskategori]],Drivmedel[],5,FALSE),""),"")</f>
        <v/>
      </c>
      <c r="D66" s="9" t="str">
        <f>IFERROR(IF(HBL[[#This Row],[Hållbar mängd]]&gt;0,HBL[[#This Row],[Växthusgasutsläpp g CO2e/MJ]]*HBL[[#This Row],[Energimängd MJ]]/1000000,""),"")</f>
        <v/>
      </c>
      <c r="E66" s="3" t="str">
        <f>IF(HBL[[#This Row],[Hållbar mängd]]&gt;0,CONCATENATE(Rapporteringsår,"-",HBL[[#This Row],[ID]]),"")</f>
        <v/>
      </c>
      <c r="F66" s="3" t="str">
        <f>IF(HBL[[#This Row],[Hållbar mängd]]&gt;0,Organisationsnummer,"")</f>
        <v/>
      </c>
      <c r="G66" s="56" t="str">
        <f>IF(HBL[[#This Row],[Hållbar mängd]]&gt;0,Rapporteringsår,"")</f>
        <v/>
      </c>
      <c r="H66" s="76" t="str">
        <f>IFERROR(VLOOKUP(HBL[[#This Row],[Råvara]],Råvaror!$B$3:$D$81,3,FALSE),"")</f>
        <v/>
      </c>
      <c r="I66" s="76" t="str">
        <f>IFERROR(VLOOKUP(HBL[[#This Row],[Råvara]],Råvaror!$B$3:$E$81,4,FALSE),"")</f>
        <v/>
      </c>
      <c r="J66" s="76" t="str">
        <f>IFERROR(VLOOKUP(HBL[[#This Row],[Drivmedel]],DML_drivmedel[[FuelID]:[Drivmedel]],6,FALSE),"")</f>
        <v/>
      </c>
      <c r="K66" s="148">
        <v>3064</v>
      </c>
      <c r="L66" s="3"/>
      <c r="M66" s="3"/>
      <c r="N66" s="3"/>
      <c r="O66" s="78"/>
      <c r="P66" s="3"/>
      <c r="Q66" s="3" t="str">
        <f>IFERROR(HLOOKUP(HBL[[#This Row],[Bränslekategori]],Listor!$G$292:$N$306,IF(HBL[[#This Row],[Enhet]]=Listor!$A$44,14,IF(HBL[[#This Row],[Enhet]]=Listor!$A$45,15,"")),FALSE),"")</f>
        <v/>
      </c>
      <c r="R66" s="3"/>
      <c r="S66" s="3"/>
      <c r="T66" s="3"/>
      <c r="U66" s="3"/>
      <c r="V66" s="3"/>
      <c r="W66" s="3"/>
      <c r="X66" s="3"/>
      <c r="Y66" s="77" t="str">
        <f>IF(HBL[[#This Row],[Produktionskedja]]&lt;&gt;"",VLOOKUP(HBL[[#This Row],[Produktionskedja]],Normalvärden[],4,FALSE),"")</f>
        <v/>
      </c>
      <c r="Z66" s="54"/>
      <c r="AA66" s="3"/>
      <c r="AB66" s="54"/>
      <c r="AC66" s="55" t="str">
        <f>IF(HBL[[#This Row],[Växthusgasutsläpp g CO2e/MJ]]&lt;&gt;"",IF(HBL[[#This Row],[Växthusgasutsläpp g CO2e/MJ]]&gt;(0.5*VLOOKUP(HBL[[#This Row],[Användningsområde]],Användningsområde[],2,FALSE)),"Utsläppsminskningen är mindre än 50 % och uppfyller därför inte hållbarhetskriterierna",""),"")</f>
        <v/>
      </c>
      <c r="AD66" s="163"/>
    </row>
    <row r="67" spans="2:30" x14ac:dyDescent="0.35">
      <c r="B67" s="9" t="str">
        <f>IF(HBL[[#This Row],[Hållbar mängd]]&gt;0,IF(HBL[[#This Row],[Enhet]]=Listor!$A$44,HBL[[#This Row],[Hållbar mängd]]*HBL[[#This Row],[Effektivt värmevärde]]*1000,HBL[[#This Row],[Hållbar mängd]]*HBL[[#This Row],[Effektivt värmevärde]]),"")</f>
        <v/>
      </c>
      <c r="C67" s="120" t="str">
        <f>IFERROR(IF(VLOOKUP(HBL[[#This Row],[Drivmedel]],DML_drivmedel[[FuelID]:[Reduktionsplikt]],10,FALSE)="Ja",VLOOKUP(HBL[[#This Row],[Drivmedelskategori]],Drivmedel[],5,FALSE),""),"")</f>
        <v/>
      </c>
      <c r="D67" s="9" t="str">
        <f>IFERROR(IF(HBL[[#This Row],[Hållbar mängd]]&gt;0,HBL[[#This Row],[Växthusgasutsläpp g CO2e/MJ]]*HBL[[#This Row],[Energimängd MJ]]/1000000,""),"")</f>
        <v/>
      </c>
      <c r="E67" s="3" t="str">
        <f>IF(HBL[[#This Row],[Hållbar mängd]]&gt;0,CONCATENATE(Rapporteringsår,"-",HBL[[#This Row],[ID]]),"")</f>
        <v/>
      </c>
      <c r="F67" s="3" t="str">
        <f>IF(HBL[[#This Row],[Hållbar mängd]]&gt;0,Organisationsnummer,"")</f>
        <v/>
      </c>
      <c r="G67" s="56" t="str">
        <f>IF(HBL[[#This Row],[Hållbar mängd]]&gt;0,Rapporteringsår,"")</f>
        <v/>
      </c>
      <c r="H67" s="76" t="str">
        <f>IFERROR(VLOOKUP(HBL[[#This Row],[Råvara]],Råvaror!$B$3:$D$81,3,FALSE),"")</f>
        <v/>
      </c>
      <c r="I67" s="76" t="str">
        <f>IFERROR(VLOOKUP(HBL[[#This Row],[Råvara]],Råvaror!$B$3:$E$81,4,FALSE),"")</f>
        <v/>
      </c>
      <c r="J67" s="76" t="str">
        <f>IFERROR(VLOOKUP(HBL[[#This Row],[Drivmedel]],DML_drivmedel[[FuelID]:[Drivmedel]],6,FALSE),"")</f>
        <v/>
      </c>
      <c r="K67" s="148">
        <v>3065</v>
      </c>
      <c r="L67" s="3"/>
      <c r="M67" s="3"/>
      <c r="N67" s="3"/>
      <c r="O67" s="78"/>
      <c r="P67" s="3"/>
      <c r="Q67" s="3" t="str">
        <f>IFERROR(HLOOKUP(HBL[[#This Row],[Bränslekategori]],Listor!$G$292:$N$306,IF(HBL[[#This Row],[Enhet]]=Listor!$A$44,14,IF(HBL[[#This Row],[Enhet]]=Listor!$A$45,15,"")),FALSE),"")</f>
        <v/>
      </c>
      <c r="R67" s="3"/>
      <c r="S67" s="3"/>
      <c r="T67" s="3"/>
      <c r="U67" s="3"/>
      <c r="V67" s="3"/>
      <c r="W67" s="3"/>
      <c r="X67" s="3"/>
      <c r="Y67" s="77" t="str">
        <f>IF(HBL[[#This Row],[Produktionskedja]]&lt;&gt;"",VLOOKUP(HBL[[#This Row],[Produktionskedja]],Normalvärden[],4,FALSE),"")</f>
        <v/>
      </c>
      <c r="Z67" s="54"/>
      <c r="AA67" s="3"/>
      <c r="AB67" s="54"/>
      <c r="AC67" s="55" t="str">
        <f>IF(HBL[[#This Row],[Växthusgasutsläpp g CO2e/MJ]]&lt;&gt;"",IF(HBL[[#This Row],[Växthusgasutsläpp g CO2e/MJ]]&gt;(0.5*VLOOKUP(HBL[[#This Row],[Användningsområde]],Användningsområde[],2,FALSE)),"Utsläppsminskningen är mindre än 50 % och uppfyller därför inte hållbarhetskriterierna",""),"")</f>
        <v/>
      </c>
      <c r="AD67" s="163"/>
    </row>
    <row r="68" spans="2:30" x14ac:dyDescent="0.35">
      <c r="B68" s="9" t="str">
        <f>IF(HBL[[#This Row],[Hållbar mängd]]&gt;0,IF(HBL[[#This Row],[Enhet]]=Listor!$A$44,HBL[[#This Row],[Hållbar mängd]]*HBL[[#This Row],[Effektivt värmevärde]]*1000,HBL[[#This Row],[Hållbar mängd]]*HBL[[#This Row],[Effektivt värmevärde]]),"")</f>
        <v/>
      </c>
      <c r="C68" s="120" t="str">
        <f>IFERROR(IF(VLOOKUP(HBL[[#This Row],[Drivmedel]],DML_drivmedel[[FuelID]:[Reduktionsplikt]],10,FALSE)="Ja",VLOOKUP(HBL[[#This Row],[Drivmedelskategori]],Drivmedel[],5,FALSE),""),"")</f>
        <v/>
      </c>
      <c r="D68" s="9" t="str">
        <f>IFERROR(IF(HBL[[#This Row],[Hållbar mängd]]&gt;0,HBL[[#This Row],[Växthusgasutsläpp g CO2e/MJ]]*HBL[[#This Row],[Energimängd MJ]]/1000000,""),"")</f>
        <v/>
      </c>
      <c r="E68" s="3" t="str">
        <f>IF(HBL[[#This Row],[Hållbar mängd]]&gt;0,CONCATENATE(Rapporteringsår,"-",HBL[[#This Row],[ID]]),"")</f>
        <v/>
      </c>
      <c r="F68" s="3" t="str">
        <f>IF(HBL[[#This Row],[Hållbar mängd]]&gt;0,Organisationsnummer,"")</f>
        <v/>
      </c>
      <c r="G68" s="56" t="str">
        <f>IF(HBL[[#This Row],[Hållbar mängd]]&gt;0,Rapporteringsår,"")</f>
        <v/>
      </c>
      <c r="H68" s="76" t="str">
        <f>IFERROR(VLOOKUP(HBL[[#This Row],[Råvara]],Råvaror!$B$3:$D$81,3,FALSE),"")</f>
        <v/>
      </c>
      <c r="I68" s="76" t="str">
        <f>IFERROR(VLOOKUP(HBL[[#This Row],[Råvara]],Råvaror!$B$3:$E$81,4,FALSE),"")</f>
        <v/>
      </c>
      <c r="J68" s="76" t="str">
        <f>IFERROR(VLOOKUP(HBL[[#This Row],[Drivmedel]],DML_drivmedel[[FuelID]:[Drivmedel]],6,FALSE),"")</f>
        <v/>
      </c>
      <c r="K68" s="148">
        <v>3066</v>
      </c>
      <c r="L68" s="3"/>
      <c r="M68" s="3"/>
      <c r="N68" s="3"/>
      <c r="O68" s="78"/>
      <c r="P68" s="3"/>
      <c r="Q68" s="3" t="str">
        <f>IFERROR(HLOOKUP(HBL[[#This Row],[Bränslekategori]],Listor!$G$292:$N$306,IF(HBL[[#This Row],[Enhet]]=Listor!$A$44,14,IF(HBL[[#This Row],[Enhet]]=Listor!$A$45,15,"")),FALSE),"")</f>
        <v/>
      </c>
      <c r="R68" s="3"/>
      <c r="S68" s="3"/>
      <c r="T68" s="3"/>
      <c r="U68" s="3"/>
      <c r="V68" s="3"/>
      <c r="W68" s="3"/>
      <c r="X68" s="3"/>
      <c r="Y68" s="77" t="str">
        <f>IF(HBL[[#This Row],[Produktionskedja]]&lt;&gt;"",VLOOKUP(HBL[[#This Row],[Produktionskedja]],Normalvärden[],4,FALSE),"")</f>
        <v/>
      </c>
      <c r="Z68" s="54"/>
      <c r="AA68" s="3"/>
      <c r="AB68" s="54"/>
      <c r="AC68" s="55" t="str">
        <f>IF(HBL[[#This Row],[Växthusgasutsläpp g CO2e/MJ]]&lt;&gt;"",IF(HBL[[#This Row],[Växthusgasutsläpp g CO2e/MJ]]&gt;(0.5*VLOOKUP(HBL[[#This Row],[Användningsområde]],Användningsområde[],2,FALSE)),"Utsläppsminskningen är mindre än 50 % och uppfyller därför inte hållbarhetskriterierna",""),"")</f>
        <v/>
      </c>
      <c r="AD68" s="163"/>
    </row>
    <row r="69" spans="2:30" x14ac:dyDescent="0.35">
      <c r="B69" s="9" t="str">
        <f>IF(HBL[[#This Row],[Hållbar mängd]]&gt;0,IF(HBL[[#This Row],[Enhet]]=Listor!$A$44,HBL[[#This Row],[Hållbar mängd]]*HBL[[#This Row],[Effektivt värmevärde]]*1000,HBL[[#This Row],[Hållbar mängd]]*HBL[[#This Row],[Effektivt värmevärde]]),"")</f>
        <v/>
      </c>
      <c r="C69" s="120" t="str">
        <f>IFERROR(IF(VLOOKUP(HBL[[#This Row],[Drivmedel]],DML_drivmedel[[FuelID]:[Reduktionsplikt]],10,FALSE)="Ja",VLOOKUP(HBL[[#This Row],[Drivmedelskategori]],Drivmedel[],5,FALSE),""),"")</f>
        <v/>
      </c>
      <c r="D69" s="9" t="str">
        <f>IFERROR(IF(HBL[[#This Row],[Hållbar mängd]]&gt;0,HBL[[#This Row],[Växthusgasutsläpp g CO2e/MJ]]*HBL[[#This Row],[Energimängd MJ]]/1000000,""),"")</f>
        <v/>
      </c>
      <c r="E69" s="3" t="str">
        <f>IF(HBL[[#This Row],[Hållbar mängd]]&gt;0,CONCATENATE(Rapporteringsår,"-",HBL[[#This Row],[ID]]),"")</f>
        <v/>
      </c>
      <c r="F69" s="3" t="str">
        <f>IF(HBL[[#This Row],[Hållbar mängd]]&gt;0,Organisationsnummer,"")</f>
        <v/>
      </c>
      <c r="G69" s="56" t="str">
        <f>IF(HBL[[#This Row],[Hållbar mängd]]&gt;0,Rapporteringsår,"")</f>
        <v/>
      </c>
      <c r="H69" s="76" t="str">
        <f>IFERROR(VLOOKUP(HBL[[#This Row],[Råvara]],Råvaror!$B$3:$D$81,3,FALSE),"")</f>
        <v/>
      </c>
      <c r="I69" s="76" t="str">
        <f>IFERROR(VLOOKUP(HBL[[#This Row],[Råvara]],Råvaror!$B$3:$E$81,4,FALSE),"")</f>
        <v/>
      </c>
      <c r="J69" s="76" t="str">
        <f>IFERROR(VLOOKUP(HBL[[#This Row],[Drivmedel]],DML_drivmedel[[FuelID]:[Drivmedel]],6,FALSE),"")</f>
        <v/>
      </c>
      <c r="K69" s="148">
        <v>3067</v>
      </c>
      <c r="L69" s="3"/>
      <c r="M69" s="3"/>
      <c r="N69" s="3"/>
      <c r="O69" s="78"/>
      <c r="P69" s="3"/>
      <c r="Q69" s="3" t="str">
        <f>IFERROR(HLOOKUP(HBL[[#This Row],[Bränslekategori]],Listor!$G$292:$N$306,IF(HBL[[#This Row],[Enhet]]=Listor!$A$44,14,IF(HBL[[#This Row],[Enhet]]=Listor!$A$45,15,"")),FALSE),"")</f>
        <v/>
      </c>
      <c r="R69" s="3"/>
      <c r="S69" s="3"/>
      <c r="T69" s="3"/>
      <c r="U69" s="3"/>
      <c r="V69" s="3"/>
      <c r="W69" s="3"/>
      <c r="X69" s="3"/>
      <c r="Y69" s="77" t="str">
        <f>IF(HBL[[#This Row],[Produktionskedja]]&lt;&gt;"",VLOOKUP(HBL[[#This Row],[Produktionskedja]],Normalvärden[],4,FALSE),"")</f>
        <v/>
      </c>
      <c r="Z69" s="54"/>
      <c r="AA69" s="3"/>
      <c r="AB69" s="54"/>
      <c r="AC69" s="55" t="str">
        <f>IF(HBL[[#This Row],[Växthusgasutsläpp g CO2e/MJ]]&lt;&gt;"",IF(HBL[[#This Row],[Växthusgasutsläpp g CO2e/MJ]]&gt;(0.5*VLOOKUP(HBL[[#This Row],[Användningsområde]],Användningsområde[],2,FALSE)),"Utsläppsminskningen är mindre än 50 % och uppfyller därför inte hållbarhetskriterierna",""),"")</f>
        <v/>
      </c>
      <c r="AD69" s="163"/>
    </row>
    <row r="70" spans="2:30" x14ac:dyDescent="0.35">
      <c r="B70" s="9" t="str">
        <f>IF(HBL[[#This Row],[Hållbar mängd]]&gt;0,IF(HBL[[#This Row],[Enhet]]=Listor!$A$44,HBL[[#This Row],[Hållbar mängd]]*HBL[[#This Row],[Effektivt värmevärde]]*1000,HBL[[#This Row],[Hållbar mängd]]*HBL[[#This Row],[Effektivt värmevärde]]),"")</f>
        <v/>
      </c>
      <c r="C70" s="120" t="str">
        <f>IFERROR(IF(VLOOKUP(HBL[[#This Row],[Drivmedel]],DML_drivmedel[[FuelID]:[Reduktionsplikt]],10,FALSE)="Ja",VLOOKUP(HBL[[#This Row],[Drivmedelskategori]],Drivmedel[],5,FALSE),""),"")</f>
        <v/>
      </c>
      <c r="D70" s="9" t="str">
        <f>IFERROR(IF(HBL[[#This Row],[Hållbar mängd]]&gt;0,HBL[[#This Row],[Växthusgasutsläpp g CO2e/MJ]]*HBL[[#This Row],[Energimängd MJ]]/1000000,""),"")</f>
        <v/>
      </c>
      <c r="E70" s="3" t="str">
        <f>IF(HBL[[#This Row],[Hållbar mängd]]&gt;0,CONCATENATE(Rapporteringsår,"-",HBL[[#This Row],[ID]]),"")</f>
        <v/>
      </c>
      <c r="F70" s="3" t="str">
        <f>IF(HBL[[#This Row],[Hållbar mängd]]&gt;0,Organisationsnummer,"")</f>
        <v/>
      </c>
      <c r="G70" s="56" t="str">
        <f>IF(HBL[[#This Row],[Hållbar mängd]]&gt;0,Rapporteringsår,"")</f>
        <v/>
      </c>
      <c r="H70" s="76" t="str">
        <f>IFERROR(VLOOKUP(HBL[[#This Row],[Råvara]],Råvaror!$B$3:$D$81,3,FALSE),"")</f>
        <v/>
      </c>
      <c r="I70" s="76" t="str">
        <f>IFERROR(VLOOKUP(HBL[[#This Row],[Råvara]],Råvaror!$B$3:$E$81,4,FALSE),"")</f>
        <v/>
      </c>
      <c r="J70" s="76" t="str">
        <f>IFERROR(VLOOKUP(HBL[[#This Row],[Drivmedel]],DML_drivmedel[[FuelID]:[Drivmedel]],6,FALSE),"")</f>
        <v/>
      </c>
      <c r="K70" s="148">
        <v>3068</v>
      </c>
      <c r="L70" s="3"/>
      <c r="M70" s="3"/>
      <c r="N70" s="3"/>
      <c r="O70" s="78"/>
      <c r="P70" s="3"/>
      <c r="Q70" s="3" t="str">
        <f>IFERROR(HLOOKUP(HBL[[#This Row],[Bränslekategori]],Listor!$G$292:$N$306,IF(HBL[[#This Row],[Enhet]]=Listor!$A$44,14,IF(HBL[[#This Row],[Enhet]]=Listor!$A$45,15,"")),FALSE),"")</f>
        <v/>
      </c>
      <c r="R70" s="3"/>
      <c r="S70" s="3"/>
      <c r="T70" s="3"/>
      <c r="U70" s="3"/>
      <c r="V70" s="3"/>
      <c r="W70" s="3"/>
      <c r="X70" s="3"/>
      <c r="Y70" s="77" t="str">
        <f>IF(HBL[[#This Row],[Produktionskedja]]&lt;&gt;"",VLOOKUP(HBL[[#This Row],[Produktionskedja]],Normalvärden[],4,FALSE),"")</f>
        <v/>
      </c>
      <c r="Z70" s="54"/>
      <c r="AA70" s="3"/>
      <c r="AB70" s="54"/>
      <c r="AC70" s="55" t="str">
        <f>IF(HBL[[#This Row],[Växthusgasutsläpp g CO2e/MJ]]&lt;&gt;"",IF(HBL[[#This Row],[Växthusgasutsläpp g CO2e/MJ]]&gt;(0.5*VLOOKUP(HBL[[#This Row],[Användningsområde]],Användningsområde[],2,FALSE)),"Utsläppsminskningen är mindre än 50 % och uppfyller därför inte hållbarhetskriterierna",""),"")</f>
        <v/>
      </c>
      <c r="AD70" s="163"/>
    </row>
    <row r="71" spans="2:30" x14ac:dyDescent="0.35">
      <c r="B71" s="9" t="str">
        <f>IF(HBL[[#This Row],[Hållbar mängd]]&gt;0,IF(HBL[[#This Row],[Enhet]]=Listor!$A$44,HBL[[#This Row],[Hållbar mängd]]*HBL[[#This Row],[Effektivt värmevärde]]*1000,HBL[[#This Row],[Hållbar mängd]]*HBL[[#This Row],[Effektivt värmevärde]]),"")</f>
        <v/>
      </c>
      <c r="C71" s="120" t="str">
        <f>IFERROR(IF(VLOOKUP(HBL[[#This Row],[Drivmedel]],DML_drivmedel[[FuelID]:[Reduktionsplikt]],10,FALSE)="Ja",VLOOKUP(HBL[[#This Row],[Drivmedelskategori]],Drivmedel[],5,FALSE),""),"")</f>
        <v/>
      </c>
      <c r="D71" s="9" t="str">
        <f>IFERROR(IF(HBL[[#This Row],[Hållbar mängd]]&gt;0,HBL[[#This Row],[Växthusgasutsläpp g CO2e/MJ]]*HBL[[#This Row],[Energimängd MJ]]/1000000,""),"")</f>
        <v/>
      </c>
      <c r="E71" s="3" t="str">
        <f>IF(HBL[[#This Row],[Hållbar mängd]]&gt;0,CONCATENATE(Rapporteringsår,"-",HBL[[#This Row],[ID]]),"")</f>
        <v/>
      </c>
      <c r="F71" s="3" t="str">
        <f>IF(HBL[[#This Row],[Hållbar mängd]]&gt;0,Organisationsnummer,"")</f>
        <v/>
      </c>
      <c r="G71" s="56" t="str">
        <f>IF(HBL[[#This Row],[Hållbar mängd]]&gt;0,Rapporteringsår,"")</f>
        <v/>
      </c>
      <c r="H71" s="76" t="str">
        <f>IFERROR(VLOOKUP(HBL[[#This Row],[Råvara]],Råvaror!$B$3:$D$81,3,FALSE),"")</f>
        <v/>
      </c>
      <c r="I71" s="76" t="str">
        <f>IFERROR(VLOOKUP(HBL[[#This Row],[Råvara]],Råvaror!$B$3:$E$81,4,FALSE),"")</f>
        <v/>
      </c>
      <c r="J71" s="76" t="str">
        <f>IFERROR(VLOOKUP(HBL[[#This Row],[Drivmedel]],DML_drivmedel[[FuelID]:[Drivmedel]],6,FALSE),"")</f>
        <v/>
      </c>
      <c r="K71" s="148">
        <v>3069</v>
      </c>
      <c r="L71" s="3"/>
      <c r="M71" s="3"/>
      <c r="N71" s="3"/>
      <c r="O71" s="78"/>
      <c r="P71" s="3"/>
      <c r="Q71" s="3" t="str">
        <f>IFERROR(HLOOKUP(HBL[[#This Row],[Bränslekategori]],Listor!$G$292:$N$306,IF(HBL[[#This Row],[Enhet]]=Listor!$A$44,14,IF(HBL[[#This Row],[Enhet]]=Listor!$A$45,15,"")),FALSE),"")</f>
        <v/>
      </c>
      <c r="R71" s="3"/>
      <c r="S71" s="3"/>
      <c r="T71" s="3"/>
      <c r="U71" s="3"/>
      <c r="V71" s="3"/>
      <c r="W71" s="3"/>
      <c r="X71" s="3"/>
      <c r="Y71" s="77" t="str">
        <f>IF(HBL[[#This Row],[Produktionskedja]]&lt;&gt;"",VLOOKUP(HBL[[#This Row],[Produktionskedja]],Normalvärden[],4,FALSE),"")</f>
        <v/>
      </c>
      <c r="Z71" s="54"/>
      <c r="AA71" s="3"/>
      <c r="AB71" s="54"/>
      <c r="AC71" s="55" t="str">
        <f>IF(HBL[[#This Row],[Växthusgasutsläpp g CO2e/MJ]]&lt;&gt;"",IF(HBL[[#This Row],[Växthusgasutsläpp g CO2e/MJ]]&gt;(0.5*VLOOKUP(HBL[[#This Row],[Användningsområde]],Användningsområde[],2,FALSE)),"Utsläppsminskningen är mindre än 50 % och uppfyller därför inte hållbarhetskriterierna",""),"")</f>
        <v/>
      </c>
      <c r="AD71" s="163"/>
    </row>
    <row r="72" spans="2:30" x14ac:dyDescent="0.35">
      <c r="B72" s="9" t="str">
        <f>IF(HBL[[#This Row],[Hållbar mängd]]&gt;0,IF(HBL[[#This Row],[Enhet]]=Listor!$A$44,HBL[[#This Row],[Hållbar mängd]]*HBL[[#This Row],[Effektivt värmevärde]]*1000,HBL[[#This Row],[Hållbar mängd]]*HBL[[#This Row],[Effektivt värmevärde]]),"")</f>
        <v/>
      </c>
      <c r="C72" s="120" t="str">
        <f>IFERROR(IF(VLOOKUP(HBL[[#This Row],[Drivmedel]],DML_drivmedel[[FuelID]:[Reduktionsplikt]],10,FALSE)="Ja",VLOOKUP(HBL[[#This Row],[Drivmedelskategori]],Drivmedel[],5,FALSE),""),"")</f>
        <v/>
      </c>
      <c r="D72" s="9" t="str">
        <f>IFERROR(IF(HBL[[#This Row],[Hållbar mängd]]&gt;0,HBL[[#This Row],[Växthusgasutsläpp g CO2e/MJ]]*HBL[[#This Row],[Energimängd MJ]]/1000000,""),"")</f>
        <v/>
      </c>
      <c r="E72" s="3" t="str">
        <f>IF(HBL[[#This Row],[Hållbar mängd]]&gt;0,CONCATENATE(Rapporteringsår,"-",HBL[[#This Row],[ID]]),"")</f>
        <v/>
      </c>
      <c r="F72" s="3" t="str">
        <f>IF(HBL[[#This Row],[Hållbar mängd]]&gt;0,Organisationsnummer,"")</f>
        <v/>
      </c>
      <c r="G72" s="56" t="str">
        <f>IF(HBL[[#This Row],[Hållbar mängd]]&gt;0,Rapporteringsår,"")</f>
        <v/>
      </c>
      <c r="H72" s="76" t="str">
        <f>IFERROR(VLOOKUP(HBL[[#This Row],[Råvara]],Råvaror!$B$3:$D$81,3,FALSE),"")</f>
        <v/>
      </c>
      <c r="I72" s="76" t="str">
        <f>IFERROR(VLOOKUP(HBL[[#This Row],[Råvara]],Råvaror!$B$3:$E$81,4,FALSE),"")</f>
        <v/>
      </c>
      <c r="J72" s="76" t="str">
        <f>IFERROR(VLOOKUP(HBL[[#This Row],[Drivmedel]],DML_drivmedel[[FuelID]:[Drivmedel]],6,FALSE),"")</f>
        <v/>
      </c>
      <c r="K72" s="148">
        <v>3070</v>
      </c>
      <c r="L72" s="3"/>
      <c r="M72" s="3"/>
      <c r="N72" s="3"/>
      <c r="O72" s="78"/>
      <c r="P72" s="3"/>
      <c r="Q72" s="3" t="str">
        <f>IFERROR(HLOOKUP(HBL[[#This Row],[Bränslekategori]],Listor!$G$292:$N$306,IF(HBL[[#This Row],[Enhet]]=Listor!$A$44,14,IF(HBL[[#This Row],[Enhet]]=Listor!$A$45,15,"")),FALSE),"")</f>
        <v/>
      </c>
      <c r="R72" s="3"/>
      <c r="S72" s="3"/>
      <c r="T72" s="3"/>
      <c r="U72" s="3"/>
      <c r="V72" s="3"/>
      <c r="W72" s="3"/>
      <c r="X72" s="3"/>
      <c r="Y72" s="77" t="str">
        <f>IF(HBL[[#This Row],[Produktionskedja]]&lt;&gt;"",VLOOKUP(HBL[[#This Row],[Produktionskedja]],Normalvärden[],4,FALSE),"")</f>
        <v/>
      </c>
      <c r="Z72" s="54"/>
      <c r="AA72" s="3"/>
      <c r="AB72" s="54"/>
      <c r="AC72" s="55" t="str">
        <f>IF(HBL[[#This Row],[Växthusgasutsläpp g CO2e/MJ]]&lt;&gt;"",IF(HBL[[#This Row],[Växthusgasutsläpp g CO2e/MJ]]&gt;(0.5*VLOOKUP(HBL[[#This Row],[Användningsområde]],Användningsområde[],2,FALSE)),"Utsläppsminskningen är mindre än 50 % och uppfyller därför inte hållbarhetskriterierna",""),"")</f>
        <v/>
      </c>
      <c r="AD72" s="163"/>
    </row>
    <row r="73" spans="2:30" x14ac:dyDescent="0.35">
      <c r="B73" s="9" t="str">
        <f>IF(HBL[[#This Row],[Hållbar mängd]]&gt;0,IF(HBL[[#This Row],[Enhet]]=Listor!$A$44,HBL[[#This Row],[Hållbar mängd]]*HBL[[#This Row],[Effektivt värmevärde]]*1000,HBL[[#This Row],[Hållbar mängd]]*HBL[[#This Row],[Effektivt värmevärde]]),"")</f>
        <v/>
      </c>
      <c r="C73" s="120" t="str">
        <f>IFERROR(IF(VLOOKUP(HBL[[#This Row],[Drivmedel]],DML_drivmedel[[FuelID]:[Reduktionsplikt]],10,FALSE)="Ja",VLOOKUP(HBL[[#This Row],[Drivmedelskategori]],Drivmedel[],5,FALSE),""),"")</f>
        <v/>
      </c>
      <c r="D73" s="9" t="str">
        <f>IFERROR(IF(HBL[[#This Row],[Hållbar mängd]]&gt;0,HBL[[#This Row],[Växthusgasutsläpp g CO2e/MJ]]*HBL[[#This Row],[Energimängd MJ]]/1000000,""),"")</f>
        <v/>
      </c>
      <c r="E73" s="3" t="str">
        <f>IF(HBL[[#This Row],[Hållbar mängd]]&gt;0,CONCATENATE(Rapporteringsår,"-",HBL[[#This Row],[ID]]),"")</f>
        <v/>
      </c>
      <c r="F73" s="3" t="str">
        <f>IF(HBL[[#This Row],[Hållbar mängd]]&gt;0,Organisationsnummer,"")</f>
        <v/>
      </c>
      <c r="G73" s="56" t="str">
        <f>IF(HBL[[#This Row],[Hållbar mängd]]&gt;0,Rapporteringsår,"")</f>
        <v/>
      </c>
      <c r="H73" s="76" t="str">
        <f>IFERROR(VLOOKUP(HBL[[#This Row],[Råvara]],Råvaror!$B$3:$D$81,3,FALSE),"")</f>
        <v/>
      </c>
      <c r="I73" s="76" t="str">
        <f>IFERROR(VLOOKUP(HBL[[#This Row],[Råvara]],Råvaror!$B$3:$E$81,4,FALSE),"")</f>
        <v/>
      </c>
      <c r="J73" s="76" t="str">
        <f>IFERROR(VLOOKUP(HBL[[#This Row],[Drivmedel]],DML_drivmedel[[FuelID]:[Drivmedel]],6,FALSE),"")</f>
        <v/>
      </c>
      <c r="K73" s="148">
        <v>3071</v>
      </c>
      <c r="L73" s="3"/>
      <c r="M73" s="3"/>
      <c r="N73" s="3"/>
      <c r="O73" s="78"/>
      <c r="P73" s="3"/>
      <c r="Q73" s="3" t="str">
        <f>IFERROR(HLOOKUP(HBL[[#This Row],[Bränslekategori]],Listor!$G$292:$N$306,IF(HBL[[#This Row],[Enhet]]=Listor!$A$44,14,IF(HBL[[#This Row],[Enhet]]=Listor!$A$45,15,"")),FALSE),"")</f>
        <v/>
      </c>
      <c r="R73" s="3"/>
      <c r="S73" s="3"/>
      <c r="T73" s="3"/>
      <c r="U73" s="3"/>
      <c r="V73" s="3"/>
      <c r="W73" s="3"/>
      <c r="X73" s="3"/>
      <c r="Y73" s="77" t="str">
        <f>IF(HBL[[#This Row],[Produktionskedja]]&lt;&gt;"",VLOOKUP(HBL[[#This Row],[Produktionskedja]],Normalvärden[],4,FALSE),"")</f>
        <v/>
      </c>
      <c r="Z73" s="54"/>
      <c r="AA73" s="3"/>
      <c r="AB73" s="54"/>
      <c r="AC73" s="55" t="str">
        <f>IF(HBL[[#This Row],[Växthusgasutsläpp g CO2e/MJ]]&lt;&gt;"",IF(HBL[[#This Row],[Växthusgasutsläpp g CO2e/MJ]]&gt;(0.5*VLOOKUP(HBL[[#This Row],[Användningsområde]],Användningsområde[],2,FALSE)),"Utsläppsminskningen är mindre än 50 % och uppfyller därför inte hållbarhetskriterierna",""),"")</f>
        <v/>
      </c>
      <c r="AD73" s="163"/>
    </row>
    <row r="74" spans="2:30" x14ac:dyDescent="0.35">
      <c r="B74" s="9" t="str">
        <f>IF(HBL[[#This Row],[Hållbar mängd]]&gt;0,IF(HBL[[#This Row],[Enhet]]=Listor!$A$44,HBL[[#This Row],[Hållbar mängd]]*HBL[[#This Row],[Effektivt värmevärde]]*1000,HBL[[#This Row],[Hållbar mängd]]*HBL[[#This Row],[Effektivt värmevärde]]),"")</f>
        <v/>
      </c>
      <c r="C74" s="120" t="str">
        <f>IFERROR(IF(VLOOKUP(HBL[[#This Row],[Drivmedel]],DML_drivmedel[[FuelID]:[Reduktionsplikt]],10,FALSE)="Ja",VLOOKUP(HBL[[#This Row],[Drivmedelskategori]],Drivmedel[],5,FALSE),""),"")</f>
        <v/>
      </c>
      <c r="D74" s="9" t="str">
        <f>IFERROR(IF(HBL[[#This Row],[Hållbar mängd]]&gt;0,HBL[[#This Row],[Växthusgasutsläpp g CO2e/MJ]]*HBL[[#This Row],[Energimängd MJ]]/1000000,""),"")</f>
        <v/>
      </c>
      <c r="E74" s="3" t="str">
        <f>IF(HBL[[#This Row],[Hållbar mängd]]&gt;0,CONCATENATE(Rapporteringsår,"-",HBL[[#This Row],[ID]]),"")</f>
        <v/>
      </c>
      <c r="F74" s="3" t="str">
        <f>IF(HBL[[#This Row],[Hållbar mängd]]&gt;0,Organisationsnummer,"")</f>
        <v/>
      </c>
      <c r="G74" s="56" t="str">
        <f>IF(HBL[[#This Row],[Hållbar mängd]]&gt;0,Rapporteringsår,"")</f>
        <v/>
      </c>
      <c r="H74" s="76" t="str">
        <f>IFERROR(VLOOKUP(HBL[[#This Row],[Råvara]],Råvaror!$B$3:$D$81,3,FALSE),"")</f>
        <v/>
      </c>
      <c r="I74" s="76" t="str">
        <f>IFERROR(VLOOKUP(HBL[[#This Row],[Råvara]],Råvaror!$B$3:$E$81,4,FALSE),"")</f>
        <v/>
      </c>
      <c r="J74" s="76" t="str">
        <f>IFERROR(VLOOKUP(HBL[[#This Row],[Drivmedel]],DML_drivmedel[[FuelID]:[Drivmedel]],6,FALSE),"")</f>
        <v/>
      </c>
      <c r="K74" s="148">
        <v>3072</v>
      </c>
      <c r="L74" s="3"/>
      <c r="M74" s="3"/>
      <c r="N74" s="3"/>
      <c r="O74" s="78"/>
      <c r="P74" s="3"/>
      <c r="Q74" s="3" t="str">
        <f>IFERROR(HLOOKUP(HBL[[#This Row],[Bränslekategori]],Listor!$G$292:$N$306,IF(HBL[[#This Row],[Enhet]]=Listor!$A$44,14,IF(HBL[[#This Row],[Enhet]]=Listor!$A$45,15,"")),FALSE),"")</f>
        <v/>
      </c>
      <c r="R74" s="3"/>
      <c r="S74" s="3"/>
      <c r="T74" s="3"/>
      <c r="U74" s="3"/>
      <c r="V74" s="3"/>
      <c r="W74" s="3"/>
      <c r="X74" s="3"/>
      <c r="Y74" s="77" t="str">
        <f>IF(HBL[[#This Row],[Produktionskedja]]&lt;&gt;"",VLOOKUP(HBL[[#This Row],[Produktionskedja]],Normalvärden[],4,FALSE),"")</f>
        <v/>
      </c>
      <c r="Z74" s="54"/>
      <c r="AA74" s="3"/>
      <c r="AB74" s="54"/>
      <c r="AC74" s="55" t="str">
        <f>IF(HBL[[#This Row],[Växthusgasutsläpp g CO2e/MJ]]&lt;&gt;"",IF(HBL[[#This Row],[Växthusgasutsläpp g CO2e/MJ]]&gt;(0.5*VLOOKUP(HBL[[#This Row],[Användningsområde]],Användningsområde[],2,FALSE)),"Utsläppsminskningen är mindre än 50 % och uppfyller därför inte hållbarhetskriterierna",""),"")</f>
        <v/>
      </c>
      <c r="AD74" s="163"/>
    </row>
    <row r="75" spans="2:30" x14ac:dyDescent="0.35">
      <c r="B75" s="9" t="str">
        <f>IF(HBL[[#This Row],[Hållbar mängd]]&gt;0,IF(HBL[[#This Row],[Enhet]]=Listor!$A$44,HBL[[#This Row],[Hållbar mängd]]*HBL[[#This Row],[Effektivt värmevärde]]*1000,HBL[[#This Row],[Hållbar mängd]]*HBL[[#This Row],[Effektivt värmevärde]]),"")</f>
        <v/>
      </c>
      <c r="C75" s="120" t="str">
        <f>IFERROR(IF(VLOOKUP(HBL[[#This Row],[Drivmedel]],DML_drivmedel[[FuelID]:[Reduktionsplikt]],10,FALSE)="Ja",VLOOKUP(HBL[[#This Row],[Drivmedelskategori]],Drivmedel[],5,FALSE),""),"")</f>
        <v/>
      </c>
      <c r="D75" s="9" t="str">
        <f>IFERROR(IF(HBL[[#This Row],[Hållbar mängd]]&gt;0,HBL[[#This Row],[Växthusgasutsläpp g CO2e/MJ]]*HBL[[#This Row],[Energimängd MJ]]/1000000,""),"")</f>
        <v/>
      </c>
      <c r="E75" s="3" t="str">
        <f>IF(HBL[[#This Row],[Hållbar mängd]]&gt;0,CONCATENATE(Rapporteringsår,"-",HBL[[#This Row],[ID]]),"")</f>
        <v/>
      </c>
      <c r="F75" s="3" t="str">
        <f>IF(HBL[[#This Row],[Hållbar mängd]]&gt;0,Organisationsnummer,"")</f>
        <v/>
      </c>
      <c r="G75" s="56" t="str">
        <f>IF(HBL[[#This Row],[Hållbar mängd]]&gt;0,Rapporteringsår,"")</f>
        <v/>
      </c>
      <c r="H75" s="76" t="str">
        <f>IFERROR(VLOOKUP(HBL[[#This Row],[Råvara]],Råvaror!$B$3:$D$81,3,FALSE),"")</f>
        <v/>
      </c>
      <c r="I75" s="76" t="str">
        <f>IFERROR(VLOOKUP(HBL[[#This Row],[Råvara]],Råvaror!$B$3:$E$81,4,FALSE),"")</f>
        <v/>
      </c>
      <c r="J75" s="76" t="str">
        <f>IFERROR(VLOOKUP(HBL[[#This Row],[Drivmedel]],DML_drivmedel[[FuelID]:[Drivmedel]],6,FALSE),"")</f>
        <v/>
      </c>
      <c r="K75" s="148">
        <v>3073</v>
      </c>
      <c r="L75" s="3"/>
      <c r="M75" s="3"/>
      <c r="N75" s="3"/>
      <c r="O75" s="78"/>
      <c r="P75" s="3"/>
      <c r="Q75" s="3" t="str">
        <f>IFERROR(HLOOKUP(HBL[[#This Row],[Bränslekategori]],Listor!$G$292:$N$306,IF(HBL[[#This Row],[Enhet]]=Listor!$A$44,14,IF(HBL[[#This Row],[Enhet]]=Listor!$A$45,15,"")),FALSE),"")</f>
        <v/>
      </c>
      <c r="R75" s="3"/>
      <c r="S75" s="3"/>
      <c r="T75" s="3"/>
      <c r="U75" s="3"/>
      <c r="V75" s="3"/>
      <c r="W75" s="3"/>
      <c r="X75" s="3"/>
      <c r="Y75" s="77" t="str">
        <f>IF(HBL[[#This Row],[Produktionskedja]]&lt;&gt;"",VLOOKUP(HBL[[#This Row],[Produktionskedja]],Normalvärden[],4,FALSE),"")</f>
        <v/>
      </c>
      <c r="Z75" s="54"/>
      <c r="AA75" s="3"/>
      <c r="AB75" s="54"/>
      <c r="AC75" s="55" t="str">
        <f>IF(HBL[[#This Row],[Växthusgasutsläpp g CO2e/MJ]]&lt;&gt;"",IF(HBL[[#This Row],[Växthusgasutsläpp g CO2e/MJ]]&gt;(0.5*VLOOKUP(HBL[[#This Row],[Användningsområde]],Användningsområde[],2,FALSE)),"Utsläppsminskningen är mindre än 50 % och uppfyller därför inte hållbarhetskriterierna",""),"")</f>
        <v/>
      </c>
      <c r="AD75" s="163"/>
    </row>
    <row r="76" spans="2:30" x14ac:dyDescent="0.35">
      <c r="B76" s="9" t="str">
        <f>IF(HBL[[#This Row],[Hållbar mängd]]&gt;0,IF(HBL[[#This Row],[Enhet]]=Listor!$A$44,HBL[[#This Row],[Hållbar mängd]]*HBL[[#This Row],[Effektivt värmevärde]]*1000,HBL[[#This Row],[Hållbar mängd]]*HBL[[#This Row],[Effektivt värmevärde]]),"")</f>
        <v/>
      </c>
      <c r="C76" s="120" t="str">
        <f>IFERROR(IF(VLOOKUP(HBL[[#This Row],[Drivmedel]],DML_drivmedel[[FuelID]:[Reduktionsplikt]],10,FALSE)="Ja",VLOOKUP(HBL[[#This Row],[Drivmedelskategori]],Drivmedel[],5,FALSE),""),"")</f>
        <v/>
      </c>
      <c r="D76" s="9" t="str">
        <f>IFERROR(IF(HBL[[#This Row],[Hållbar mängd]]&gt;0,HBL[[#This Row],[Växthusgasutsläpp g CO2e/MJ]]*HBL[[#This Row],[Energimängd MJ]]/1000000,""),"")</f>
        <v/>
      </c>
      <c r="E76" s="3" t="str">
        <f>IF(HBL[[#This Row],[Hållbar mängd]]&gt;0,CONCATENATE(Rapporteringsår,"-",HBL[[#This Row],[ID]]),"")</f>
        <v/>
      </c>
      <c r="F76" s="3" t="str">
        <f>IF(HBL[[#This Row],[Hållbar mängd]]&gt;0,Organisationsnummer,"")</f>
        <v/>
      </c>
      <c r="G76" s="56" t="str">
        <f>IF(HBL[[#This Row],[Hållbar mängd]]&gt;0,Rapporteringsår,"")</f>
        <v/>
      </c>
      <c r="H76" s="76" t="str">
        <f>IFERROR(VLOOKUP(HBL[[#This Row],[Råvara]],Råvaror!$B$3:$D$81,3,FALSE),"")</f>
        <v/>
      </c>
      <c r="I76" s="76" t="str">
        <f>IFERROR(VLOOKUP(HBL[[#This Row],[Råvara]],Råvaror!$B$3:$E$81,4,FALSE),"")</f>
        <v/>
      </c>
      <c r="J76" s="76" t="str">
        <f>IFERROR(VLOOKUP(HBL[[#This Row],[Drivmedel]],DML_drivmedel[[FuelID]:[Drivmedel]],6,FALSE),"")</f>
        <v/>
      </c>
      <c r="K76" s="148">
        <v>3074</v>
      </c>
      <c r="L76" s="3"/>
      <c r="M76" s="3"/>
      <c r="N76" s="3"/>
      <c r="O76" s="78"/>
      <c r="P76" s="3"/>
      <c r="Q76" s="3" t="str">
        <f>IFERROR(HLOOKUP(HBL[[#This Row],[Bränslekategori]],Listor!$G$292:$N$306,IF(HBL[[#This Row],[Enhet]]=Listor!$A$44,14,IF(HBL[[#This Row],[Enhet]]=Listor!$A$45,15,"")),FALSE),"")</f>
        <v/>
      </c>
      <c r="R76" s="3"/>
      <c r="S76" s="3"/>
      <c r="T76" s="3"/>
      <c r="U76" s="3"/>
      <c r="V76" s="3"/>
      <c r="W76" s="3"/>
      <c r="X76" s="3"/>
      <c r="Y76" s="77" t="str">
        <f>IF(HBL[[#This Row],[Produktionskedja]]&lt;&gt;"",VLOOKUP(HBL[[#This Row],[Produktionskedja]],Normalvärden[],4,FALSE),"")</f>
        <v/>
      </c>
      <c r="Z76" s="54"/>
      <c r="AA76" s="3"/>
      <c r="AB76" s="54"/>
      <c r="AC76" s="55" t="str">
        <f>IF(HBL[[#This Row],[Växthusgasutsläpp g CO2e/MJ]]&lt;&gt;"",IF(HBL[[#This Row],[Växthusgasutsläpp g CO2e/MJ]]&gt;(0.5*VLOOKUP(HBL[[#This Row],[Användningsområde]],Användningsområde[],2,FALSE)),"Utsläppsminskningen är mindre än 50 % och uppfyller därför inte hållbarhetskriterierna",""),"")</f>
        <v/>
      </c>
      <c r="AD76" s="163"/>
    </row>
    <row r="77" spans="2:30" x14ac:dyDescent="0.35">
      <c r="B77" s="9" t="str">
        <f>IF(HBL[[#This Row],[Hållbar mängd]]&gt;0,IF(HBL[[#This Row],[Enhet]]=Listor!$A$44,HBL[[#This Row],[Hållbar mängd]]*HBL[[#This Row],[Effektivt värmevärde]]*1000,HBL[[#This Row],[Hållbar mängd]]*HBL[[#This Row],[Effektivt värmevärde]]),"")</f>
        <v/>
      </c>
      <c r="C77" s="120" t="str">
        <f>IFERROR(IF(VLOOKUP(HBL[[#This Row],[Drivmedel]],DML_drivmedel[[FuelID]:[Reduktionsplikt]],10,FALSE)="Ja",VLOOKUP(HBL[[#This Row],[Drivmedelskategori]],Drivmedel[],5,FALSE),""),"")</f>
        <v/>
      </c>
      <c r="D77" s="9" t="str">
        <f>IFERROR(IF(HBL[[#This Row],[Hållbar mängd]]&gt;0,HBL[[#This Row],[Växthusgasutsläpp g CO2e/MJ]]*HBL[[#This Row],[Energimängd MJ]]/1000000,""),"")</f>
        <v/>
      </c>
      <c r="E77" s="3" t="str">
        <f>IF(HBL[[#This Row],[Hållbar mängd]]&gt;0,CONCATENATE(Rapporteringsår,"-",HBL[[#This Row],[ID]]),"")</f>
        <v/>
      </c>
      <c r="F77" s="3" t="str">
        <f>IF(HBL[[#This Row],[Hållbar mängd]]&gt;0,Organisationsnummer,"")</f>
        <v/>
      </c>
      <c r="G77" s="56" t="str">
        <f>IF(HBL[[#This Row],[Hållbar mängd]]&gt;0,Rapporteringsår,"")</f>
        <v/>
      </c>
      <c r="H77" s="76" t="str">
        <f>IFERROR(VLOOKUP(HBL[[#This Row],[Råvara]],Råvaror!$B$3:$D$81,3,FALSE),"")</f>
        <v/>
      </c>
      <c r="I77" s="76" t="str">
        <f>IFERROR(VLOOKUP(HBL[[#This Row],[Råvara]],Råvaror!$B$3:$E$81,4,FALSE),"")</f>
        <v/>
      </c>
      <c r="J77" s="76" t="str">
        <f>IFERROR(VLOOKUP(HBL[[#This Row],[Drivmedel]],DML_drivmedel[[FuelID]:[Drivmedel]],6,FALSE),"")</f>
        <v/>
      </c>
      <c r="K77" s="148">
        <v>3075</v>
      </c>
      <c r="L77" s="3"/>
      <c r="M77" s="3"/>
      <c r="N77" s="3"/>
      <c r="O77" s="78"/>
      <c r="P77" s="3"/>
      <c r="Q77" s="3" t="str">
        <f>IFERROR(HLOOKUP(HBL[[#This Row],[Bränslekategori]],Listor!$G$292:$N$306,IF(HBL[[#This Row],[Enhet]]=Listor!$A$44,14,IF(HBL[[#This Row],[Enhet]]=Listor!$A$45,15,"")),FALSE),"")</f>
        <v/>
      </c>
      <c r="R77" s="3"/>
      <c r="S77" s="3"/>
      <c r="T77" s="3"/>
      <c r="U77" s="3"/>
      <c r="V77" s="3"/>
      <c r="W77" s="3"/>
      <c r="X77" s="3"/>
      <c r="Y77" s="77" t="str">
        <f>IF(HBL[[#This Row],[Produktionskedja]]&lt;&gt;"",VLOOKUP(HBL[[#This Row],[Produktionskedja]],Normalvärden[],4,FALSE),"")</f>
        <v/>
      </c>
      <c r="Z77" s="54"/>
      <c r="AA77" s="3"/>
      <c r="AB77" s="54"/>
      <c r="AC77" s="55" t="str">
        <f>IF(HBL[[#This Row],[Växthusgasutsläpp g CO2e/MJ]]&lt;&gt;"",IF(HBL[[#This Row],[Växthusgasutsläpp g CO2e/MJ]]&gt;(0.5*VLOOKUP(HBL[[#This Row],[Användningsområde]],Användningsområde[],2,FALSE)),"Utsläppsminskningen är mindre än 50 % och uppfyller därför inte hållbarhetskriterierna",""),"")</f>
        <v/>
      </c>
      <c r="AD77" s="163"/>
    </row>
    <row r="78" spans="2:30" x14ac:dyDescent="0.35">
      <c r="B78" s="9" t="str">
        <f>IF(HBL[[#This Row],[Hållbar mängd]]&gt;0,IF(HBL[[#This Row],[Enhet]]=Listor!$A$44,HBL[[#This Row],[Hållbar mängd]]*HBL[[#This Row],[Effektivt värmevärde]]*1000,HBL[[#This Row],[Hållbar mängd]]*HBL[[#This Row],[Effektivt värmevärde]]),"")</f>
        <v/>
      </c>
      <c r="C78" s="120" t="str">
        <f>IFERROR(IF(VLOOKUP(HBL[[#This Row],[Drivmedel]],DML_drivmedel[[FuelID]:[Reduktionsplikt]],10,FALSE)="Ja",VLOOKUP(HBL[[#This Row],[Drivmedelskategori]],Drivmedel[],5,FALSE),""),"")</f>
        <v/>
      </c>
      <c r="D78" s="9" t="str">
        <f>IFERROR(IF(HBL[[#This Row],[Hållbar mängd]]&gt;0,HBL[[#This Row],[Växthusgasutsläpp g CO2e/MJ]]*HBL[[#This Row],[Energimängd MJ]]/1000000,""),"")</f>
        <v/>
      </c>
      <c r="E78" s="3" t="str">
        <f>IF(HBL[[#This Row],[Hållbar mängd]]&gt;0,CONCATENATE(Rapporteringsår,"-",HBL[[#This Row],[ID]]),"")</f>
        <v/>
      </c>
      <c r="F78" s="3" t="str">
        <f>IF(HBL[[#This Row],[Hållbar mängd]]&gt;0,Organisationsnummer,"")</f>
        <v/>
      </c>
      <c r="G78" s="56" t="str">
        <f>IF(HBL[[#This Row],[Hållbar mängd]]&gt;0,Rapporteringsår,"")</f>
        <v/>
      </c>
      <c r="H78" s="76" t="str">
        <f>IFERROR(VLOOKUP(HBL[[#This Row],[Råvara]],Råvaror!$B$3:$D$81,3,FALSE),"")</f>
        <v/>
      </c>
      <c r="I78" s="76" t="str">
        <f>IFERROR(VLOOKUP(HBL[[#This Row],[Råvara]],Råvaror!$B$3:$E$81,4,FALSE),"")</f>
        <v/>
      </c>
      <c r="J78" s="76" t="str">
        <f>IFERROR(VLOOKUP(HBL[[#This Row],[Drivmedel]],DML_drivmedel[[FuelID]:[Drivmedel]],6,FALSE),"")</f>
        <v/>
      </c>
      <c r="K78" s="148">
        <v>3076</v>
      </c>
      <c r="L78" s="3"/>
      <c r="M78" s="3"/>
      <c r="N78" s="3"/>
      <c r="O78" s="78"/>
      <c r="P78" s="3"/>
      <c r="Q78" s="3" t="str">
        <f>IFERROR(HLOOKUP(HBL[[#This Row],[Bränslekategori]],Listor!$G$292:$N$306,IF(HBL[[#This Row],[Enhet]]=Listor!$A$44,14,IF(HBL[[#This Row],[Enhet]]=Listor!$A$45,15,"")),FALSE),"")</f>
        <v/>
      </c>
      <c r="R78" s="3"/>
      <c r="S78" s="3"/>
      <c r="T78" s="3"/>
      <c r="U78" s="3"/>
      <c r="V78" s="3"/>
      <c r="W78" s="3"/>
      <c r="X78" s="3"/>
      <c r="Y78" s="77" t="str">
        <f>IF(HBL[[#This Row],[Produktionskedja]]&lt;&gt;"",VLOOKUP(HBL[[#This Row],[Produktionskedja]],Normalvärden[],4,FALSE),"")</f>
        <v/>
      </c>
      <c r="Z78" s="54"/>
      <c r="AA78" s="3"/>
      <c r="AB78" s="54"/>
      <c r="AC78" s="55" t="str">
        <f>IF(HBL[[#This Row],[Växthusgasutsläpp g CO2e/MJ]]&lt;&gt;"",IF(HBL[[#This Row],[Växthusgasutsläpp g CO2e/MJ]]&gt;(0.5*VLOOKUP(HBL[[#This Row],[Användningsområde]],Användningsområde[],2,FALSE)),"Utsläppsminskningen är mindre än 50 % och uppfyller därför inte hållbarhetskriterierna",""),"")</f>
        <v/>
      </c>
      <c r="AD78" s="163"/>
    </row>
    <row r="79" spans="2:30" x14ac:dyDescent="0.35">
      <c r="B79" s="9" t="str">
        <f>IF(HBL[[#This Row],[Hållbar mängd]]&gt;0,IF(HBL[[#This Row],[Enhet]]=Listor!$A$44,HBL[[#This Row],[Hållbar mängd]]*HBL[[#This Row],[Effektivt värmevärde]]*1000,HBL[[#This Row],[Hållbar mängd]]*HBL[[#This Row],[Effektivt värmevärde]]),"")</f>
        <v/>
      </c>
      <c r="C79" s="120" t="str">
        <f>IFERROR(IF(VLOOKUP(HBL[[#This Row],[Drivmedel]],DML_drivmedel[[FuelID]:[Reduktionsplikt]],10,FALSE)="Ja",VLOOKUP(HBL[[#This Row],[Drivmedelskategori]],Drivmedel[],5,FALSE),""),"")</f>
        <v/>
      </c>
      <c r="D79" s="9" t="str">
        <f>IFERROR(IF(HBL[[#This Row],[Hållbar mängd]]&gt;0,HBL[[#This Row],[Växthusgasutsläpp g CO2e/MJ]]*HBL[[#This Row],[Energimängd MJ]]/1000000,""),"")</f>
        <v/>
      </c>
      <c r="E79" s="3" t="str">
        <f>IF(HBL[[#This Row],[Hållbar mängd]]&gt;0,CONCATENATE(Rapporteringsår,"-",HBL[[#This Row],[ID]]),"")</f>
        <v/>
      </c>
      <c r="F79" s="3" t="str">
        <f>IF(HBL[[#This Row],[Hållbar mängd]]&gt;0,Organisationsnummer,"")</f>
        <v/>
      </c>
      <c r="G79" s="56" t="str">
        <f>IF(HBL[[#This Row],[Hållbar mängd]]&gt;0,Rapporteringsår,"")</f>
        <v/>
      </c>
      <c r="H79" s="76" t="str">
        <f>IFERROR(VLOOKUP(HBL[[#This Row],[Råvara]],Råvaror!$B$3:$D$81,3,FALSE),"")</f>
        <v/>
      </c>
      <c r="I79" s="76" t="str">
        <f>IFERROR(VLOOKUP(HBL[[#This Row],[Råvara]],Råvaror!$B$3:$E$81,4,FALSE),"")</f>
        <v/>
      </c>
      <c r="J79" s="76" t="str">
        <f>IFERROR(VLOOKUP(HBL[[#This Row],[Drivmedel]],DML_drivmedel[[FuelID]:[Drivmedel]],6,FALSE),"")</f>
        <v/>
      </c>
      <c r="K79" s="148">
        <v>3077</v>
      </c>
      <c r="L79" s="3"/>
      <c r="M79" s="3"/>
      <c r="N79" s="3"/>
      <c r="O79" s="78"/>
      <c r="P79" s="3"/>
      <c r="Q79" s="3" t="str">
        <f>IFERROR(HLOOKUP(HBL[[#This Row],[Bränslekategori]],Listor!$G$292:$N$306,IF(HBL[[#This Row],[Enhet]]=Listor!$A$44,14,IF(HBL[[#This Row],[Enhet]]=Listor!$A$45,15,"")),FALSE),"")</f>
        <v/>
      </c>
      <c r="R79" s="3"/>
      <c r="S79" s="3"/>
      <c r="T79" s="3"/>
      <c r="U79" s="3"/>
      <c r="V79" s="3"/>
      <c r="W79" s="3"/>
      <c r="X79" s="3"/>
      <c r="Y79" s="77" t="str">
        <f>IF(HBL[[#This Row],[Produktionskedja]]&lt;&gt;"",VLOOKUP(HBL[[#This Row],[Produktionskedja]],Normalvärden[],4,FALSE),"")</f>
        <v/>
      </c>
      <c r="Z79" s="54"/>
      <c r="AA79" s="3"/>
      <c r="AB79" s="54"/>
      <c r="AC79" s="55" t="str">
        <f>IF(HBL[[#This Row],[Växthusgasutsläpp g CO2e/MJ]]&lt;&gt;"",IF(HBL[[#This Row],[Växthusgasutsläpp g CO2e/MJ]]&gt;(0.5*VLOOKUP(HBL[[#This Row],[Användningsområde]],Användningsområde[],2,FALSE)),"Utsläppsminskningen är mindre än 50 % och uppfyller därför inte hållbarhetskriterierna",""),"")</f>
        <v/>
      </c>
      <c r="AD79" s="163"/>
    </row>
    <row r="80" spans="2:30" x14ac:dyDescent="0.35">
      <c r="B80" s="9" t="str">
        <f>IF(HBL[[#This Row],[Hållbar mängd]]&gt;0,IF(HBL[[#This Row],[Enhet]]=Listor!$A$44,HBL[[#This Row],[Hållbar mängd]]*HBL[[#This Row],[Effektivt värmevärde]]*1000,HBL[[#This Row],[Hållbar mängd]]*HBL[[#This Row],[Effektivt värmevärde]]),"")</f>
        <v/>
      </c>
      <c r="C80" s="120" t="str">
        <f>IFERROR(IF(VLOOKUP(HBL[[#This Row],[Drivmedel]],DML_drivmedel[[FuelID]:[Reduktionsplikt]],10,FALSE)="Ja",VLOOKUP(HBL[[#This Row],[Drivmedelskategori]],Drivmedel[],5,FALSE),""),"")</f>
        <v/>
      </c>
      <c r="D80" s="9" t="str">
        <f>IFERROR(IF(HBL[[#This Row],[Hållbar mängd]]&gt;0,HBL[[#This Row],[Växthusgasutsläpp g CO2e/MJ]]*HBL[[#This Row],[Energimängd MJ]]/1000000,""),"")</f>
        <v/>
      </c>
      <c r="E80" s="3" t="str">
        <f>IF(HBL[[#This Row],[Hållbar mängd]]&gt;0,CONCATENATE(Rapporteringsår,"-",HBL[[#This Row],[ID]]),"")</f>
        <v/>
      </c>
      <c r="F80" s="3" t="str">
        <f>IF(HBL[[#This Row],[Hållbar mängd]]&gt;0,Organisationsnummer,"")</f>
        <v/>
      </c>
      <c r="G80" s="56" t="str">
        <f>IF(HBL[[#This Row],[Hållbar mängd]]&gt;0,Rapporteringsår,"")</f>
        <v/>
      </c>
      <c r="H80" s="76" t="str">
        <f>IFERROR(VLOOKUP(HBL[[#This Row],[Råvara]],Råvaror!$B$3:$D$81,3,FALSE),"")</f>
        <v/>
      </c>
      <c r="I80" s="76" t="str">
        <f>IFERROR(VLOOKUP(HBL[[#This Row],[Råvara]],Råvaror!$B$3:$E$81,4,FALSE),"")</f>
        <v/>
      </c>
      <c r="J80" s="76" t="str">
        <f>IFERROR(VLOOKUP(HBL[[#This Row],[Drivmedel]],DML_drivmedel[[FuelID]:[Drivmedel]],6,FALSE),"")</f>
        <v/>
      </c>
      <c r="K80" s="148">
        <v>3078</v>
      </c>
      <c r="L80" s="3"/>
      <c r="M80" s="3"/>
      <c r="N80" s="3"/>
      <c r="O80" s="78"/>
      <c r="P80" s="3"/>
      <c r="Q80" s="3" t="str">
        <f>IFERROR(HLOOKUP(HBL[[#This Row],[Bränslekategori]],Listor!$G$292:$N$306,IF(HBL[[#This Row],[Enhet]]=Listor!$A$44,14,IF(HBL[[#This Row],[Enhet]]=Listor!$A$45,15,"")),FALSE),"")</f>
        <v/>
      </c>
      <c r="R80" s="3"/>
      <c r="S80" s="3"/>
      <c r="T80" s="3"/>
      <c r="U80" s="3"/>
      <c r="V80" s="3"/>
      <c r="W80" s="3"/>
      <c r="X80" s="3"/>
      <c r="Y80" s="77" t="str">
        <f>IF(HBL[[#This Row],[Produktionskedja]]&lt;&gt;"",VLOOKUP(HBL[[#This Row],[Produktionskedja]],Normalvärden[],4,FALSE),"")</f>
        <v/>
      </c>
      <c r="Z80" s="54"/>
      <c r="AA80" s="3"/>
      <c r="AB80" s="54"/>
      <c r="AC80" s="55" t="str">
        <f>IF(HBL[[#This Row],[Växthusgasutsläpp g CO2e/MJ]]&lt;&gt;"",IF(HBL[[#This Row],[Växthusgasutsläpp g CO2e/MJ]]&gt;(0.5*VLOOKUP(HBL[[#This Row],[Användningsområde]],Användningsområde[],2,FALSE)),"Utsläppsminskningen är mindre än 50 % och uppfyller därför inte hållbarhetskriterierna",""),"")</f>
        <v/>
      </c>
      <c r="AD80" s="163"/>
    </row>
    <row r="81" spans="2:30" x14ac:dyDescent="0.35">
      <c r="B81" s="9" t="str">
        <f>IF(HBL[[#This Row],[Hållbar mängd]]&gt;0,IF(HBL[[#This Row],[Enhet]]=Listor!$A$44,HBL[[#This Row],[Hållbar mängd]]*HBL[[#This Row],[Effektivt värmevärde]]*1000,HBL[[#This Row],[Hållbar mängd]]*HBL[[#This Row],[Effektivt värmevärde]]),"")</f>
        <v/>
      </c>
      <c r="C81" s="120" t="str">
        <f>IFERROR(IF(VLOOKUP(HBL[[#This Row],[Drivmedel]],DML_drivmedel[[FuelID]:[Reduktionsplikt]],10,FALSE)="Ja",VLOOKUP(HBL[[#This Row],[Drivmedelskategori]],Drivmedel[],5,FALSE),""),"")</f>
        <v/>
      </c>
      <c r="D81" s="9" t="str">
        <f>IFERROR(IF(HBL[[#This Row],[Hållbar mängd]]&gt;0,HBL[[#This Row],[Växthusgasutsläpp g CO2e/MJ]]*HBL[[#This Row],[Energimängd MJ]]/1000000,""),"")</f>
        <v/>
      </c>
      <c r="E81" s="3" t="str">
        <f>IF(HBL[[#This Row],[Hållbar mängd]]&gt;0,CONCATENATE(Rapporteringsår,"-",HBL[[#This Row],[ID]]),"")</f>
        <v/>
      </c>
      <c r="F81" s="3" t="str">
        <f>IF(HBL[[#This Row],[Hållbar mängd]]&gt;0,Organisationsnummer,"")</f>
        <v/>
      </c>
      <c r="G81" s="56" t="str">
        <f>IF(HBL[[#This Row],[Hållbar mängd]]&gt;0,Rapporteringsår,"")</f>
        <v/>
      </c>
      <c r="H81" s="76" t="str">
        <f>IFERROR(VLOOKUP(HBL[[#This Row],[Råvara]],Råvaror!$B$3:$D$81,3,FALSE),"")</f>
        <v/>
      </c>
      <c r="I81" s="76" t="str">
        <f>IFERROR(VLOOKUP(HBL[[#This Row],[Råvara]],Råvaror!$B$3:$E$81,4,FALSE),"")</f>
        <v/>
      </c>
      <c r="J81" s="76" t="str">
        <f>IFERROR(VLOOKUP(HBL[[#This Row],[Drivmedel]],DML_drivmedel[[FuelID]:[Drivmedel]],6,FALSE),"")</f>
        <v/>
      </c>
      <c r="K81" s="148">
        <v>3079</v>
      </c>
      <c r="L81" s="3"/>
      <c r="M81" s="3"/>
      <c r="N81" s="3"/>
      <c r="O81" s="78"/>
      <c r="P81" s="3"/>
      <c r="Q81" s="3" t="str">
        <f>IFERROR(HLOOKUP(HBL[[#This Row],[Bränslekategori]],Listor!$G$292:$N$306,IF(HBL[[#This Row],[Enhet]]=Listor!$A$44,14,IF(HBL[[#This Row],[Enhet]]=Listor!$A$45,15,"")),FALSE),"")</f>
        <v/>
      </c>
      <c r="R81" s="3"/>
      <c r="S81" s="3"/>
      <c r="T81" s="3"/>
      <c r="U81" s="3"/>
      <c r="V81" s="3"/>
      <c r="W81" s="3"/>
      <c r="X81" s="3"/>
      <c r="Y81" s="77" t="str">
        <f>IF(HBL[[#This Row],[Produktionskedja]]&lt;&gt;"",VLOOKUP(HBL[[#This Row],[Produktionskedja]],Normalvärden[],4,FALSE),"")</f>
        <v/>
      </c>
      <c r="Z81" s="54"/>
      <c r="AA81" s="3"/>
      <c r="AB81" s="54"/>
      <c r="AC81" s="55" t="str">
        <f>IF(HBL[[#This Row],[Växthusgasutsläpp g CO2e/MJ]]&lt;&gt;"",IF(HBL[[#This Row],[Växthusgasutsläpp g CO2e/MJ]]&gt;(0.5*VLOOKUP(HBL[[#This Row],[Användningsområde]],Användningsområde[],2,FALSE)),"Utsläppsminskningen är mindre än 50 % och uppfyller därför inte hållbarhetskriterierna",""),"")</f>
        <v/>
      </c>
      <c r="AD81" s="163"/>
    </row>
    <row r="82" spans="2:30" x14ac:dyDescent="0.35">
      <c r="B82" s="9" t="str">
        <f>IF(HBL[[#This Row],[Hållbar mängd]]&gt;0,IF(HBL[[#This Row],[Enhet]]=Listor!$A$44,HBL[[#This Row],[Hållbar mängd]]*HBL[[#This Row],[Effektivt värmevärde]]*1000,HBL[[#This Row],[Hållbar mängd]]*HBL[[#This Row],[Effektivt värmevärde]]),"")</f>
        <v/>
      </c>
      <c r="C82" s="120" t="str">
        <f>IFERROR(IF(VLOOKUP(HBL[[#This Row],[Drivmedel]],DML_drivmedel[[FuelID]:[Reduktionsplikt]],10,FALSE)="Ja",VLOOKUP(HBL[[#This Row],[Drivmedelskategori]],Drivmedel[],5,FALSE),""),"")</f>
        <v/>
      </c>
      <c r="D82" s="9" t="str">
        <f>IFERROR(IF(HBL[[#This Row],[Hållbar mängd]]&gt;0,HBL[[#This Row],[Växthusgasutsläpp g CO2e/MJ]]*HBL[[#This Row],[Energimängd MJ]]/1000000,""),"")</f>
        <v/>
      </c>
      <c r="E82" s="3" t="str">
        <f>IF(HBL[[#This Row],[Hållbar mängd]]&gt;0,CONCATENATE(Rapporteringsår,"-",HBL[[#This Row],[ID]]),"")</f>
        <v/>
      </c>
      <c r="F82" s="3" t="str">
        <f>IF(HBL[[#This Row],[Hållbar mängd]]&gt;0,Organisationsnummer,"")</f>
        <v/>
      </c>
      <c r="G82" s="56" t="str">
        <f>IF(HBL[[#This Row],[Hållbar mängd]]&gt;0,Rapporteringsår,"")</f>
        <v/>
      </c>
      <c r="H82" s="76" t="str">
        <f>IFERROR(VLOOKUP(HBL[[#This Row],[Råvara]],Råvaror!$B$3:$D$81,3,FALSE),"")</f>
        <v/>
      </c>
      <c r="I82" s="76" t="str">
        <f>IFERROR(VLOOKUP(HBL[[#This Row],[Råvara]],Råvaror!$B$3:$E$81,4,FALSE),"")</f>
        <v/>
      </c>
      <c r="J82" s="76" t="str">
        <f>IFERROR(VLOOKUP(HBL[[#This Row],[Drivmedel]],DML_drivmedel[[FuelID]:[Drivmedel]],6,FALSE),"")</f>
        <v/>
      </c>
      <c r="K82" s="148">
        <v>3080</v>
      </c>
      <c r="L82" s="3"/>
      <c r="M82" s="3"/>
      <c r="N82" s="3"/>
      <c r="O82" s="78"/>
      <c r="P82" s="3"/>
      <c r="Q82" s="3" t="str">
        <f>IFERROR(HLOOKUP(HBL[[#This Row],[Bränslekategori]],Listor!$G$292:$N$306,IF(HBL[[#This Row],[Enhet]]=Listor!$A$44,14,IF(HBL[[#This Row],[Enhet]]=Listor!$A$45,15,"")),FALSE),"")</f>
        <v/>
      </c>
      <c r="R82" s="3"/>
      <c r="S82" s="3"/>
      <c r="T82" s="3"/>
      <c r="U82" s="3"/>
      <c r="V82" s="3"/>
      <c r="W82" s="3"/>
      <c r="X82" s="3"/>
      <c r="Y82" s="77" t="str">
        <f>IF(HBL[[#This Row],[Produktionskedja]]&lt;&gt;"",VLOOKUP(HBL[[#This Row],[Produktionskedja]],Normalvärden[],4,FALSE),"")</f>
        <v/>
      </c>
      <c r="Z82" s="54"/>
      <c r="AA82" s="3"/>
      <c r="AB82" s="54"/>
      <c r="AC82" s="55" t="str">
        <f>IF(HBL[[#This Row],[Växthusgasutsläpp g CO2e/MJ]]&lt;&gt;"",IF(HBL[[#This Row],[Växthusgasutsläpp g CO2e/MJ]]&gt;(0.5*VLOOKUP(HBL[[#This Row],[Användningsområde]],Användningsområde[],2,FALSE)),"Utsläppsminskningen är mindre än 50 % och uppfyller därför inte hållbarhetskriterierna",""),"")</f>
        <v/>
      </c>
      <c r="AD82" s="163"/>
    </row>
    <row r="83" spans="2:30" x14ac:dyDescent="0.35">
      <c r="B83" s="9" t="str">
        <f>IF(HBL[[#This Row],[Hållbar mängd]]&gt;0,IF(HBL[[#This Row],[Enhet]]=Listor!$A$44,HBL[[#This Row],[Hållbar mängd]]*HBL[[#This Row],[Effektivt värmevärde]]*1000,HBL[[#This Row],[Hållbar mängd]]*HBL[[#This Row],[Effektivt värmevärde]]),"")</f>
        <v/>
      </c>
      <c r="C83" s="120" t="str">
        <f>IFERROR(IF(VLOOKUP(HBL[[#This Row],[Drivmedel]],DML_drivmedel[[FuelID]:[Reduktionsplikt]],10,FALSE)="Ja",VLOOKUP(HBL[[#This Row],[Drivmedelskategori]],Drivmedel[],5,FALSE),""),"")</f>
        <v/>
      </c>
      <c r="D83" s="9" t="str">
        <f>IFERROR(IF(HBL[[#This Row],[Hållbar mängd]]&gt;0,HBL[[#This Row],[Växthusgasutsläpp g CO2e/MJ]]*HBL[[#This Row],[Energimängd MJ]]/1000000,""),"")</f>
        <v/>
      </c>
      <c r="E83" s="3" t="str">
        <f>IF(HBL[[#This Row],[Hållbar mängd]]&gt;0,CONCATENATE(Rapporteringsår,"-",HBL[[#This Row],[ID]]),"")</f>
        <v/>
      </c>
      <c r="F83" s="3" t="str">
        <f>IF(HBL[[#This Row],[Hållbar mängd]]&gt;0,Organisationsnummer,"")</f>
        <v/>
      </c>
      <c r="G83" s="56" t="str">
        <f>IF(HBL[[#This Row],[Hållbar mängd]]&gt;0,Rapporteringsår,"")</f>
        <v/>
      </c>
      <c r="H83" s="76" t="str">
        <f>IFERROR(VLOOKUP(HBL[[#This Row],[Råvara]],Råvaror!$B$3:$D$81,3,FALSE),"")</f>
        <v/>
      </c>
      <c r="I83" s="76" t="str">
        <f>IFERROR(VLOOKUP(HBL[[#This Row],[Råvara]],Råvaror!$B$3:$E$81,4,FALSE),"")</f>
        <v/>
      </c>
      <c r="J83" s="76" t="str">
        <f>IFERROR(VLOOKUP(HBL[[#This Row],[Drivmedel]],DML_drivmedel[[FuelID]:[Drivmedel]],6,FALSE),"")</f>
        <v/>
      </c>
      <c r="K83" s="148">
        <v>3081</v>
      </c>
      <c r="L83" s="3"/>
      <c r="M83" s="3"/>
      <c r="N83" s="3"/>
      <c r="O83" s="78"/>
      <c r="P83" s="3"/>
      <c r="Q83" s="3" t="str">
        <f>IFERROR(HLOOKUP(HBL[[#This Row],[Bränslekategori]],Listor!$G$292:$N$306,IF(HBL[[#This Row],[Enhet]]=Listor!$A$44,14,IF(HBL[[#This Row],[Enhet]]=Listor!$A$45,15,"")),FALSE),"")</f>
        <v/>
      </c>
      <c r="R83" s="3"/>
      <c r="S83" s="3"/>
      <c r="T83" s="3"/>
      <c r="U83" s="3"/>
      <c r="V83" s="3"/>
      <c r="W83" s="3"/>
      <c r="X83" s="3"/>
      <c r="Y83" s="77" t="str">
        <f>IF(HBL[[#This Row],[Produktionskedja]]&lt;&gt;"",VLOOKUP(HBL[[#This Row],[Produktionskedja]],Normalvärden[],4,FALSE),"")</f>
        <v/>
      </c>
      <c r="Z83" s="54"/>
      <c r="AA83" s="3"/>
      <c r="AB83" s="54"/>
      <c r="AC83" s="55" t="str">
        <f>IF(HBL[[#This Row],[Växthusgasutsläpp g CO2e/MJ]]&lt;&gt;"",IF(HBL[[#This Row],[Växthusgasutsläpp g CO2e/MJ]]&gt;(0.5*VLOOKUP(HBL[[#This Row],[Användningsområde]],Användningsområde[],2,FALSE)),"Utsläppsminskningen är mindre än 50 % och uppfyller därför inte hållbarhetskriterierna",""),"")</f>
        <v/>
      </c>
      <c r="AD83" s="163"/>
    </row>
    <row r="84" spans="2:30" x14ac:dyDescent="0.35">
      <c r="B84" s="9" t="str">
        <f>IF(HBL[[#This Row],[Hållbar mängd]]&gt;0,IF(HBL[[#This Row],[Enhet]]=Listor!$A$44,HBL[[#This Row],[Hållbar mängd]]*HBL[[#This Row],[Effektivt värmevärde]]*1000,HBL[[#This Row],[Hållbar mängd]]*HBL[[#This Row],[Effektivt värmevärde]]),"")</f>
        <v/>
      </c>
      <c r="C84" s="120" t="str">
        <f>IFERROR(IF(VLOOKUP(HBL[[#This Row],[Drivmedel]],DML_drivmedel[[FuelID]:[Reduktionsplikt]],10,FALSE)="Ja",VLOOKUP(HBL[[#This Row],[Drivmedelskategori]],Drivmedel[],5,FALSE),""),"")</f>
        <v/>
      </c>
      <c r="D84" s="9" t="str">
        <f>IFERROR(IF(HBL[[#This Row],[Hållbar mängd]]&gt;0,HBL[[#This Row],[Växthusgasutsläpp g CO2e/MJ]]*HBL[[#This Row],[Energimängd MJ]]/1000000,""),"")</f>
        <v/>
      </c>
      <c r="E84" s="3" t="str">
        <f>IF(HBL[[#This Row],[Hållbar mängd]]&gt;0,CONCATENATE(Rapporteringsår,"-",HBL[[#This Row],[ID]]),"")</f>
        <v/>
      </c>
      <c r="F84" s="3" t="str">
        <f>IF(HBL[[#This Row],[Hållbar mängd]]&gt;0,Organisationsnummer,"")</f>
        <v/>
      </c>
      <c r="G84" s="56" t="str">
        <f>IF(HBL[[#This Row],[Hållbar mängd]]&gt;0,Rapporteringsår,"")</f>
        <v/>
      </c>
      <c r="H84" s="76" t="str">
        <f>IFERROR(VLOOKUP(HBL[[#This Row],[Råvara]],Råvaror!$B$3:$D$81,3,FALSE),"")</f>
        <v/>
      </c>
      <c r="I84" s="76" t="str">
        <f>IFERROR(VLOOKUP(HBL[[#This Row],[Råvara]],Råvaror!$B$3:$E$81,4,FALSE),"")</f>
        <v/>
      </c>
      <c r="J84" s="76" t="str">
        <f>IFERROR(VLOOKUP(HBL[[#This Row],[Drivmedel]],DML_drivmedel[[FuelID]:[Drivmedel]],6,FALSE),"")</f>
        <v/>
      </c>
      <c r="K84" s="148">
        <v>3082</v>
      </c>
      <c r="L84" s="3"/>
      <c r="M84" s="3"/>
      <c r="N84" s="3"/>
      <c r="O84" s="78"/>
      <c r="P84" s="3"/>
      <c r="Q84" s="3" t="str">
        <f>IFERROR(HLOOKUP(HBL[[#This Row],[Bränslekategori]],Listor!$G$292:$N$306,IF(HBL[[#This Row],[Enhet]]=Listor!$A$44,14,IF(HBL[[#This Row],[Enhet]]=Listor!$A$45,15,"")),FALSE),"")</f>
        <v/>
      </c>
      <c r="R84" s="3"/>
      <c r="S84" s="3"/>
      <c r="T84" s="3"/>
      <c r="U84" s="3"/>
      <c r="V84" s="3"/>
      <c r="W84" s="3"/>
      <c r="X84" s="3"/>
      <c r="Y84" s="77" t="str">
        <f>IF(HBL[[#This Row],[Produktionskedja]]&lt;&gt;"",VLOOKUP(HBL[[#This Row],[Produktionskedja]],Normalvärden[],4,FALSE),"")</f>
        <v/>
      </c>
      <c r="Z84" s="54"/>
      <c r="AA84" s="3"/>
      <c r="AB84" s="54"/>
      <c r="AC84" s="55" t="str">
        <f>IF(HBL[[#This Row],[Växthusgasutsläpp g CO2e/MJ]]&lt;&gt;"",IF(HBL[[#This Row],[Växthusgasutsläpp g CO2e/MJ]]&gt;(0.5*VLOOKUP(HBL[[#This Row],[Användningsområde]],Användningsområde[],2,FALSE)),"Utsläppsminskningen är mindre än 50 % och uppfyller därför inte hållbarhetskriterierna",""),"")</f>
        <v/>
      </c>
      <c r="AD84" s="163"/>
    </row>
    <row r="85" spans="2:30" x14ac:dyDescent="0.35">
      <c r="B85" s="9" t="str">
        <f>IF(HBL[[#This Row],[Hållbar mängd]]&gt;0,IF(HBL[[#This Row],[Enhet]]=Listor!$A$44,HBL[[#This Row],[Hållbar mängd]]*HBL[[#This Row],[Effektivt värmevärde]]*1000,HBL[[#This Row],[Hållbar mängd]]*HBL[[#This Row],[Effektivt värmevärde]]),"")</f>
        <v/>
      </c>
      <c r="C85" s="120" t="str">
        <f>IFERROR(IF(VLOOKUP(HBL[[#This Row],[Drivmedel]],DML_drivmedel[[FuelID]:[Reduktionsplikt]],10,FALSE)="Ja",VLOOKUP(HBL[[#This Row],[Drivmedelskategori]],Drivmedel[],5,FALSE),""),"")</f>
        <v/>
      </c>
      <c r="D85" s="9" t="str">
        <f>IFERROR(IF(HBL[[#This Row],[Hållbar mängd]]&gt;0,HBL[[#This Row],[Växthusgasutsläpp g CO2e/MJ]]*HBL[[#This Row],[Energimängd MJ]]/1000000,""),"")</f>
        <v/>
      </c>
      <c r="E85" s="3" t="str">
        <f>IF(HBL[[#This Row],[Hållbar mängd]]&gt;0,CONCATENATE(Rapporteringsår,"-",HBL[[#This Row],[ID]]),"")</f>
        <v/>
      </c>
      <c r="F85" s="3" t="str">
        <f>IF(HBL[[#This Row],[Hållbar mängd]]&gt;0,Organisationsnummer,"")</f>
        <v/>
      </c>
      <c r="G85" s="56" t="str">
        <f>IF(HBL[[#This Row],[Hållbar mängd]]&gt;0,Rapporteringsår,"")</f>
        <v/>
      </c>
      <c r="H85" s="76" t="str">
        <f>IFERROR(VLOOKUP(HBL[[#This Row],[Råvara]],Råvaror!$B$3:$D$81,3,FALSE),"")</f>
        <v/>
      </c>
      <c r="I85" s="76" t="str">
        <f>IFERROR(VLOOKUP(HBL[[#This Row],[Råvara]],Råvaror!$B$3:$E$81,4,FALSE),"")</f>
        <v/>
      </c>
      <c r="J85" s="76" t="str">
        <f>IFERROR(VLOOKUP(HBL[[#This Row],[Drivmedel]],DML_drivmedel[[FuelID]:[Drivmedel]],6,FALSE),"")</f>
        <v/>
      </c>
      <c r="K85" s="148">
        <v>3083</v>
      </c>
      <c r="L85" s="3"/>
      <c r="M85" s="3"/>
      <c r="N85" s="3"/>
      <c r="O85" s="78"/>
      <c r="P85" s="3"/>
      <c r="Q85" s="3" t="str">
        <f>IFERROR(HLOOKUP(HBL[[#This Row],[Bränslekategori]],Listor!$G$292:$N$306,IF(HBL[[#This Row],[Enhet]]=Listor!$A$44,14,IF(HBL[[#This Row],[Enhet]]=Listor!$A$45,15,"")),FALSE),"")</f>
        <v/>
      </c>
      <c r="R85" s="3"/>
      <c r="S85" s="3"/>
      <c r="T85" s="3"/>
      <c r="U85" s="3"/>
      <c r="V85" s="3"/>
      <c r="W85" s="3"/>
      <c r="X85" s="3"/>
      <c r="Y85" s="77" t="str">
        <f>IF(HBL[[#This Row],[Produktionskedja]]&lt;&gt;"",VLOOKUP(HBL[[#This Row],[Produktionskedja]],Normalvärden[],4,FALSE),"")</f>
        <v/>
      </c>
      <c r="Z85" s="54"/>
      <c r="AA85" s="3"/>
      <c r="AB85" s="54"/>
      <c r="AC85" s="55" t="str">
        <f>IF(HBL[[#This Row],[Växthusgasutsläpp g CO2e/MJ]]&lt;&gt;"",IF(HBL[[#This Row],[Växthusgasutsläpp g CO2e/MJ]]&gt;(0.5*VLOOKUP(HBL[[#This Row],[Användningsområde]],Användningsområde[],2,FALSE)),"Utsläppsminskningen är mindre än 50 % och uppfyller därför inte hållbarhetskriterierna",""),"")</f>
        <v/>
      </c>
      <c r="AD85" s="163"/>
    </row>
    <row r="86" spans="2:30" x14ac:dyDescent="0.35">
      <c r="B86" s="9" t="str">
        <f>IF(HBL[[#This Row],[Hållbar mängd]]&gt;0,IF(HBL[[#This Row],[Enhet]]=Listor!$A$44,HBL[[#This Row],[Hållbar mängd]]*HBL[[#This Row],[Effektivt värmevärde]]*1000,HBL[[#This Row],[Hållbar mängd]]*HBL[[#This Row],[Effektivt värmevärde]]),"")</f>
        <v/>
      </c>
      <c r="C86" s="120" t="str">
        <f>IFERROR(IF(VLOOKUP(HBL[[#This Row],[Drivmedel]],DML_drivmedel[[FuelID]:[Reduktionsplikt]],10,FALSE)="Ja",VLOOKUP(HBL[[#This Row],[Drivmedelskategori]],Drivmedel[],5,FALSE),""),"")</f>
        <v/>
      </c>
      <c r="D86" s="9" t="str">
        <f>IFERROR(IF(HBL[[#This Row],[Hållbar mängd]]&gt;0,HBL[[#This Row],[Växthusgasutsläpp g CO2e/MJ]]*HBL[[#This Row],[Energimängd MJ]]/1000000,""),"")</f>
        <v/>
      </c>
      <c r="E86" s="3" t="str">
        <f>IF(HBL[[#This Row],[Hållbar mängd]]&gt;0,CONCATENATE(Rapporteringsår,"-",HBL[[#This Row],[ID]]),"")</f>
        <v/>
      </c>
      <c r="F86" s="3" t="str">
        <f>IF(HBL[[#This Row],[Hållbar mängd]]&gt;0,Organisationsnummer,"")</f>
        <v/>
      </c>
      <c r="G86" s="56" t="str">
        <f>IF(HBL[[#This Row],[Hållbar mängd]]&gt;0,Rapporteringsår,"")</f>
        <v/>
      </c>
      <c r="H86" s="76" t="str">
        <f>IFERROR(VLOOKUP(HBL[[#This Row],[Råvara]],Råvaror!$B$3:$D$81,3,FALSE),"")</f>
        <v/>
      </c>
      <c r="I86" s="76" t="str">
        <f>IFERROR(VLOOKUP(HBL[[#This Row],[Råvara]],Råvaror!$B$3:$E$81,4,FALSE),"")</f>
        <v/>
      </c>
      <c r="J86" s="76" t="str">
        <f>IFERROR(VLOOKUP(HBL[[#This Row],[Drivmedel]],DML_drivmedel[[FuelID]:[Drivmedel]],6,FALSE),"")</f>
        <v/>
      </c>
      <c r="K86" s="148">
        <v>3084</v>
      </c>
      <c r="L86" s="3"/>
      <c r="M86" s="3"/>
      <c r="N86" s="3"/>
      <c r="O86" s="78"/>
      <c r="P86" s="3"/>
      <c r="Q86" s="3" t="str">
        <f>IFERROR(HLOOKUP(HBL[[#This Row],[Bränslekategori]],Listor!$G$292:$N$306,IF(HBL[[#This Row],[Enhet]]=Listor!$A$44,14,IF(HBL[[#This Row],[Enhet]]=Listor!$A$45,15,"")),FALSE),"")</f>
        <v/>
      </c>
      <c r="R86" s="3"/>
      <c r="S86" s="3"/>
      <c r="T86" s="3"/>
      <c r="U86" s="3"/>
      <c r="V86" s="3"/>
      <c r="W86" s="3"/>
      <c r="X86" s="3"/>
      <c r="Y86" s="77" t="str">
        <f>IF(HBL[[#This Row],[Produktionskedja]]&lt;&gt;"",VLOOKUP(HBL[[#This Row],[Produktionskedja]],Normalvärden[],4,FALSE),"")</f>
        <v/>
      </c>
      <c r="Z86" s="54"/>
      <c r="AA86" s="3"/>
      <c r="AB86" s="54"/>
      <c r="AC86" s="55" t="str">
        <f>IF(HBL[[#This Row],[Växthusgasutsläpp g CO2e/MJ]]&lt;&gt;"",IF(HBL[[#This Row],[Växthusgasutsläpp g CO2e/MJ]]&gt;(0.5*VLOOKUP(HBL[[#This Row],[Användningsområde]],Användningsområde[],2,FALSE)),"Utsläppsminskningen är mindre än 50 % och uppfyller därför inte hållbarhetskriterierna",""),"")</f>
        <v/>
      </c>
      <c r="AD86" s="163"/>
    </row>
    <row r="87" spans="2:30" x14ac:dyDescent="0.35">
      <c r="B87" s="9" t="str">
        <f>IF(HBL[[#This Row],[Hållbar mängd]]&gt;0,IF(HBL[[#This Row],[Enhet]]=Listor!$A$44,HBL[[#This Row],[Hållbar mängd]]*HBL[[#This Row],[Effektivt värmevärde]]*1000,HBL[[#This Row],[Hållbar mängd]]*HBL[[#This Row],[Effektivt värmevärde]]),"")</f>
        <v/>
      </c>
      <c r="C87" s="120" t="str">
        <f>IFERROR(IF(VLOOKUP(HBL[[#This Row],[Drivmedel]],DML_drivmedel[[FuelID]:[Reduktionsplikt]],10,FALSE)="Ja",VLOOKUP(HBL[[#This Row],[Drivmedelskategori]],Drivmedel[],5,FALSE),""),"")</f>
        <v/>
      </c>
      <c r="D87" s="9" t="str">
        <f>IFERROR(IF(HBL[[#This Row],[Hållbar mängd]]&gt;0,HBL[[#This Row],[Växthusgasutsläpp g CO2e/MJ]]*HBL[[#This Row],[Energimängd MJ]]/1000000,""),"")</f>
        <v/>
      </c>
      <c r="E87" s="3" t="str">
        <f>IF(HBL[[#This Row],[Hållbar mängd]]&gt;0,CONCATENATE(Rapporteringsår,"-",HBL[[#This Row],[ID]]),"")</f>
        <v/>
      </c>
      <c r="F87" s="3" t="str">
        <f>IF(HBL[[#This Row],[Hållbar mängd]]&gt;0,Organisationsnummer,"")</f>
        <v/>
      </c>
      <c r="G87" s="56" t="str">
        <f>IF(HBL[[#This Row],[Hållbar mängd]]&gt;0,Rapporteringsår,"")</f>
        <v/>
      </c>
      <c r="H87" s="76" t="str">
        <f>IFERROR(VLOOKUP(HBL[[#This Row],[Råvara]],Råvaror!$B$3:$D$81,3,FALSE),"")</f>
        <v/>
      </c>
      <c r="I87" s="76" t="str">
        <f>IFERROR(VLOOKUP(HBL[[#This Row],[Råvara]],Råvaror!$B$3:$E$81,4,FALSE),"")</f>
        <v/>
      </c>
      <c r="J87" s="76" t="str">
        <f>IFERROR(VLOOKUP(HBL[[#This Row],[Drivmedel]],DML_drivmedel[[FuelID]:[Drivmedel]],6,FALSE),"")</f>
        <v/>
      </c>
      <c r="K87" s="148">
        <v>3085</v>
      </c>
      <c r="L87" s="3"/>
      <c r="M87" s="3"/>
      <c r="N87" s="3"/>
      <c r="O87" s="78"/>
      <c r="P87" s="3"/>
      <c r="Q87" s="3" t="str">
        <f>IFERROR(HLOOKUP(HBL[[#This Row],[Bränslekategori]],Listor!$G$292:$N$306,IF(HBL[[#This Row],[Enhet]]=Listor!$A$44,14,IF(HBL[[#This Row],[Enhet]]=Listor!$A$45,15,"")),FALSE),"")</f>
        <v/>
      </c>
      <c r="R87" s="3"/>
      <c r="S87" s="3"/>
      <c r="T87" s="3"/>
      <c r="U87" s="3"/>
      <c r="V87" s="3"/>
      <c r="W87" s="3"/>
      <c r="X87" s="3"/>
      <c r="Y87" s="77" t="str">
        <f>IF(HBL[[#This Row],[Produktionskedja]]&lt;&gt;"",VLOOKUP(HBL[[#This Row],[Produktionskedja]],Normalvärden[],4,FALSE),"")</f>
        <v/>
      </c>
      <c r="Z87" s="54"/>
      <c r="AA87" s="3"/>
      <c r="AB87" s="54"/>
      <c r="AC87" s="55" t="str">
        <f>IF(HBL[[#This Row],[Växthusgasutsläpp g CO2e/MJ]]&lt;&gt;"",IF(HBL[[#This Row],[Växthusgasutsläpp g CO2e/MJ]]&gt;(0.5*VLOOKUP(HBL[[#This Row],[Användningsområde]],Användningsområde[],2,FALSE)),"Utsläppsminskningen är mindre än 50 % och uppfyller därför inte hållbarhetskriterierna",""),"")</f>
        <v/>
      </c>
      <c r="AD87" s="163"/>
    </row>
    <row r="88" spans="2:30" x14ac:dyDescent="0.35">
      <c r="B88" s="9" t="str">
        <f>IF(HBL[[#This Row],[Hållbar mängd]]&gt;0,IF(HBL[[#This Row],[Enhet]]=Listor!$A$44,HBL[[#This Row],[Hållbar mängd]]*HBL[[#This Row],[Effektivt värmevärde]]*1000,HBL[[#This Row],[Hållbar mängd]]*HBL[[#This Row],[Effektivt värmevärde]]),"")</f>
        <v/>
      </c>
      <c r="C88" s="120" t="str">
        <f>IFERROR(IF(VLOOKUP(HBL[[#This Row],[Drivmedel]],DML_drivmedel[[FuelID]:[Reduktionsplikt]],10,FALSE)="Ja",VLOOKUP(HBL[[#This Row],[Drivmedelskategori]],Drivmedel[],5,FALSE),""),"")</f>
        <v/>
      </c>
      <c r="D88" s="9" t="str">
        <f>IFERROR(IF(HBL[[#This Row],[Hållbar mängd]]&gt;0,HBL[[#This Row],[Växthusgasutsläpp g CO2e/MJ]]*HBL[[#This Row],[Energimängd MJ]]/1000000,""),"")</f>
        <v/>
      </c>
      <c r="E88" s="3" t="str">
        <f>IF(HBL[[#This Row],[Hållbar mängd]]&gt;0,CONCATENATE(Rapporteringsår,"-",HBL[[#This Row],[ID]]),"")</f>
        <v/>
      </c>
      <c r="F88" s="3" t="str">
        <f>IF(HBL[[#This Row],[Hållbar mängd]]&gt;0,Organisationsnummer,"")</f>
        <v/>
      </c>
      <c r="G88" s="56" t="str">
        <f>IF(HBL[[#This Row],[Hållbar mängd]]&gt;0,Rapporteringsår,"")</f>
        <v/>
      </c>
      <c r="H88" s="76" t="str">
        <f>IFERROR(VLOOKUP(HBL[[#This Row],[Råvara]],Råvaror!$B$3:$D$81,3,FALSE),"")</f>
        <v/>
      </c>
      <c r="I88" s="76" t="str">
        <f>IFERROR(VLOOKUP(HBL[[#This Row],[Råvara]],Råvaror!$B$3:$E$81,4,FALSE),"")</f>
        <v/>
      </c>
      <c r="J88" s="76" t="str">
        <f>IFERROR(VLOOKUP(HBL[[#This Row],[Drivmedel]],DML_drivmedel[[FuelID]:[Drivmedel]],6,FALSE),"")</f>
        <v/>
      </c>
      <c r="K88" s="148">
        <v>3086</v>
      </c>
      <c r="L88" s="3"/>
      <c r="M88" s="3"/>
      <c r="N88" s="3"/>
      <c r="O88" s="78"/>
      <c r="P88" s="3"/>
      <c r="Q88" s="3" t="str">
        <f>IFERROR(HLOOKUP(HBL[[#This Row],[Bränslekategori]],Listor!$G$292:$N$306,IF(HBL[[#This Row],[Enhet]]=Listor!$A$44,14,IF(HBL[[#This Row],[Enhet]]=Listor!$A$45,15,"")),FALSE),"")</f>
        <v/>
      </c>
      <c r="R88" s="3"/>
      <c r="S88" s="3"/>
      <c r="T88" s="3"/>
      <c r="U88" s="3"/>
      <c r="V88" s="3"/>
      <c r="W88" s="3"/>
      <c r="X88" s="3"/>
      <c r="Y88" s="77" t="str">
        <f>IF(HBL[[#This Row],[Produktionskedja]]&lt;&gt;"",VLOOKUP(HBL[[#This Row],[Produktionskedja]],Normalvärden[],4,FALSE),"")</f>
        <v/>
      </c>
      <c r="Z88" s="54"/>
      <c r="AA88" s="3"/>
      <c r="AB88" s="54"/>
      <c r="AC88" s="55" t="str">
        <f>IF(HBL[[#This Row],[Växthusgasutsläpp g CO2e/MJ]]&lt;&gt;"",IF(HBL[[#This Row],[Växthusgasutsläpp g CO2e/MJ]]&gt;(0.5*VLOOKUP(HBL[[#This Row],[Användningsområde]],Användningsområde[],2,FALSE)),"Utsläppsminskningen är mindre än 50 % och uppfyller därför inte hållbarhetskriterierna",""),"")</f>
        <v/>
      </c>
      <c r="AD88" s="163"/>
    </row>
    <row r="89" spans="2:30" x14ac:dyDescent="0.35">
      <c r="B89" s="9" t="str">
        <f>IF(HBL[[#This Row],[Hållbar mängd]]&gt;0,IF(HBL[[#This Row],[Enhet]]=Listor!$A$44,HBL[[#This Row],[Hållbar mängd]]*HBL[[#This Row],[Effektivt värmevärde]]*1000,HBL[[#This Row],[Hållbar mängd]]*HBL[[#This Row],[Effektivt värmevärde]]),"")</f>
        <v/>
      </c>
      <c r="C89" s="120" t="str">
        <f>IFERROR(IF(VLOOKUP(HBL[[#This Row],[Drivmedel]],DML_drivmedel[[FuelID]:[Reduktionsplikt]],10,FALSE)="Ja",VLOOKUP(HBL[[#This Row],[Drivmedelskategori]],Drivmedel[],5,FALSE),""),"")</f>
        <v/>
      </c>
      <c r="D89" s="9" t="str">
        <f>IFERROR(IF(HBL[[#This Row],[Hållbar mängd]]&gt;0,HBL[[#This Row],[Växthusgasutsläpp g CO2e/MJ]]*HBL[[#This Row],[Energimängd MJ]]/1000000,""),"")</f>
        <v/>
      </c>
      <c r="E89" s="3" t="str">
        <f>IF(HBL[[#This Row],[Hållbar mängd]]&gt;0,CONCATENATE(Rapporteringsår,"-",HBL[[#This Row],[ID]]),"")</f>
        <v/>
      </c>
      <c r="F89" s="3" t="str">
        <f>IF(HBL[[#This Row],[Hållbar mängd]]&gt;0,Organisationsnummer,"")</f>
        <v/>
      </c>
      <c r="G89" s="56" t="str">
        <f>IF(HBL[[#This Row],[Hållbar mängd]]&gt;0,Rapporteringsår,"")</f>
        <v/>
      </c>
      <c r="H89" s="76" t="str">
        <f>IFERROR(VLOOKUP(HBL[[#This Row],[Råvara]],Råvaror!$B$3:$D$81,3,FALSE),"")</f>
        <v/>
      </c>
      <c r="I89" s="76" t="str">
        <f>IFERROR(VLOOKUP(HBL[[#This Row],[Råvara]],Råvaror!$B$3:$E$81,4,FALSE),"")</f>
        <v/>
      </c>
      <c r="J89" s="76" t="str">
        <f>IFERROR(VLOOKUP(HBL[[#This Row],[Drivmedel]],DML_drivmedel[[FuelID]:[Drivmedel]],6,FALSE),"")</f>
        <v/>
      </c>
      <c r="K89" s="148">
        <v>3087</v>
      </c>
      <c r="L89" s="3"/>
      <c r="M89" s="3"/>
      <c r="N89" s="3"/>
      <c r="O89" s="78"/>
      <c r="P89" s="3"/>
      <c r="Q89" s="3" t="str">
        <f>IFERROR(HLOOKUP(HBL[[#This Row],[Bränslekategori]],Listor!$G$292:$N$306,IF(HBL[[#This Row],[Enhet]]=Listor!$A$44,14,IF(HBL[[#This Row],[Enhet]]=Listor!$A$45,15,"")),FALSE),"")</f>
        <v/>
      </c>
      <c r="R89" s="3"/>
      <c r="S89" s="3"/>
      <c r="T89" s="3"/>
      <c r="U89" s="3"/>
      <c r="V89" s="3"/>
      <c r="W89" s="3"/>
      <c r="X89" s="3"/>
      <c r="Y89" s="77" t="str">
        <f>IF(HBL[[#This Row],[Produktionskedja]]&lt;&gt;"",VLOOKUP(HBL[[#This Row],[Produktionskedja]],Normalvärden[],4,FALSE),"")</f>
        <v/>
      </c>
      <c r="Z89" s="54"/>
      <c r="AA89" s="3"/>
      <c r="AB89" s="54"/>
      <c r="AC89" s="55" t="str">
        <f>IF(HBL[[#This Row],[Växthusgasutsläpp g CO2e/MJ]]&lt;&gt;"",IF(HBL[[#This Row],[Växthusgasutsläpp g CO2e/MJ]]&gt;(0.5*VLOOKUP(HBL[[#This Row],[Användningsområde]],Användningsområde[],2,FALSE)),"Utsläppsminskningen är mindre än 50 % och uppfyller därför inte hållbarhetskriterierna",""),"")</f>
        <v/>
      </c>
      <c r="AD89" s="163"/>
    </row>
    <row r="90" spans="2:30" x14ac:dyDescent="0.35">
      <c r="B90" s="9" t="str">
        <f>IF(HBL[[#This Row],[Hållbar mängd]]&gt;0,IF(HBL[[#This Row],[Enhet]]=Listor!$A$44,HBL[[#This Row],[Hållbar mängd]]*HBL[[#This Row],[Effektivt värmevärde]]*1000,HBL[[#This Row],[Hållbar mängd]]*HBL[[#This Row],[Effektivt värmevärde]]),"")</f>
        <v/>
      </c>
      <c r="C90" s="120" t="str">
        <f>IFERROR(IF(VLOOKUP(HBL[[#This Row],[Drivmedel]],DML_drivmedel[[FuelID]:[Reduktionsplikt]],10,FALSE)="Ja",VLOOKUP(HBL[[#This Row],[Drivmedelskategori]],Drivmedel[],5,FALSE),""),"")</f>
        <v/>
      </c>
      <c r="D90" s="9" t="str">
        <f>IFERROR(IF(HBL[[#This Row],[Hållbar mängd]]&gt;0,HBL[[#This Row],[Växthusgasutsläpp g CO2e/MJ]]*HBL[[#This Row],[Energimängd MJ]]/1000000,""),"")</f>
        <v/>
      </c>
      <c r="E90" s="3" t="str">
        <f>IF(HBL[[#This Row],[Hållbar mängd]]&gt;0,CONCATENATE(Rapporteringsår,"-",HBL[[#This Row],[ID]]),"")</f>
        <v/>
      </c>
      <c r="F90" s="3" t="str">
        <f>IF(HBL[[#This Row],[Hållbar mängd]]&gt;0,Organisationsnummer,"")</f>
        <v/>
      </c>
      <c r="G90" s="56" t="str">
        <f>IF(HBL[[#This Row],[Hållbar mängd]]&gt;0,Rapporteringsår,"")</f>
        <v/>
      </c>
      <c r="H90" s="76" t="str">
        <f>IFERROR(VLOOKUP(HBL[[#This Row],[Råvara]],Råvaror!$B$3:$D$81,3,FALSE),"")</f>
        <v/>
      </c>
      <c r="I90" s="76" t="str">
        <f>IFERROR(VLOOKUP(HBL[[#This Row],[Råvara]],Råvaror!$B$3:$E$81,4,FALSE),"")</f>
        <v/>
      </c>
      <c r="J90" s="76" t="str">
        <f>IFERROR(VLOOKUP(HBL[[#This Row],[Drivmedel]],DML_drivmedel[[FuelID]:[Drivmedel]],6,FALSE),"")</f>
        <v/>
      </c>
      <c r="K90" s="148">
        <v>3088</v>
      </c>
      <c r="L90" s="3"/>
      <c r="M90" s="3"/>
      <c r="N90" s="3"/>
      <c r="O90" s="78"/>
      <c r="P90" s="3"/>
      <c r="Q90" s="3" t="str">
        <f>IFERROR(HLOOKUP(HBL[[#This Row],[Bränslekategori]],Listor!$G$292:$N$306,IF(HBL[[#This Row],[Enhet]]=Listor!$A$44,14,IF(HBL[[#This Row],[Enhet]]=Listor!$A$45,15,"")),FALSE),"")</f>
        <v/>
      </c>
      <c r="R90" s="3"/>
      <c r="S90" s="3"/>
      <c r="T90" s="3"/>
      <c r="U90" s="3"/>
      <c r="V90" s="3"/>
      <c r="W90" s="3"/>
      <c r="X90" s="3"/>
      <c r="Y90" s="77" t="str">
        <f>IF(HBL[[#This Row],[Produktionskedja]]&lt;&gt;"",VLOOKUP(HBL[[#This Row],[Produktionskedja]],Normalvärden[],4,FALSE),"")</f>
        <v/>
      </c>
      <c r="Z90" s="54"/>
      <c r="AA90" s="3"/>
      <c r="AB90" s="54"/>
      <c r="AC90" s="55" t="str">
        <f>IF(HBL[[#This Row],[Växthusgasutsläpp g CO2e/MJ]]&lt;&gt;"",IF(HBL[[#This Row],[Växthusgasutsläpp g CO2e/MJ]]&gt;(0.5*VLOOKUP(HBL[[#This Row],[Användningsområde]],Användningsområde[],2,FALSE)),"Utsläppsminskningen är mindre än 50 % och uppfyller därför inte hållbarhetskriterierna",""),"")</f>
        <v/>
      </c>
      <c r="AD90" s="163"/>
    </row>
    <row r="91" spans="2:30" x14ac:dyDescent="0.35">
      <c r="B91" s="9" t="str">
        <f>IF(HBL[[#This Row],[Hållbar mängd]]&gt;0,IF(HBL[[#This Row],[Enhet]]=Listor!$A$44,HBL[[#This Row],[Hållbar mängd]]*HBL[[#This Row],[Effektivt värmevärde]]*1000,HBL[[#This Row],[Hållbar mängd]]*HBL[[#This Row],[Effektivt värmevärde]]),"")</f>
        <v/>
      </c>
      <c r="C91" s="120" t="str">
        <f>IFERROR(IF(VLOOKUP(HBL[[#This Row],[Drivmedel]],DML_drivmedel[[FuelID]:[Reduktionsplikt]],10,FALSE)="Ja",VLOOKUP(HBL[[#This Row],[Drivmedelskategori]],Drivmedel[],5,FALSE),""),"")</f>
        <v/>
      </c>
      <c r="D91" s="9" t="str">
        <f>IFERROR(IF(HBL[[#This Row],[Hållbar mängd]]&gt;0,HBL[[#This Row],[Växthusgasutsläpp g CO2e/MJ]]*HBL[[#This Row],[Energimängd MJ]]/1000000,""),"")</f>
        <v/>
      </c>
      <c r="E91" s="3" t="str">
        <f>IF(HBL[[#This Row],[Hållbar mängd]]&gt;0,CONCATENATE(Rapporteringsår,"-",HBL[[#This Row],[ID]]),"")</f>
        <v/>
      </c>
      <c r="F91" s="3" t="str">
        <f>IF(HBL[[#This Row],[Hållbar mängd]]&gt;0,Organisationsnummer,"")</f>
        <v/>
      </c>
      <c r="G91" s="56" t="str">
        <f>IF(HBL[[#This Row],[Hållbar mängd]]&gt;0,Rapporteringsår,"")</f>
        <v/>
      </c>
      <c r="H91" s="76" t="str">
        <f>IFERROR(VLOOKUP(HBL[[#This Row],[Råvara]],Råvaror!$B$3:$D$81,3,FALSE),"")</f>
        <v/>
      </c>
      <c r="I91" s="76" t="str">
        <f>IFERROR(VLOOKUP(HBL[[#This Row],[Råvara]],Råvaror!$B$3:$E$81,4,FALSE),"")</f>
        <v/>
      </c>
      <c r="J91" s="76" t="str">
        <f>IFERROR(VLOOKUP(HBL[[#This Row],[Drivmedel]],DML_drivmedel[[FuelID]:[Drivmedel]],6,FALSE),"")</f>
        <v/>
      </c>
      <c r="K91" s="148">
        <v>3089</v>
      </c>
      <c r="L91" s="3"/>
      <c r="M91" s="3"/>
      <c r="N91" s="3"/>
      <c r="O91" s="78"/>
      <c r="P91" s="3"/>
      <c r="Q91" s="3" t="str">
        <f>IFERROR(HLOOKUP(HBL[[#This Row],[Bränslekategori]],Listor!$G$292:$N$306,IF(HBL[[#This Row],[Enhet]]=Listor!$A$44,14,IF(HBL[[#This Row],[Enhet]]=Listor!$A$45,15,"")),FALSE),"")</f>
        <v/>
      </c>
      <c r="R91" s="3"/>
      <c r="S91" s="3"/>
      <c r="T91" s="3"/>
      <c r="U91" s="3"/>
      <c r="V91" s="3"/>
      <c r="W91" s="3"/>
      <c r="X91" s="3"/>
      <c r="Y91" s="77" t="str">
        <f>IF(HBL[[#This Row],[Produktionskedja]]&lt;&gt;"",VLOOKUP(HBL[[#This Row],[Produktionskedja]],Normalvärden[],4,FALSE),"")</f>
        <v/>
      </c>
      <c r="Z91" s="54"/>
      <c r="AA91" s="3"/>
      <c r="AB91" s="54"/>
      <c r="AC91" s="55" t="str">
        <f>IF(HBL[[#This Row],[Växthusgasutsläpp g CO2e/MJ]]&lt;&gt;"",IF(HBL[[#This Row],[Växthusgasutsläpp g CO2e/MJ]]&gt;(0.5*VLOOKUP(HBL[[#This Row],[Användningsområde]],Användningsområde[],2,FALSE)),"Utsläppsminskningen är mindre än 50 % och uppfyller därför inte hållbarhetskriterierna",""),"")</f>
        <v/>
      </c>
      <c r="AD91" s="163"/>
    </row>
    <row r="92" spans="2:30" x14ac:dyDescent="0.35">
      <c r="B92" s="9" t="str">
        <f>IF(HBL[[#This Row],[Hållbar mängd]]&gt;0,IF(HBL[[#This Row],[Enhet]]=Listor!$A$44,HBL[[#This Row],[Hållbar mängd]]*HBL[[#This Row],[Effektivt värmevärde]]*1000,HBL[[#This Row],[Hållbar mängd]]*HBL[[#This Row],[Effektivt värmevärde]]),"")</f>
        <v/>
      </c>
      <c r="C92" s="120" t="str">
        <f>IFERROR(IF(VLOOKUP(HBL[[#This Row],[Drivmedel]],DML_drivmedel[[FuelID]:[Reduktionsplikt]],10,FALSE)="Ja",VLOOKUP(HBL[[#This Row],[Drivmedelskategori]],Drivmedel[],5,FALSE),""),"")</f>
        <v/>
      </c>
      <c r="D92" s="9" t="str">
        <f>IFERROR(IF(HBL[[#This Row],[Hållbar mängd]]&gt;0,HBL[[#This Row],[Växthusgasutsläpp g CO2e/MJ]]*HBL[[#This Row],[Energimängd MJ]]/1000000,""),"")</f>
        <v/>
      </c>
      <c r="E92" s="3" t="str">
        <f>IF(HBL[[#This Row],[Hållbar mängd]]&gt;0,CONCATENATE(Rapporteringsår,"-",HBL[[#This Row],[ID]]),"")</f>
        <v/>
      </c>
      <c r="F92" s="3" t="str">
        <f>IF(HBL[[#This Row],[Hållbar mängd]]&gt;0,Organisationsnummer,"")</f>
        <v/>
      </c>
      <c r="G92" s="56" t="str">
        <f>IF(HBL[[#This Row],[Hållbar mängd]]&gt;0,Rapporteringsår,"")</f>
        <v/>
      </c>
      <c r="H92" s="76" t="str">
        <f>IFERROR(VLOOKUP(HBL[[#This Row],[Råvara]],Råvaror!$B$3:$D$81,3,FALSE),"")</f>
        <v/>
      </c>
      <c r="I92" s="76" t="str">
        <f>IFERROR(VLOOKUP(HBL[[#This Row],[Råvara]],Råvaror!$B$3:$E$81,4,FALSE),"")</f>
        <v/>
      </c>
      <c r="J92" s="76" t="str">
        <f>IFERROR(VLOOKUP(HBL[[#This Row],[Drivmedel]],DML_drivmedel[[FuelID]:[Drivmedel]],6,FALSE),"")</f>
        <v/>
      </c>
      <c r="K92" s="148">
        <v>3090</v>
      </c>
      <c r="L92" s="3"/>
      <c r="M92" s="3"/>
      <c r="N92" s="3"/>
      <c r="O92" s="78"/>
      <c r="P92" s="3"/>
      <c r="Q92" s="3" t="str">
        <f>IFERROR(HLOOKUP(HBL[[#This Row],[Bränslekategori]],Listor!$G$292:$N$306,IF(HBL[[#This Row],[Enhet]]=Listor!$A$44,14,IF(HBL[[#This Row],[Enhet]]=Listor!$A$45,15,"")),FALSE),"")</f>
        <v/>
      </c>
      <c r="R92" s="3"/>
      <c r="S92" s="3"/>
      <c r="T92" s="3"/>
      <c r="U92" s="3"/>
      <c r="V92" s="3"/>
      <c r="W92" s="3"/>
      <c r="X92" s="3"/>
      <c r="Y92" s="77" t="str">
        <f>IF(HBL[[#This Row],[Produktionskedja]]&lt;&gt;"",VLOOKUP(HBL[[#This Row],[Produktionskedja]],Normalvärden[],4,FALSE),"")</f>
        <v/>
      </c>
      <c r="Z92" s="54"/>
      <c r="AA92" s="3"/>
      <c r="AB92" s="54"/>
      <c r="AC92" s="55" t="str">
        <f>IF(HBL[[#This Row],[Växthusgasutsläpp g CO2e/MJ]]&lt;&gt;"",IF(HBL[[#This Row],[Växthusgasutsläpp g CO2e/MJ]]&gt;(0.5*VLOOKUP(HBL[[#This Row],[Användningsområde]],Användningsområde[],2,FALSE)),"Utsläppsminskningen är mindre än 50 % och uppfyller därför inte hållbarhetskriterierna",""),"")</f>
        <v/>
      </c>
      <c r="AD92" s="163"/>
    </row>
    <row r="93" spans="2:30" x14ac:dyDescent="0.35">
      <c r="B93" s="9" t="str">
        <f>IF(HBL[[#This Row],[Hållbar mängd]]&gt;0,IF(HBL[[#This Row],[Enhet]]=Listor!$A$44,HBL[[#This Row],[Hållbar mängd]]*HBL[[#This Row],[Effektivt värmevärde]]*1000,HBL[[#This Row],[Hållbar mängd]]*HBL[[#This Row],[Effektivt värmevärde]]),"")</f>
        <v/>
      </c>
      <c r="C93" s="120" t="str">
        <f>IFERROR(IF(VLOOKUP(HBL[[#This Row],[Drivmedel]],DML_drivmedel[[FuelID]:[Reduktionsplikt]],10,FALSE)="Ja",VLOOKUP(HBL[[#This Row],[Drivmedelskategori]],Drivmedel[],5,FALSE),""),"")</f>
        <v/>
      </c>
      <c r="D93" s="9" t="str">
        <f>IFERROR(IF(HBL[[#This Row],[Hållbar mängd]]&gt;0,HBL[[#This Row],[Växthusgasutsläpp g CO2e/MJ]]*HBL[[#This Row],[Energimängd MJ]]/1000000,""),"")</f>
        <v/>
      </c>
      <c r="E93" s="3" t="str">
        <f>IF(HBL[[#This Row],[Hållbar mängd]]&gt;0,CONCATENATE(Rapporteringsår,"-",HBL[[#This Row],[ID]]),"")</f>
        <v/>
      </c>
      <c r="F93" s="3" t="str">
        <f>IF(HBL[[#This Row],[Hållbar mängd]]&gt;0,Organisationsnummer,"")</f>
        <v/>
      </c>
      <c r="G93" s="56" t="str">
        <f>IF(HBL[[#This Row],[Hållbar mängd]]&gt;0,Rapporteringsår,"")</f>
        <v/>
      </c>
      <c r="H93" s="76" t="str">
        <f>IFERROR(VLOOKUP(HBL[[#This Row],[Råvara]],Råvaror!$B$3:$D$81,3,FALSE),"")</f>
        <v/>
      </c>
      <c r="I93" s="76" t="str">
        <f>IFERROR(VLOOKUP(HBL[[#This Row],[Råvara]],Råvaror!$B$3:$E$81,4,FALSE),"")</f>
        <v/>
      </c>
      <c r="J93" s="76" t="str">
        <f>IFERROR(VLOOKUP(HBL[[#This Row],[Drivmedel]],DML_drivmedel[[FuelID]:[Drivmedel]],6,FALSE),"")</f>
        <v/>
      </c>
      <c r="K93" s="148">
        <v>3091</v>
      </c>
      <c r="L93" s="3"/>
      <c r="M93" s="3"/>
      <c r="N93" s="3"/>
      <c r="O93" s="78"/>
      <c r="P93" s="3"/>
      <c r="Q93" s="3" t="str">
        <f>IFERROR(HLOOKUP(HBL[[#This Row],[Bränslekategori]],Listor!$G$292:$N$306,IF(HBL[[#This Row],[Enhet]]=Listor!$A$44,14,IF(HBL[[#This Row],[Enhet]]=Listor!$A$45,15,"")),FALSE),"")</f>
        <v/>
      </c>
      <c r="R93" s="3"/>
      <c r="S93" s="3"/>
      <c r="T93" s="3"/>
      <c r="U93" s="3"/>
      <c r="V93" s="3"/>
      <c r="W93" s="3"/>
      <c r="X93" s="3"/>
      <c r="Y93" s="77" t="str">
        <f>IF(HBL[[#This Row],[Produktionskedja]]&lt;&gt;"",VLOOKUP(HBL[[#This Row],[Produktionskedja]],Normalvärden[],4,FALSE),"")</f>
        <v/>
      </c>
      <c r="Z93" s="54"/>
      <c r="AA93" s="3"/>
      <c r="AB93" s="54"/>
      <c r="AC93" s="55" t="str">
        <f>IF(HBL[[#This Row],[Växthusgasutsläpp g CO2e/MJ]]&lt;&gt;"",IF(HBL[[#This Row],[Växthusgasutsläpp g CO2e/MJ]]&gt;(0.5*VLOOKUP(HBL[[#This Row],[Användningsområde]],Användningsområde[],2,FALSE)),"Utsläppsminskningen är mindre än 50 % och uppfyller därför inte hållbarhetskriterierna",""),"")</f>
        <v/>
      </c>
      <c r="AD93" s="163"/>
    </row>
    <row r="94" spans="2:30" x14ac:dyDescent="0.35">
      <c r="B94" s="9" t="str">
        <f>IF(HBL[[#This Row],[Hållbar mängd]]&gt;0,IF(HBL[[#This Row],[Enhet]]=Listor!$A$44,HBL[[#This Row],[Hållbar mängd]]*HBL[[#This Row],[Effektivt värmevärde]]*1000,HBL[[#This Row],[Hållbar mängd]]*HBL[[#This Row],[Effektivt värmevärde]]),"")</f>
        <v/>
      </c>
      <c r="C94" s="120" t="str">
        <f>IFERROR(IF(VLOOKUP(HBL[[#This Row],[Drivmedel]],DML_drivmedel[[FuelID]:[Reduktionsplikt]],10,FALSE)="Ja",VLOOKUP(HBL[[#This Row],[Drivmedelskategori]],Drivmedel[],5,FALSE),""),"")</f>
        <v/>
      </c>
      <c r="D94" s="9" t="str">
        <f>IFERROR(IF(HBL[[#This Row],[Hållbar mängd]]&gt;0,HBL[[#This Row],[Växthusgasutsläpp g CO2e/MJ]]*HBL[[#This Row],[Energimängd MJ]]/1000000,""),"")</f>
        <v/>
      </c>
      <c r="E94" s="3" t="str">
        <f>IF(HBL[[#This Row],[Hållbar mängd]]&gt;0,CONCATENATE(Rapporteringsår,"-",HBL[[#This Row],[ID]]),"")</f>
        <v/>
      </c>
      <c r="F94" s="3" t="str">
        <f>IF(HBL[[#This Row],[Hållbar mängd]]&gt;0,Organisationsnummer,"")</f>
        <v/>
      </c>
      <c r="G94" s="56" t="str">
        <f>IF(HBL[[#This Row],[Hållbar mängd]]&gt;0,Rapporteringsår,"")</f>
        <v/>
      </c>
      <c r="H94" s="76" t="str">
        <f>IFERROR(VLOOKUP(HBL[[#This Row],[Råvara]],Råvaror!$B$3:$D$81,3,FALSE),"")</f>
        <v/>
      </c>
      <c r="I94" s="76" t="str">
        <f>IFERROR(VLOOKUP(HBL[[#This Row],[Råvara]],Råvaror!$B$3:$E$81,4,FALSE),"")</f>
        <v/>
      </c>
      <c r="J94" s="76" t="str">
        <f>IFERROR(VLOOKUP(HBL[[#This Row],[Drivmedel]],DML_drivmedel[[FuelID]:[Drivmedel]],6,FALSE),"")</f>
        <v/>
      </c>
      <c r="K94" s="148">
        <v>3092</v>
      </c>
      <c r="L94" s="3"/>
      <c r="M94" s="3"/>
      <c r="N94" s="3"/>
      <c r="O94" s="78"/>
      <c r="P94" s="3"/>
      <c r="Q94" s="3" t="str">
        <f>IFERROR(HLOOKUP(HBL[[#This Row],[Bränslekategori]],Listor!$G$292:$N$306,IF(HBL[[#This Row],[Enhet]]=Listor!$A$44,14,IF(HBL[[#This Row],[Enhet]]=Listor!$A$45,15,"")),FALSE),"")</f>
        <v/>
      </c>
      <c r="R94" s="3"/>
      <c r="S94" s="3"/>
      <c r="T94" s="3"/>
      <c r="U94" s="3"/>
      <c r="V94" s="3"/>
      <c r="W94" s="3"/>
      <c r="X94" s="3"/>
      <c r="Y94" s="77" t="str">
        <f>IF(HBL[[#This Row],[Produktionskedja]]&lt;&gt;"",VLOOKUP(HBL[[#This Row],[Produktionskedja]],Normalvärden[],4,FALSE),"")</f>
        <v/>
      </c>
      <c r="Z94" s="54"/>
      <c r="AA94" s="3"/>
      <c r="AB94" s="54"/>
      <c r="AC94" s="55" t="str">
        <f>IF(HBL[[#This Row],[Växthusgasutsläpp g CO2e/MJ]]&lt;&gt;"",IF(HBL[[#This Row],[Växthusgasutsläpp g CO2e/MJ]]&gt;(0.5*VLOOKUP(HBL[[#This Row],[Användningsområde]],Användningsområde[],2,FALSE)),"Utsläppsminskningen är mindre än 50 % och uppfyller därför inte hållbarhetskriterierna",""),"")</f>
        <v/>
      </c>
      <c r="AD94" s="163"/>
    </row>
    <row r="95" spans="2:30" x14ac:dyDescent="0.35">
      <c r="B95" s="9" t="str">
        <f>IF(HBL[[#This Row],[Hållbar mängd]]&gt;0,IF(HBL[[#This Row],[Enhet]]=Listor!$A$44,HBL[[#This Row],[Hållbar mängd]]*HBL[[#This Row],[Effektivt värmevärde]]*1000,HBL[[#This Row],[Hållbar mängd]]*HBL[[#This Row],[Effektivt värmevärde]]),"")</f>
        <v/>
      </c>
      <c r="C95" s="120" t="str">
        <f>IFERROR(IF(VLOOKUP(HBL[[#This Row],[Drivmedel]],DML_drivmedel[[FuelID]:[Reduktionsplikt]],10,FALSE)="Ja",VLOOKUP(HBL[[#This Row],[Drivmedelskategori]],Drivmedel[],5,FALSE),""),"")</f>
        <v/>
      </c>
      <c r="D95" s="9" t="str">
        <f>IFERROR(IF(HBL[[#This Row],[Hållbar mängd]]&gt;0,HBL[[#This Row],[Växthusgasutsläpp g CO2e/MJ]]*HBL[[#This Row],[Energimängd MJ]]/1000000,""),"")</f>
        <v/>
      </c>
      <c r="E95" s="3" t="str">
        <f>IF(HBL[[#This Row],[Hållbar mängd]]&gt;0,CONCATENATE(Rapporteringsår,"-",HBL[[#This Row],[ID]]),"")</f>
        <v/>
      </c>
      <c r="F95" s="3" t="str">
        <f>IF(HBL[[#This Row],[Hållbar mängd]]&gt;0,Organisationsnummer,"")</f>
        <v/>
      </c>
      <c r="G95" s="56" t="str">
        <f>IF(HBL[[#This Row],[Hållbar mängd]]&gt;0,Rapporteringsår,"")</f>
        <v/>
      </c>
      <c r="H95" s="76" t="str">
        <f>IFERROR(VLOOKUP(HBL[[#This Row],[Råvara]],Råvaror!$B$3:$D$81,3,FALSE),"")</f>
        <v/>
      </c>
      <c r="I95" s="76" t="str">
        <f>IFERROR(VLOOKUP(HBL[[#This Row],[Råvara]],Råvaror!$B$3:$E$81,4,FALSE),"")</f>
        <v/>
      </c>
      <c r="J95" s="76" t="str">
        <f>IFERROR(VLOOKUP(HBL[[#This Row],[Drivmedel]],DML_drivmedel[[FuelID]:[Drivmedel]],6,FALSE),"")</f>
        <v/>
      </c>
      <c r="K95" s="148">
        <v>3093</v>
      </c>
      <c r="L95" s="3"/>
      <c r="M95" s="3"/>
      <c r="N95" s="3"/>
      <c r="O95" s="78"/>
      <c r="P95" s="3"/>
      <c r="Q95" s="3" t="str">
        <f>IFERROR(HLOOKUP(HBL[[#This Row],[Bränslekategori]],Listor!$G$292:$N$306,IF(HBL[[#This Row],[Enhet]]=Listor!$A$44,14,IF(HBL[[#This Row],[Enhet]]=Listor!$A$45,15,"")),FALSE),"")</f>
        <v/>
      </c>
      <c r="R95" s="3"/>
      <c r="S95" s="3"/>
      <c r="T95" s="3"/>
      <c r="U95" s="3"/>
      <c r="V95" s="3"/>
      <c r="W95" s="3"/>
      <c r="X95" s="3"/>
      <c r="Y95" s="77" t="str">
        <f>IF(HBL[[#This Row],[Produktionskedja]]&lt;&gt;"",VLOOKUP(HBL[[#This Row],[Produktionskedja]],Normalvärden[],4,FALSE),"")</f>
        <v/>
      </c>
      <c r="Z95" s="54"/>
      <c r="AA95" s="3"/>
      <c r="AB95" s="54"/>
      <c r="AC95" s="55" t="str">
        <f>IF(HBL[[#This Row],[Växthusgasutsläpp g CO2e/MJ]]&lt;&gt;"",IF(HBL[[#This Row],[Växthusgasutsläpp g CO2e/MJ]]&gt;(0.5*VLOOKUP(HBL[[#This Row],[Användningsområde]],Användningsområde[],2,FALSE)),"Utsläppsminskningen är mindre än 50 % och uppfyller därför inte hållbarhetskriterierna",""),"")</f>
        <v/>
      </c>
      <c r="AD95" s="163"/>
    </row>
    <row r="96" spans="2:30" x14ac:dyDescent="0.35">
      <c r="B96" s="9" t="str">
        <f>IF(HBL[[#This Row],[Hållbar mängd]]&gt;0,IF(HBL[[#This Row],[Enhet]]=Listor!$A$44,HBL[[#This Row],[Hållbar mängd]]*HBL[[#This Row],[Effektivt värmevärde]]*1000,HBL[[#This Row],[Hållbar mängd]]*HBL[[#This Row],[Effektivt värmevärde]]),"")</f>
        <v/>
      </c>
      <c r="C96" s="120" t="str">
        <f>IFERROR(IF(VLOOKUP(HBL[[#This Row],[Drivmedel]],DML_drivmedel[[FuelID]:[Reduktionsplikt]],10,FALSE)="Ja",VLOOKUP(HBL[[#This Row],[Drivmedelskategori]],Drivmedel[],5,FALSE),""),"")</f>
        <v/>
      </c>
      <c r="D96" s="9" t="str">
        <f>IFERROR(IF(HBL[[#This Row],[Hållbar mängd]]&gt;0,HBL[[#This Row],[Växthusgasutsläpp g CO2e/MJ]]*HBL[[#This Row],[Energimängd MJ]]/1000000,""),"")</f>
        <v/>
      </c>
      <c r="E96" s="3" t="str">
        <f>IF(HBL[[#This Row],[Hållbar mängd]]&gt;0,CONCATENATE(Rapporteringsår,"-",HBL[[#This Row],[ID]]),"")</f>
        <v/>
      </c>
      <c r="F96" s="3" t="str">
        <f>IF(HBL[[#This Row],[Hållbar mängd]]&gt;0,Organisationsnummer,"")</f>
        <v/>
      </c>
      <c r="G96" s="56" t="str">
        <f>IF(HBL[[#This Row],[Hållbar mängd]]&gt;0,Rapporteringsår,"")</f>
        <v/>
      </c>
      <c r="H96" s="76" t="str">
        <f>IFERROR(VLOOKUP(HBL[[#This Row],[Råvara]],Råvaror!$B$3:$D$81,3,FALSE),"")</f>
        <v/>
      </c>
      <c r="I96" s="76" t="str">
        <f>IFERROR(VLOOKUP(HBL[[#This Row],[Råvara]],Råvaror!$B$3:$E$81,4,FALSE),"")</f>
        <v/>
      </c>
      <c r="J96" s="76" t="str">
        <f>IFERROR(VLOOKUP(HBL[[#This Row],[Drivmedel]],DML_drivmedel[[FuelID]:[Drivmedel]],6,FALSE),"")</f>
        <v/>
      </c>
      <c r="K96" s="148">
        <v>3094</v>
      </c>
      <c r="L96" s="3"/>
      <c r="M96" s="3"/>
      <c r="N96" s="3"/>
      <c r="O96" s="78"/>
      <c r="P96" s="3"/>
      <c r="Q96" s="3" t="str">
        <f>IFERROR(HLOOKUP(HBL[[#This Row],[Bränslekategori]],Listor!$G$292:$N$306,IF(HBL[[#This Row],[Enhet]]=Listor!$A$44,14,IF(HBL[[#This Row],[Enhet]]=Listor!$A$45,15,"")),FALSE),"")</f>
        <v/>
      </c>
      <c r="R96" s="3"/>
      <c r="S96" s="3"/>
      <c r="T96" s="3"/>
      <c r="U96" s="3"/>
      <c r="V96" s="3"/>
      <c r="W96" s="3"/>
      <c r="X96" s="3"/>
      <c r="Y96" s="77" t="str">
        <f>IF(HBL[[#This Row],[Produktionskedja]]&lt;&gt;"",VLOOKUP(HBL[[#This Row],[Produktionskedja]],Normalvärden[],4,FALSE),"")</f>
        <v/>
      </c>
      <c r="Z96" s="54"/>
      <c r="AA96" s="3"/>
      <c r="AB96" s="54"/>
      <c r="AC96" s="55" t="str">
        <f>IF(HBL[[#This Row],[Växthusgasutsläpp g CO2e/MJ]]&lt;&gt;"",IF(HBL[[#This Row],[Växthusgasutsläpp g CO2e/MJ]]&gt;(0.5*VLOOKUP(HBL[[#This Row],[Användningsområde]],Användningsområde[],2,FALSE)),"Utsläppsminskningen är mindre än 50 % och uppfyller därför inte hållbarhetskriterierna",""),"")</f>
        <v/>
      </c>
      <c r="AD96" s="163"/>
    </row>
    <row r="97" spans="2:30" x14ac:dyDescent="0.35">
      <c r="B97" s="9" t="str">
        <f>IF(HBL[[#This Row],[Hållbar mängd]]&gt;0,IF(HBL[[#This Row],[Enhet]]=Listor!$A$44,HBL[[#This Row],[Hållbar mängd]]*HBL[[#This Row],[Effektivt värmevärde]]*1000,HBL[[#This Row],[Hållbar mängd]]*HBL[[#This Row],[Effektivt värmevärde]]),"")</f>
        <v/>
      </c>
      <c r="C97" s="120" t="str">
        <f>IFERROR(IF(VLOOKUP(HBL[[#This Row],[Drivmedel]],DML_drivmedel[[FuelID]:[Reduktionsplikt]],10,FALSE)="Ja",VLOOKUP(HBL[[#This Row],[Drivmedelskategori]],Drivmedel[],5,FALSE),""),"")</f>
        <v/>
      </c>
      <c r="D97" s="9" t="str">
        <f>IFERROR(IF(HBL[[#This Row],[Hållbar mängd]]&gt;0,HBL[[#This Row],[Växthusgasutsläpp g CO2e/MJ]]*HBL[[#This Row],[Energimängd MJ]]/1000000,""),"")</f>
        <v/>
      </c>
      <c r="E97" s="3" t="str">
        <f>IF(HBL[[#This Row],[Hållbar mängd]]&gt;0,CONCATENATE(Rapporteringsår,"-",HBL[[#This Row],[ID]]),"")</f>
        <v/>
      </c>
      <c r="F97" s="3" t="str">
        <f>IF(HBL[[#This Row],[Hållbar mängd]]&gt;0,Organisationsnummer,"")</f>
        <v/>
      </c>
      <c r="G97" s="56" t="str">
        <f>IF(HBL[[#This Row],[Hållbar mängd]]&gt;0,Rapporteringsår,"")</f>
        <v/>
      </c>
      <c r="H97" s="76" t="str">
        <f>IFERROR(VLOOKUP(HBL[[#This Row],[Råvara]],Råvaror!$B$3:$D$81,3,FALSE),"")</f>
        <v/>
      </c>
      <c r="I97" s="76" t="str">
        <f>IFERROR(VLOOKUP(HBL[[#This Row],[Råvara]],Råvaror!$B$3:$E$81,4,FALSE),"")</f>
        <v/>
      </c>
      <c r="J97" s="76" t="str">
        <f>IFERROR(VLOOKUP(HBL[[#This Row],[Drivmedel]],DML_drivmedel[[FuelID]:[Drivmedel]],6,FALSE),"")</f>
        <v/>
      </c>
      <c r="K97" s="148">
        <v>3095</v>
      </c>
      <c r="L97" s="3"/>
      <c r="M97" s="3"/>
      <c r="N97" s="3"/>
      <c r="O97" s="78"/>
      <c r="P97" s="3"/>
      <c r="Q97" s="3" t="str">
        <f>IFERROR(HLOOKUP(HBL[[#This Row],[Bränslekategori]],Listor!$G$292:$N$306,IF(HBL[[#This Row],[Enhet]]=Listor!$A$44,14,IF(HBL[[#This Row],[Enhet]]=Listor!$A$45,15,"")),FALSE),"")</f>
        <v/>
      </c>
      <c r="R97" s="3"/>
      <c r="S97" s="3"/>
      <c r="T97" s="3"/>
      <c r="U97" s="3"/>
      <c r="V97" s="3"/>
      <c r="W97" s="3"/>
      <c r="X97" s="3"/>
      <c r="Y97" s="77" t="str">
        <f>IF(HBL[[#This Row],[Produktionskedja]]&lt;&gt;"",VLOOKUP(HBL[[#This Row],[Produktionskedja]],Normalvärden[],4,FALSE),"")</f>
        <v/>
      </c>
      <c r="Z97" s="54"/>
      <c r="AA97" s="3"/>
      <c r="AB97" s="54"/>
      <c r="AC97" s="55" t="str">
        <f>IF(HBL[[#This Row],[Växthusgasutsläpp g CO2e/MJ]]&lt;&gt;"",IF(HBL[[#This Row],[Växthusgasutsläpp g CO2e/MJ]]&gt;(0.5*VLOOKUP(HBL[[#This Row],[Användningsområde]],Användningsområde[],2,FALSE)),"Utsläppsminskningen är mindre än 50 % och uppfyller därför inte hållbarhetskriterierna",""),"")</f>
        <v/>
      </c>
      <c r="AD97" s="163"/>
    </row>
    <row r="98" spans="2:30" x14ac:dyDescent="0.35">
      <c r="B98" s="9" t="str">
        <f>IF(HBL[[#This Row],[Hållbar mängd]]&gt;0,IF(HBL[[#This Row],[Enhet]]=Listor!$A$44,HBL[[#This Row],[Hållbar mängd]]*HBL[[#This Row],[Effektivt värmevärde]]*1000,HBL[[#This Row],[Hållbar mängd]]*HBL[[#This Row],[Effektivt värmevärde]]),"")</f>
        <v/>
      </c>
      <c r="C98" s="120" t="str">
        <f>IFERROR(IF(VLOOKUP(HBL[[#This Row],[Drivmedel]],DML_drivmedel[[FuelID]:[Reduktionsplikt]],10,FALSE)="Ja",VLOOKUP(HBL[[#This Row],[Drivmedelskategori]],Drivmedel[],5,FALSE),""),"")</f>
        <v/>
      </c>
      <c r="D98" s="9" t="str">
        <f>IFERROR(IF(HBL[[#This Row],[Hållbar mängd]]&gt;0,HBL[[#This Row],[Växthusgasutsläpp g CO2e/MJ]]*HBL[[#This Row],[Energimängd MJ]]/1000000,""),"")</f>
        <v/>
      </c>
      <c r="E98" s="3" t="str">
        <f>IF(HBL[[#This Row],[Hållbar mängd]]&gt;0,CONCATENATE(Rapporteringsår,"-",HBL[[#This Row],[ID]]),"")</f>
        <v/>
      </c>
      <c r="F98" s="3" t="str">
        <f>IF(HBL[[#This Row],[Hållbar mängd]]&gt;0,Organisationsnummer,"")</f>
        <v/>
      </c>
      <c r="G98" s="56" t="str">
        <f>IF(HBL[[#This Row],[Hållbar mängd]]&gt;0,Rapporteringsår,"")</f>
        <v/>
      </c>
      <c r="H98" s="76" t="str">
        <f>IFERROR(VLOOKUP(HBL[[#This Row],[Råvara]],Råvaror!$B$3:$D$81,3,FALSE),"")</f>
        <v/>
      </c>
      <c r="I98" s="76" t="str">
        <f>IFERROR(VLOOKUP(HBL[[#This Row],[Råvara]],Råvaror!$B$3:$E$81,4,FALSE),"")</f>
        <v/>
      </c>
      <c r="J98" s="76" t="str">
        <f>IFERROR(VLOOKUP(HBL[[#This Row],[Drivmedel]],DML_drivmedel[[FuelID]:[Drivmedel]],6,FALSE),"")</f>
        <v/>
      </c>
      <c r="K98" s="148">
        <v>3096</v>
      </c>
      <c r="L98" s="3"/>
      <c r="M98" s="3"/>
      <c r="N98" s="3"/>
      <c r="O98" s="78"/>
      <c r="P98" s="3"/>
      <c r="Q98" s="3" t="str">
        <f>IFERROR(HLOOKUP(HBL[[#This Row],[Bränslekategori]],Listor!$G$292:$N$306,IF(HBL[[#This Row],[Enhet]]=Listor!$A$44,14,IF(HBL[[#This Row],[Enhet]]=Listor!$A$45,15,"")),FALSE),"")</f>
        <v/>
      </c>
      <c r="R98" s="3"/>
      <c r="S98" s="3"/>
      <c r="T98" s="3"/>
      <c r="U98" s="3"/>
      <c r="V98" s="3"/>
      <c r="W98" s="3"/>
      <c r="X98" s="3"/>
      <c r="Y98" s="77" t="str">
        <f>IF(HBL[[#This Row],[Produktionskedja]]&lt;&gt;"",VLOOKUP(HBL[[#This Row],[Produktionskedja]],Normalvärden[],4,FALSE),"")</f>
        <v/>
      </c>
      <c r="Z98" s="54"/>
      <c r="AA98" s="3"/>
      <c r="AB98" s="54"/>
      <c r="AC98" s="55" t="str">
        <f>IF(HBL[[#This Row],[Växthusgasutsläpp g CO2e/MJ]]&lt;&gt;"",IF(HBL[[#This Row],[Växthusgasutsläpp g CO2e/MJ]]&gt;(0.5*VLOOKUP(HBL[[#This Row],[Användningsområde]],Användningsområde[],2,FALSE)),"Utsläppsminskningen är mindre än 50 % och uppfyller därför inte hållbarhetskriterierna",""),"")</f>
        <v/>
      </c>
      <c r="AD98" s="163"/>
    </row>
    <row r="99" spans="2:30" x14ac:dyDescent="0.35">
      <c r="B99" s="9" t="str">
        <f>IF(HBL[[#This Row],[Hållbar mängd]]&gt;0,IF(HBL[[#This Row],[Enhet]]=Listor!$A$44,HBL[[#This Row],[Hållbar mängd]]*HBL[[#This Row],[Effektivt värmevärde]]*1000,HBL[[#This Row],[Hållbar mängd]]*HBL[[#This Row],[Effektivt värmevärde]]),"")</f>
        <v/>
      </c>
      <c r="C99" s="120" t="str">
        <f>IFERROR(IF(VLOOKUP(HBL[[#This Row],[Drivmedel]],DML_drivmedel[[FuelID]:[Reduktionsplikt]],10,FALSE)="Ja",VLOOKUP(HBL[[#This Row],[Drivmedelskategori]],Drivmedel[],5,FALSE),""),"")</f>
        <v/>
      </c>
      <c r="D99" s="9" t="str">
        <f>IFERROR(IF(HBL[[#This Row],[Hållbar mängd]]&gt;0,HBL[[#This Row],[Växthusgasutsläpp g CO2e/MJ]]*HBL[[#This Row],[Energimängd MJ]]/1000000,""),"")</f>
        <v/>
      </c>
      <c r="E99" s="3" t="str">
        <f>IF(HBL[[#This Row],[Hållbar mängd]]&gt;0,CONCATENATE(Rapporteringsår,"-",HBL[[#This Row],[ID]]),"")</f>
        <v/>
      </c>
      <c r="F99" s="3" t="str">
        <f>IF(HBL[[#This Row],[Hållbar mängd]]&gt;0,Organisationsnummer,"")</f>
        <v/>
      </c>
      <c r="G99" s="56" t="str">
        <f>IF(HBL[[#This Row],[Hållbar mängd]]&gt;0,Rapporteringsår,"")</f>
        <v/>
      </c>
      <c r="H99" s="76" t="str">
        <f>IFERROR(VLOOKUP(HBL[[#This Row],[Råvara]],Råvaror!$B$3:$D$81,3,FALSE),"")</f>
        <v/>
      </c>
      <c r="I99" s="76" t="str">
        <f>IFERROR(VLOOKUP(HBL[[#This Row],[Råvara]],Råvaror!$B$3:$E$81,4,FALSE),"")</f>
        <v/>
      </c>
      <c r="J99" s="76" t="str">
        <f>IFERROR(VLOOKUP(HBL[[#This Row],[Drivmedel]],DML_drivmedel[[FuelID]:[Drivmedel]],6,FALSE),"")</f>
        <v/>
      </c>
      <c r="K99" s="148">
        <v>3097</v>
      </c>
      <c r="L99" s="3"/>
      <c r="M99" s="3"/>
      <c r="N99" s="3"/>
      <c r="O99" s="78"/>
      <c r="P99" s="3"/>
      <c r="Q99" s="3" t="str">
        <f>IFERROR(HLOOKUP(HBL[[#This Row],[Bränslekategori]],Listor!$G$292:$N$306,IF(HBL[[#This Row],[Enhet]]=Listor!$A$44,14,IF(HBL[[#This Row],[Enhet]]=Listor!$A$45,15,"")),FALSE),"")</f>
        <v/>
      </c>
      <c r="R99" s="3"/>
      <c r="S99" s="3"/>
      <c r="T99" s="3"/>
      <c r="U99" s="3"/>
      <c r="V99" s="3"/>
      <c r="W99" s="3"/>
      <c r="X99" s="3"/>
      <c r="Y99" s="77" t="str">
        <f>IF(HBL[[#This Row],[Produktionskedja]]&lt;&gt;"",VLOOKUP(HBL[[#This Row],[Produktionskedja]],Normalvärden[],4,FALSE),"")</f>
        <v/>
      </c>
      <c r="Z99" s="54"/>
      <c r="AA99" s="3"/>
      <c r="AB99" s="54"/>
      <c r="AC99" s="55" t="str">
        <f>IF(HBL[[#This Row],[Växthusgasutsläpp g CO2e/MJ]]&lt;&gt;"",IF(HBL[[#This Row],[Växthusgasutsläpp g CO2e/MJ]]&gt;(0.5*VLOOKUP(HBL[[#This Row],[Användningsområde]],Användningsområde[],2,FALSE)),"Utsläppsminskningen är mindre än 50 % och uppfyller därför inte hållbarhetskriterierna",""),"")</f>
        <v/>
      </c>
      <c r="AD99" s="163"/>
    </row>
    <row r="100" spans="2:30" x14ac:dyDescent="0.35">
      <c r="B100" s="9" t="str">
        <f>IF(HBL[[#This Row],[Hållbar mängd]]&gt;0,IF(HBL[[#This Row],[Enhet]]=Listor!$A$44,HBL[[#This Row],[Hållbar mängd]]*HBL[[#This Row],[Effektivt värmevärde]]*1000,HBL[[#This Row],[Hållbar mängd]]*HBL[[#This Row],[Effektivt värmevärde]]),"")</f>
        <v/>
      </c>
      <c r="C100" s="120" t="str">
        <f>IFERROR(IF(VLOOKUP(HBL[[#This Row],[Drivmedel]],DML_drivmedel[[FuelID]:[Reduktionsplikt]],10,FALSE)="Ja",VLOOKUP(HBL[[#This Row],[Drivmedelskategori]],Drivmedel[],5,FALSE),""),"")</f>
        <v/>
      </c>
      <c r="D100" s="9" t="str">
        <f>IFERROR(IF(HBL[[#This Row],[Hållbar mängd]]&gt;0,HBL[[#This Row],[Växthusgasutsläpp g CO2e/MJ]]*HBL[[#This Row],[Energimängd MJ]]/1000000,""),"")</f>
        <v/>
      </c>
      <c r="E100" s="3" t="str">
        <f>IF(HBL[[#This Row],[Hållbar mängd]]&gt;0,CONCATENATE(Rapporteringsår,"-",HBL[[#This Row],[ID]]),"")</f>
        <v/>
      </c>
      <c r="F100" s="3" t="str">
        <f>IF(HBL[[#This Row],[Hållbar mängd]]&gt;0,Organisationsnummer,"")</f>
        <v/>
      </c>
      <c r="G100" s="56" t="str">
        <f>IF(HBL[[#This Row],[Hållbar mängd]]&gt;0,Rapporteringsår,"")</f>
        <v/>
      </c>
      <c r="H100" s="76" t="str">
        <f>IFERROR(VLOOKUP(HBL[[#This Row],[Råvara]],Råvaror!$B$3:$D$81,3,FALSE),"")</f>
        <v/>
      </c>
      <c r="I100" s="76" t="str">
        <f>IFERROR(VLOOKUP(HBL[[#This Row],[Råvara]],Råvaror!$B$3:$E$81,4,FALSE),"")</f>
        <v/>
      </c>
      <c r="J100" s="76" t="str">
        <f>IFERROR(VLOOKUP(HBL[[#This Row],[Drivmedel]],DML_drivmedel[[FuelID]:[Drivmedel]],6,FALSE),"")</f>
        <v/>
      </c>
      <c r="K100" s="148">
        <v>3098</v>
      </c>
      <c r="L100" s="3"/>
      <c r="M100" s="3"/>
      <c r="N100" s="3"/>
      <c r="O100" s="78"/>
      <c r="P100" s="3"/>
      <c r="Q100" s="3" t="str">
        <f>IFERROR(HLOOKUP(HBL[[#This Row],[Bränslekategori]],Listor!$G$292:$N$306,IF(HBL[[#This Row],[Enhet]]=Listor!$A$44,14,IF(HBL[[#This Row],[Enhet]]=Listor!$A$45,15,"")),FALSE),"")</f>
        <v/>
      </c>
      <c r="R100" s="3"/>
      <c r="S100" s="3"/>
      <c r="T100" s="3"/>
      <c r="U100" s="3"/>
      <c r="V100" s="3"/>
      <c r="W100" s="3"/>
      <c r="X100" s="3"/>
      <c r="Y100" s="77" t="str">
        <f>IF(HBL[[#This Row],[Produktionskedja]]&lt;&gt;"",VLOOKUP(HBL[[#This Row],[Produktionskedja]],Normalvärden[],4,FALSE),"")</f>
        <v/>
      </c>
      <c r="Z100" s="54"/>
      <c r="AA100" s="3"/>
      <c r="AB100" s="54"/>
      <c r="AC100" s="55" t="str">
        <f>IF(HBL[[#This Row],[Växthusgasutsläpp g CO2e/MJ]]&lt;&gt;"",IF(HBL[[#This Row],[Växthusgasutsläpp g CO2e/MJ]]&gt;(0.5*VLOOKUP(HBL[[#This Row],[Användningsområde]],Användningsområde[],2,FALSE)),"Utsläppsminskningen är mindre än 50 % och uppfyller därför inte hållbarhetskriterierna",""),"")</f>
        <v/>
      </c>
      <c r="AD100" s="163"/>
    </row>
    <row r="101" spans="2:30" x14ac:dyDescent="0.35">
      <c r="B101" s="9" t="str">
        <f>IF(HBL[[#This Row],[Hållbar mängd]]&gt;0,IF(HBL[[#This Row],[Enhet]]=Listor!$A$44,HBL[[#This Row],[Hållbar mängd]]*HBL[[#This Row],[Effektivt värmevärde]]*1000,HBL[[#This Row],[Hållbar mängd]]*HBL[[#This Row],[Effektivt värmevärde]]),"")</f>
        <v/>
      </c>
      <c r="C101" s="120" t="str">
        <f>IFERROR(IF(VLOOKUP(HBL[[#This Row],[Drivmedel]],DML_drivmedel[[FuelID]:[Reduktionsplikt]],10,FALSE)="Ja",VLOOKUP(HBL[[#This Row],[Drivmedelskategori]],Drivmedel[],5,FALSE),""),"")</f>
        <v/>
      </c>
      <c r="D101" s="9" t="str">
        <f>IFERROR(IF(HBL[[#This Row],[Hållbar mängd]]&gt;0,HBL[[#This Row],[Växthusgasutsläpp g CO2e/MJ]]*HBL[[#This Row],[Energimängd MJ]]/1000000,""),"")</f>
        <v/>
      </c>
      <c r="E101" s="3" t="str">
        <f>IF(HBL[[#This Row],[Hållbar mängd]]&gt;0,CONCATENATE(Rapporteringsår,"-",HBL[[#This Row],[ID]]),"")</f>
        <v/>
      </c>
      <c r="F101" s="3" t="str">
        <f>IF(HBL[[#This Row],[Hållbar mängd]]&gt;0,Organisationsnummer,"")</f>
        <v/>
      </c>
      <c r="G101" s="56" t="str">
        <f>IF(HBL[[#This Row],[Hållbar mängd]]&gt;0,Rapporteringsår,"")</f>
        <v/>
      </c>
      <c r="H101" s="76" t="str">
        <f>IFERROR(VLOOKUP(HBL[[#This Row],[Råvara]],Råvaror!$B$3:$D$81,3,FALSE),"")</f>
        <v/>
      </c>
      <c r="I101" s="76" t="str">
        <f>IFERROR(VLOOKUP(HBL[[#This Row],[Råvara]],Råvaror!$B$3:$E$81,4,FALSE),"")</f>
        <v/>
      </c>
      <c r="J101" s="76" t="str">
        <f>IFERROR(VLOOKUP(HBL[[#This Row],[Drivmedel]],DML_drivmedel[[FuelID]:[Drivmedel]],6,FALSE),"")</f>
        <v/>
      </c>
      <c r="K101" s="148">
        <v>3099</v>
      </c>
      <c r="L101" s="3"/>
      <c r="M101" s="3"/>
      <c r="N101" s="3"/>
      <c r="O101" s="78"/>
      <c r="P101" s="3"/>
      <c r="Q101" s="3" t="str">
        <f>IFERROR(HLOOKUP(HBL[[#This Row],[Bränslekategori]],Listor!$G$292:$N$306,IF(HBL[[#This Row],[Enhet]]=Listor!$A$44,14,IF(HBL[[#This Row],[Enhet]]=Listor!$A$45,15,"")),FALSE),"")</f>
        <v/>
      </c>
      <c r="R101" s="3"/>
      <c r="S101" s="3"/>
      <c r="T101" s="3"/>
      <c r="U101" s="3"/>
      <c r="V101" s="3"/>
      <c r="W101" s="3"/>
      <c r="X101" s="3"/>
      <c r="Y101" s="77" t="str">
        <f>IF(HBL[[#This Row],[Produktionskedja]]&lt;&gt;"",VLOOKUP(HBL[[#This Row],[Produktionskedja]],Normalvärden[],4,FALSE),"")</f>
        <v/>
      </c>
      <c r="Z101" s="54"/>
      <c r="AA101" s="3"/>
      <c r="AB101" s="54"/>
      <c r="AC101" s="55" t="str">
        <f>IF(HBL[[#This Row],[Växthusgasutsläpp g CO2e/MJ]]&lt;&gt;"",IF(HBL[[#This Row],[Växthusgasutsläpp g CO2e/MJ]]&gt;(0.5*VLOOKUP(HBL[[#This Row],[Användningsområde]],Användningsområde[],2,FALSE)),"Utsläppsminskningen är mindre än 50 % och uppfyller därför inte hållbarhetskriterierna",""),"")</f>
        <v/>
      </c>
      <c r="AD101" s="163"/>
    </row>
    <row r="102" spans="2:30" x14ac:dyDescent="0.35">
      <c r="B102" s="9" t="str">
        <f>IF(HBL[[#This Row],[Hållbar mängd]]&gt;0,IF(HBL[[#This Row],[Enhet]]=Listor!$A$44,HBL[[#This Row],[Hållbar mängd]]*HBL[[#This Row],[Effektivt värmevärde]]*1000,HBL[[#This Row],[Hållbar mängd]]*HBL[[#This Row],[Effektivt värmevärde]]),"")</f>
        <v/>
      </c>
      <c r="C102" s="120" t="str">
        <f>IFERROR(IF(VLOOKUP(HBL[[#This Row],[Drivmedel]],DML_drivmedel[[FuelID]:[Reduktionsplikt]],10,FALSE)="Ja",VLOOKUP(HBL[[#This Row],[Drivmedelskategori]],Drivmedel[],5,FALSE),""),"")</f>
        <v/>
      </c>
      <c r="D102" s="9" t="str">
        <f>IFERROR(IF(HBL[[#This Row],[Hållbar mängd]]&gt;0,HBL[[#This Row],[Växthusgasutsläpp g CO2e/MJ]]*HBL[[#This Row],[Energimängd MJ]]/1000000,""),"")</f>
        <v/>
      </c>
      <c r="E102" s="3" t="str">
        <f>IF(HBL[[#This Row],[Hållbar mängd]]&gt;0,CONCATENATE(Rapporteringsår,"-",HBL[[#This Row],[ID]]),"")</f>
        <v/>
      </c>
      <c r="F102" s="3" t="str">
        <f>IF(HBL[[#This Row],[Hållbar mängd]]&gt;0,Organisationsnummer,"")</f>
        <v/>
      </c>
      <c r="G102" s="56" t="str">
        <f>IF(HBL[[#This Row],[Hållbar mängd]]&gt;0,Rapporteringsår,"")</f>
        <v/>
      </c>
      <c r="H102" s="76" t="str">
        <f>IFERROR(VLOOKUP(HBL[[#This Row],[Råvara]],Råvaror!$B$3:$D$81,3,FALSE),"")</f>
        <v/>
      </c>
      <c r="I102" s="76" t="str">
        <f>IFERROR(VLOOKUP(HBL[[#This Row],[Råvara]],Råvaror!$B$3:$E$81,4,FALSE),"")</f>
        <v/>
      </c>
      <c r="J102" s="76" t="str">
        <f>IFERROR(VLOOKUP(HBL[[#This Row],[Drivmedel]],DML_drivmedel[[FuelID]:[Drivmedel]],6,FALSE),"")</f>
        <v/>
      </c>
      <c r="K102" s="148">
        <v>3100</v>
      </c>
      <c r="L102" s="3"/>
      <c r="M102" s="3"/>
      <c r="N102" s="3"/>
      <c r="O102" s="78"/>
      <c r="P102" s="3"/>
      <c r="Q102" s="3" t="str">
        <f>IFERROR(HLOOKUP(HBL[[#This Row],[Bränslekategori]],Listor!$G$292:$N$306,IF(HBL[[#This Row],[Enhet]]=Listor!$A$44,14,IF(HBL[[#This Row],[Enhet]]=Listor!$A$45,15,"")),FALSE),"")</f>
        <v/>
      </c>
      <c r="R102" s="3"/>
      <c r="S102" s="3"/>
      <c r="T102" s="3"/>
      <c r="U102" s="3"/>
      <c r="V102" s="3"/>
      <c r="W102" s="3"/>
      <c r="X102" s="3"/>
      <c r="Y102" s="77" t="str">
        <f>IF(HBL[[#This Row],[Produktionskedja]]&lt;&gt;"",VLOOKUP(HBL[[#This Row],[Produktionskedja]],Normalvärden[],4,FALSE),"")</f>
        <v/>
      </c>
      <c r="Z102" s="54"/>
      <c r="AA102" s="3"/>
      <c r="AB102" s="54"/>
      <c r="AC102" s="55" t="str">
        <f>IF(HBL[[#This Row],[Växthusgasutsläpp g CO2e/MJ]]&lt;&gt;"",IF(HBL[[#This Row],[Växthusgasutsläpp g CO2e/MJ]]&gt;(0.5*VLOOKUP(HBL[[#This Row],[Användningsområde]],Användningsområde[],2,FALSE)),"Utsläppsminskningen är mindre än 50 % och uppfyller därför inte hållbarhetskriterierna",""),"")</f>
        <v/>
      </c>
      <c r="AD102" s="163"/>
    </row>
    <row r="103" spans="2:30" x14ac:dyDescent="0.35">
      <c r="B103" s="9" t="str">
        <f>IF(HBL[[#This Row],[Hållbar mängd]]&gt;0,IF(HBL[[#This Row],[Enhet]]=Listor!$A$44,HBL[[#This Row],[Hållbar mängd]]*HBL[[#This Row],[Effektivt värmevärde]]*1000,HBL[[#This Row],[Hållbar mängd]]*HBL[[#This Row],[Effektivt värmevärde]]),"")</f>
        <v/>
      </c>
      <c r="C103" s="120" t="str">
        <f>IFERROR(IF(VLOOKUP(HBL[[#This Row],[Drivmedel]],DML_drivmedel[[FuelID]:[Reduktionsplikt]],10,FALSE)="Ja",VLOOKUP(HBL[[#This Row],[Drivmedelskategori]],Drivmedel[],5,FALSE),""),"")</f>
        <v/>
      </c>
      <c r="D103" s="9" t="str">
        <f>IFERROR(IF(HBL[[#This Row],[Hållbar mängd]]&gt;0,HBL[[#This Row],[Växthusgasutsläpp g CO2e/MJ]]*HBL[[#This Row],[Energimängd MJ]]/1000000,""),"")</f>
        <v/>
      </c>
      <c r="E103" s="3" t="str">
        <f>IF(HBL[[#This Row],[Hållbar mängd]]&gt;0,CONCATENATE(Rapporteringsår,"-",HBL[[#This Row],[ID]]),"")</f>
        <v/>
      </c>
      <c r="F103" s="3" t="str">
        <f>IF(HBL[[#This Row],[Hållbar mängd]]&gt;0,Organisationsnummer,"")</f>
        <v/>
      </c>
      <c r="G103" s="56" t="str">
        <f>IF(HBL[[#This Row],[Hållbar mängd]]&gt;0,Rapporteringsår,"")</f>
        <v/>
      </c>
      <c r="H103" s="76" t="str">
        <f>IFERROR(VLOOKUP(HBL[[#This Row],[Råvara]],Råvaror!$B$3:$D$81,3,FALSE),"")</f>
        <v/>
      </c>
      <c r="I103" s="76" t="str">
        <f>IFERROR(VLOOKUP(HBL[[#This Row],[Råvara]],Råvaror!$B$3:$E$81,4,FALSE),"")</f>
        <v/>
      </c>
      <c r="J103" s="76" t="str">
        <f>IFERROR(VLOOKUP(HBL[[#This Row],[Drivmedel]],DML_drivmedel[[FuelID]:[Drivmedel]],6,FALSE),"")</f>
        <v/>
      </c>
      <c r="K103" s="148">
        <v>3101</v>
      </c>
      <c r="L103" s="3"/>
      <c r="M103" s="3"/>
      <c r="N103" s="3"/>
      <c r="O103" s="78"/>
      <c r="P103" s="3"/>
      <c r="Q103" s="3" t="str">
        <f>IFERROR(HLOOKUP(HBL[[#This Row],[Bränslekategori]],Listor!$G$292:$N$306,IF(HBL[[#This Row],[Enhet]]=Listor!$A$44,14,IF(HBL[[#This Row],[Enhet]]=Listor!$A$45,15,"")),FALSE),"")</f>
        <v/>
      </c>
      <c r="R103" s="3"/>
      <c r="S103" s="3"/>
      <c r="T103" s="3"/>
      <c r="U103" s="3"/>
      <c r="V103" s="3"/>
      <c r="W103" s="3"/>
      <c r="X103" s="3"/>
      <c r="Y103" s="77" t="str">
        <f>IF(HBL[[#This Row],[Produktionskedja]]&lt;&gt;"",VLOOKUP(HBL[[#This Row],[Produktionskedja]],Normalvärden[],4,FALSE),"")</f>
        <v/>
      </c>
      <c r="Z103" s="54"/>
      <c r="AA103" s="3"/>
      <c r="AB103" s="54"/>
      <c r="AC103" s="55" t="str">
        <f>IF(HBL[[#This Row],[Växthusgasutsläpp g CO2e/MJ]]&lt;&gt;"",IF(HBL[[#This Row],[Växthusgasutsläpp g CO2e/MJ]]&gt;(0.5*VLOOKUP(HBL[[#This Row],[Användningsområde]],Användningsområde[],2,FALSE)),"Utsläppsminskningen är mindre än 50 % och uppfyller därför inte hållbarhetskriterierna",""),"")</f>
        <v/>
      </c>
      <c r="AD103" s="163"/>
    </row>
    <row r="104" spans="2:30" x14ac:dyDescent="0.35">
      <c r="B104" s="9" t="str">
        <f>IF(HBL[[#This Row],[Hållbar mängd]]&gt;0,IF(HBL[[#This Row],[Enhet]]=Listor!$A$44,HBL[[#This Row],[Hållbar mängd]]*HBL[[#This Row],[Effektivt värmevärde]]*1000,HBL[[#This Row],[Hållbar mängd]]*HBL[[#This Row],[Effektivt värmevärde]]),"")</f>
        <v/>
      </c>
      <c r="C104" s="120" t="str">
        <f>IFERROR(IF(VLOOKUP(HBL[[#This Row],[Drivmedel]],DML_drivmedel[[FuelID]:[Reduktionsplikt]],10,FALSE)="Ja",VLOOKUP(HBL[[#This Row],[Drivmedelskategori]],Drivmedel[],5,FALSE),""),"")</f>
        <v/>
      </c>
      <c r="D104" s="9" t="str">
        <f>IFERROR(IF(HBL[[#This Row],[Hållbar mängd]]&gt;0,HBL[[#This Row],[Växthusgasutsläpp g CO2e/MJ]]*HBL[[#This Row],[Energimängd MJ]]/1000000,""),"")</f>
        <v/>
      </c>
      <c r="E104" s="3" t="str">
        <f>IF(HBL[[#This Row],[Hållbar mängd]]&gt;0,CONCATENATE(Rapporteringsår,"-",HBL[[#This Row],[ID]]),"")</f>
        <v/>
      </c>
      <c r="F104" s="3" t="str">
        <f>IF(HBL[[#This Row],[Hållbar mängd]]&gt;0,Organisationsnummer,"")</f>
        <v/>
      </c>
      <c r="G104" s="56" t="str">
        <f>IF(HBL[[#This Row],[Hållbar mängd]]&gt;0,Rapporteringsår,"")</f>
        <v/>
      </c>
      <c r="H104" s="76" t="str">
        <f>IFERROR(VLOOKUP(HBL[[#This Row],[Råvara]],Råvaror!$B$3:$D$81,3,FALSE),"")</f>
        <v/>
      </c>
      <c r="I104" s="76" t="str">
        <f>IFERROR(VLOOKUP(HBL[[#This Row],[Råvara]],Råvaror!$B$3:$E$81,4,FALSE),"")</f>
        <v/>
      </c>
      <c r="J104" s="76" t="str">
        <f>IFERROR(VLOOKUP(HBL[[#This Row],[Drivmedel]],DML_drivmedel[[FuelID]:[Drivmedel]],6,FALSE),"")</f>
        <v/>
      </c>
      <c r="K104" s="148">
        <v>3102</v>
      </c>
      <c r="L104" s="3"/>
      <c r="M104" s="3"/>
      <c r="N104" s="3"/>
      <c r="O104" s="78"/>
      <c r="P104" s="3"/>
      <c r="Q104" s="3" t="str">
        <f>IFERROR(HLOOKUP(HBL[[#This Row],[Bränslekategori]],Listor!$G$292:$N$306,IF(HBL[[#This Row],[Enhet]]=Listor!$A$44,14,IF(HBL[[#This Row],[Enhet]]=Listor!$A$45,15,"")),FALSE),"")</f>
        <v/>
      </c>
      <c r="R104" s="3"/>
      <c r="S104" s="3"/>
      <c r="T104" s="3"/>
      <c r="U104" s="3"/>
      <c r="V104" s="3"/>
      <c r="W104" s="3"/>
      <c r="X104" s="3"/>
      <c r="Y104" s="77" t="str">
        <f>IF(HBL[[#This Row],[Produktionskedja]]&lt;&gt;"",VLOOKUP(HBL[[#This Row],[Produktionskedja]],Normalvärden[],4,FALSE),"")</f>
        <v/>
      </c>
      <c r="Z104" s="54"/>
      <c r="AA104" s="3"/>
      <c r="AB104" s="54"/>
      <c r="AC104" s="55" t="str">
        <f>IF(HBL[[#This Row],[Växthusgasutsläpp g CO2e/MJ]]&lt;&gt;"",IF(HBL[[#This Row],[Växthusgasutsläpp g CO2e/MJ]]&gt;(0.5*VLOOKUP(HBL[[#This Row],[Användningsområde]],Användningsområde[],2,FALSE)),"Utsläppsminskningen är mindre än 50 % och uppfyller därför inte hållbarhetskriterierna",""),"")</f>
        <v/>
      </c>
      <c r="AD104" s="163"/>
    </row>
    <row r="105" spans="2:30" x14ac:dyDescent="0.35">
      <c r="B105" s="9" t="str">
        <f>IF(HBL[[#This Row],[Hållbar mängd]]&gt;0,IF(HBL[[#This Row],[Enhet]]=Listor!$A$44,HBL[[#This Row],[Hållbar mängd]]*HBL[[#This Row],[Effektivt värmevärde]]*1000,HBL[[#This Row],[Hållbar mängd]]*HBL[[#This Row],[Effektivt värmevärde]]),"")</f>
        <v/>
      </c>
      <c r="C105" s="120" t="str">
        <f>IFERROR(IF(VLOOKUP(HBL[[#This Row],[Drivmedel]],DML_drivmedel[[FuelID]:[Reduktionsplikt]],10,FALSE)="Ja",VLOOKUP(HBL[[#This Row],[Drivmedelskategori]],Drivmedel[],5,FALSE),""),"")</f>
        <v/>
      </c>
      <c r="D105" s="9" t="str">
        <f>IFERROR(IF(HBL[[#This Row],[Hållbar mängd]]&gt;0,HBL[[#This Row],[Växthusgasutsläpp g CO2e/MJ]]*HBL[[#This Row],[Energimängd MJ]]/1000000,""),"")</f>
        <v/>
      </c>
      <c r="E105" s="3" t="str">
        <f>IF(HBL[[#This Row],[Hållbar mängd]]&gt;0,CONCATENATE(Rapporteringsår,"-",HBL[[#This Row],[ID]]),"")</f>
        <v/>
      </c>
      <c r="F105" s="3" t="str">
        <f>IF(HBL[[#This Row],[Hållbar mängd]]&gt;0,Organisationsnummer,"")</f>
        <v/>
      </c>
      <c r="G105" s="56" t="str">
        <f>IF(HBL[[#This Row],[Hållbar mängd]]&gt;0,Rapporteringsår,"")</f>
        <v/>
      </c>
      <c r="H105" s="76" t="str">
        <f>IFERROR(VLOOKUP(HBL[[#This Row],[Råvara]],Råvaror!$B$3:$D$81,3,FALSE),"")</f>
        <v/>
      </c>
      <c r="I105" s="76" t="str">
        <f>IFERROR(VLOOKUP(HBL[[#This Row],[Råvara]],Råvaror!$B$3:$E$81,4,FALSE),"")</f>
        <v/>
      </c>
      <c r="J105" s="76" t="str">
        <f>IFERROR(VLOOKUP(HBL[[#This Row],[Drivmedel]],DML_drivmedel[[FuelID]:[Drivmedel]],6,FALSE),"")</f>
        <v/>
      </c>
      <c r="K105" s="148">
        <v>3103</v>
      </c>
      <c r="L105" s="3"/>
      <c r="M105" s="3"/>
      <c r="N105" s="3"/>
      <c r="O105" s="78"/>
      <c r="P105" s="3"/>
      <c r="Q105" s="3" t="str">
        <f>IFERROR(HLOOKUP(HBL[[#This Row],[Bränslekategori]],Listor!$G$292:$N$306,IF(HBL[[#This Row],[Enhet]]=Listor!$A$44,14,IF(HBL[[#This Row],[Enhet]]=Listor!$A$45,15,"")),FALSE),"")</f>
        <v/>
      </c>
      <c r="R105" s="3"/>
      <c r="S105" s="3"/>
      <c r="T105" s="3"/>
      <c r="U105" s="3"/>
      <c r="V105" s="3"/>
      <c r="W105" s="3"/>
      <c r="X105" s="3"/>
      <c r="Y105" s="77" t="str">
        <f>IF(HBL[[#This Row],[Produktionskedja]]&lt;&gt;"",VLOOKUP(HBL[[#This Row],[Produktionskedja]],Normalvärden[],4,FALSE),"")</f>
        <v/>
      </c>
      <c r="Z105" s="54"/>
      <c r="AA105" s="3"/>
      <c r="AB105" s="54"/>
      <c r="AC105" s="55" t="str">
        <f>IF(HBL[[#This Row],[Växthusgasutsläpp g CO2e/MJ]]&lt;&gt;"",IF(HBL[[#This Row],[Växthusgasutsläpp g CO2e/MJ]]&gt;(0.5*VLOOKUP(HBL[[#This Row],[Användningsområde]],Användningsområde[],2,FALSE)),"Utsläppsminskningen är mindre än 50 % och uppfyller därför inte hållbarhetskriterierna",""),"")</f>
        <v/>
      </c>
      <c r="AD105" s="163"/>
    </row>
    <row r="106" spans="2:30" x14ac:dyDescent="0.35">
      <c r="B106" s="9" t="str">
        <f>IF(HBL[[#This Row],[Hållbar mängd]]&gt;0,IF(HBL[[#This Row],[Enhet]]=Listor!$A$44,HBL[[#This Row],[Hållbar mängd]]*HBL[[#This Row],[Effektivt värmevärde]]*1000,HBL[[#This Row],[Hållbar mängd]]*HBL[[#This Row],[Effektivt värmevärde]]),"")</f>
        <v/>
      </c>
      <c r="C106" s="120" t="str">
        <f>IFERROR(IF(VLOOKUP(HBL[[#This Row],[Drivmedel]],DML_drivmedel[[FuelID]:[Reduktionsplikt]],10,FALSE)="Ja",VLOOKUP(HBL[[#This Row],[Drivmedelskategori]],Drivmedel[],5,FALSE),""),"")</f>
        <v/>
      </c>
      <c r="D106" s="9" t="str">
        <f>IFERROR(IF(HBL[[#This Row],[Hållbar mängd]]&gt;0,HBL[[#This Row],[Växthusgasutsläpp g CO2e/MJ]]*HBL[[#This Row],[Energimängd MJ]]/1000000,""),"")</f>
        <v/>
      </c>
      <c r="E106" s="3" t="str">
        <f>IF(HBL[[#This Row],[Hållbar mängd]]&gt;0,CONCATENATE(Rapporteringsår,"-",HBL[[#This Row],[ID]]),"")</f>
        <v/>
      </c>
      <c r="F106" s="3" t="str">
        <f>IF(HBL[[#This Row],[Hållbar mängd]]&gt;0,Organisationsnummer,"")</f>
        <v/>
      </c>
      <c r="G106" s="56" t="str">
        <f>IF(HBL[[#This Row],[Hållbar mängd]]&gt;0,Rapporteringsår,"")</f>
        <v/>
      </c>
      <c r="H106" s="76" t="str">
        <f>IFERROR(VLOOKUP(HBL[[#This Row],[Råvara]],Råvaror!$B$3:$D$81,3,FALSE),"")</f>
        <v/>
      </c>
      <c r="I106" s="76" t="str">
        <f>IFERROR(VLOOKUP(HBL[[#This Row],[Råvara]],Råvaror!$B$3:$E$81,4,FALSE),"")</f>
        <v/>
      </c>
      <c r="J106" s="76" t="str">
        <f>IFERROR(VLOOKUP(HBL[[#This Row],[Drivmedel]],DML_drivmedel[[FuelID]:[Drivmedel]],6,FALSE),"")</f>
        <v/>
      </c>
      <c r="K106" s="148">
        <v>3104</v>
      </c>
      <c r="L106" s="3"/>
      <c r="M106" s="3"/>
      <c r="N106" s="3"/>
      <c r="O106" s="78"/>
      <c r="P106" s="3"/>
      <c r="Q106" s="3" t="str">
        <f>IFERROR(HLOOKUP(HBL[[#This Row],[Bränslekategori]],Listor!$G$292:$N$306,IF(HBL[[#This Row],[Enhet]]=Listor!$A$44,14,IF(HBL[[#This Row],[Enhet]]=Listor!$A$45,15,"")),FALSE),"")</f>
        <v/>
      </c>
      <c r="R106" s="3"/>
      <c r="S106" s="3"/>
      <c r="T106" s="3"/>
      <c r="U106" s="3"/>
      <c r="V106" s="3"/>
      <c r="W106" s="3"/>
      <c r="X106" s="3"/>
      <c r="Y106" s="77" t="str">
        <f>IF(HBL[[#This Row],[Produktionskedja]]&lt;&gt;"",VLOOKUP(HBL[[#This Row],[Produktionskedja]],Normalvärden[],4,FALSE),"")</f>
        <v/>
      </c>
      <c r="Z106" s="54"/>
      <c r="AA106" s="3"/>
      <c r="AB106" s="54"/>
      <c r="AC106" s="55" t="str">
        <f>IF(HBL[[#This Row],[Växthusgasutsläpp g CO2e/MJ]]&lt;&gt;"",IF(HBL[[#This Row],[Växthusgasutsläpp g CO2e/MJ]]&gt;(0.5*VLOOKUP(HBL[[#This Row],[Användningsområde]],Användningsområde[],2,FALSE)),"Utsläppsminskningen är mindre än 50 % och uppfyller därför inte hållbarhetskriterierna",""),"")</f>
        <v/>
      </c>
      <c r="AD106" s="163"/>
    </row>
    <row r="107" spans="2:30" x14ac:dyDescent="0.35">
      <c r="B107" s="9" t="str">
        <f>IF(HBL[[#This Row],[Hållbar mängd]]&gt;0,IF(HBL[[#This Row],[Enhet]]=Listor!$A$44,HBL[[#This Row],[Hållbar mängd]]*HBL[[#This Row],[Effektivt värmevärde]]*1000,HBL[[#This Row],[Hållbar mängd]]*HBL[[#This Row],[Effektivt värmevärde]]),"")</f>
        <v/>
      </c>
      <c r="C107" s="120" t="str">
        <f>IFERROR(IF(VLOOKUP(HBL[[#This Row],[Drivmedel]],DML_drivmedel[[FuelID]:[Reduktionsplikt]],10,FALSE)="Ja",VLOOKUP(HBL[[#This Row],[Drivmedelskategori]],Drivmedel[],5,FALSE),""),"")</f>
        <v/>
      </c>
      <c r="D107" s="9" t="str">
        <f>IFERROR(IF(HBL[[#This Row],[Hållbar mängd]]&gt;0,HBL[[#This Row],[Växthusgasutsläpp g CO2e/MJ]]*HBL[[#This Row],[Energimängd MJ]]/1000000,""),"")</f>
        <v/>
      </c>
      <c r="E107" s="3" t="str">
        <f>IF(HBL[[#This Row],[Hållbar mängd]]&gt;0,CONCATENATE(Rapporteringsår,"-",HBL[[#This Row],[ID]]),"")</f>
        <v/>
      </c>
      <c r="F107" s="3" t="str">
        <f>IF(HBL[[#This Row],[Hållbar mängd]]&gt;0,Organisationsnummer,"")</f>
        <v/>
      </c>
      <c r="G107" s="56" t="str">
        <f>IF(HBL[[#This Row],[Hållbar mängd]]&gt;0,Rapporteringsår,"")</f>
        <v/>
      </c>
      <c r="H107" s="76" t="str">
        <f>IFERROR(VLOOKUP(HBL[[#This Row],[Råvara]],Råvaror!$B$3:$D$81,3,FALSE),"")</f>
        <v/>
      </c>
      <c r="I107" s="76" t="str">
        <f>IFERROR(VLOOKUP(HBL[[#This Row],[Råvara]],Råvaror!$B$3:$E$81,4,FALSE),"")</f>
        <v/>
      </c>
      <c r="J107" s="76" t="str">
        <f>IFERROR(VLOOKUP(HBL[[#This Row],[Drivmedel]],DML_drivmedel[[FuelID]:[Drivmedel]],6,FALSE),"")</f>
        <v/>
      </c>
      <c r="K107" s="148">
        <v>3105</v>
      </c>
      <c r="L107" s="3"/>
      <c r="M107" s="3"/>
      <c r="N107" s="3"/>
      <c r="O107" s="78"/>
      <c r="P107" s="3"/>
      <c r="Q107" s="3" t="str">
        <f>IFERROR(HLOOKUP(HBL[[#This Row],[Bränslekategori]],Listor!$G$292:$N$306,IF(HBL[[#This Row],[Enhet]]=Listor!$A$44,14,IF(HBL[[#This Row],[Enhet]]=Listor!$A$45,15,"")),FALSE),"")</f>
        <v/>
      </c>
      <c r="R107" s="3"/>
      <c r="S107" s="3"/>
      <c r="T107" s="3"/>
      <c r="U107" s="3"/>
      <c r="V107" s="3"/>
      <c r="W107" s="3"/>
      <c r="X107" s="3"/>
      <c r="Y107" s="77" t="str">
        <f>IF(HBL[[#This Row],[Produktionskedja]]&lt;&gt;"",VLOOKUP(HBL[[#This Row],[Produktionskedja]],Normalvärden[],4,FALSE),"")</f>
        <v/>
      </c>
      <c r="Z107" s="54"/>
      <c r="AA107" s="3"/>
      <c r="AB107" s="54"/>
      <c r="AC107" s="55" t="str">
        <f>IF(HBL[[#This Row],[Växthusgasutsläpp g CO2e/MJ]]&lt;&gt;"",IF(HBL[[#This Row],[Växthusgasutsläpp g CO2e/MJ]]&gt;(0.5*VLOOKUP(HBL[[#This Row],[Användningsområde]],Användningsområde[],2,FALSE)),"Utsläppsminskningen är mindre än 50 % och uppfyller därför inte hållbarhetskriterierna",""),"")</f>
        <v/>
      </c>
      <c r="AD107" s="163"/>
    </row>
    <row r="108" spans="2:30" x14ac:dyDescent="0.35">
      <c r="B108" s="9" t="str">
        <f>IF(HBL[[#This Row],[Hållbar mängd]]&gt;0,IF(HBL[[#This Row],[Enhet]]=Listor!$A$44,HBL[[#This Row],[Hållbar mängd]]*HBL[[#This Row],[Effektivt värmevärde]]*1000,HBL[[#This Row],[Hållbar mängd]]*HBL[[#This Row],[Effektivt värmevärde]]),"")</f>
        <v/>
      </c>
      <c r="C108" s="120" t="str">
        <f>IFERROR(IF(VLOOKUP(HBL[[#This Row],[Drivmedel]],DML_drivmedel[[FuelID]:[Reduktionsplikt]],10,FALSE)="Ja",VLOOKUP(HBL[[#This Row],[Drivmedelskategori]],Drivmedel[],5,FALSE),""),"")</f>
        <v/>
      </c>
      <c r="D108" s="9" t="str">
        <f>IFERROR(IF(HBL[[#This Row],[Hållbar mängd]]&gt;0,HBL[[#This Row],[Växthusgasutsläpp g CO2e/MJ]]*HBL[[#This Row],[Energimängd MJ]]/1000000,""),"")</f>
        <v/>
      </c>
      <c r="E108" s="3" t="str">
        <f>IF(HBL[[#This Row],[Hållbar mängd]]&gt;0,CONCATENATE(Rapporteringsår,"-",HBL[[#This Row],[ID]]),"")</f>
        <v/>
      </c>
      <c r="F108" s="3" t="str">
        <f>IF(HBL[[#This Row],[Hållbar mängd]]&gt;0,Organisationsnummer,"")</f>
        <v/>
      </c>
      <c r="G108" s="56" t="str">
        <f>IF(HBL[[#This Row],[Hållbar mängd]]&gt;0,Rapporteringsår,"")</f>
        <v/>
      </c>
      <c r="H108" s="76" t="str">
        <f>IFERROR(VLOOKUP(HBL[[#This Row],[Råvara]],Råvaror!$B$3:$D$81,3,FALSE),"")</f>
        <v/>
      </c>
      <c r="I108" s="76" t="str">
        <f>IFERROR(VLOOKUP(HBL[[#This Row],[Råvara]],Råvaror!$B$3:$E$81,4,FALSE),"")</f>
        <v/>
      </c>
      <c r="J108" s="76" t="str">
        <f>IFERROR(VLOOKUP(HBL[[#This Row],[Drivmedel]],DML_drivmedel[[FuelID]:[Drivmedel]],6,FALSE),"")</f>
        <v/>
      </c>
      <c r="K108" s="148">
        <v>3106</v>
      </c>
      <c r="L108" s="3"/>
      <c r="M108" s="3"/>
      <c r="N108" s="3"/>
      <c r="O108" s="78"/>
      <c r="P108" s="3"/>
      <c r="Q108" s="3" t="str">
        <f>IFERROR(HLOOKUP(HBL[[#This Row],[Bränslekategori]],Listor!$G$292:$N$306,IF(HBL[[#This Row],[Enhet]]=Listor!$A$44,14,IF(HBL[[#This Row],[Enhet]]=Listor!$A$45,15,"")),FALSE),"")</f>
        <v/>
      </c>
      <c r="R108" s="3"/>
      <c r="S108" s="3"/>
      <c r="T108" s="3"/>
      <c r="U108" s="3"/>
      <c r="V108" s="3"/>
      <c r="W108" s="3"/>
      <c r="X108" s="3"/>
      <c r="Y108" s="77" t="str">
        <f>IF(HBL[[#This Row],[Produktionskedja]]&lt;&gt;"",VLOOKUP(HBL[[#This Row],[Produktionskedja]],Normalvärden[],4,FALSE),"")</f>
        <v/>
      </c>
      <c r="Z108" s="54"/>
      <c r="AA108" s="3"/>
      <c r="AB108" s="54"/>
      <c r="AC108" s="55" t="str">
        <f>IF(HBL[[#This Row],[Växthusgasutsläpp g CO2e/MJ]]&lt;&gt;"",IF(HBL[[#This Row],[Växthusgasutsläpp g CO2e/MJ]]&gt;(0.5*VLOOKUP(HBL[[#This Row],[Användningsområde]],Användningsområde[],2,FALSE)),"Utsläppsminskningen är mindre än 50 % och uppfyller därför inte hållbarhetskriterierna",""),"")</f>
        <v/>
      </c>
      <c r="AD108" s="163"/>
    </row>
    <row r="109" spans="2:30" x14ac:dyDescent="0.35">
      <c r="B109" s="9" t="str">
        <f>IF(HBL[[#This Row],[Hållbar mängd]]&gt;0,IF(HBL[[#This Row],[Enhet]]=Listor!$A$44,HBL[[#This Row],[Hållbar mängd]]*HBL[[#This Row],[Effektivt värmevärde]]*1000,HBL[[#This Row],[Hållbar mängd]]*HBL[[#This Row],[Effektivt värmevärde]]),"")</f>
        <v/>
      </c>
      <c r="C109" s="120" t="str">
        <f>IFERROR(IF(VLOOKUP(HBL[[#This Row],[Drivmedel]],DML_drivmedel[[FuelID]:[Reduktionsplikt]],10,FALSE)="Ja",VLOOKUP(HBL[[#This Row],[Drivmedelskategori]],Drivmedel[],5,FALSE),""),"")</f>
        <v/>
      </c>
      <c r="D109" s="9" t="str">
        <f>IFERROR(IF(HBL[[#This Row],[Hållbar mängd]]&gt;0,HBL[[#This Row],[Växthusgasutsläpp g CO2e/MJ]]*HBL[[#This Row],[Energimängd MJ]]/1000000,""),"")</f>
        <v/>
      </c>
      <c r="E109" s="3" t="str">
        <f>IF(HBL[[#This Row],[Hållbar mängd]]&gt;0,CONCATENATE(Rapporteringsår,"-",HBL[[#This Row],[ID]]),"")</f>
        <v/>
      </c>
      <c r="F109" s="3" t="str">
        <f>IF(HBL[[#This Row],[Hållbar mängd]]&gt;0,Organisationsnummer,"")</f>
        <v/>
      </c>
      <c r="G109" s="56" t="str">
        <f>IF(HBL[[#This Row],[Hållbar mängd]]&gt;0,Rapporteringsår,"")</f>
        <v/>
      </c>
      <c r="H109" s="76" t="str">
        <f>IFERROR(VLOOKUP(HBL[[#This Row],[Råvara]],Råvaror!$B$3:$D$81,3,FALSE),"")</f>
        <v/>
      </c>
      <c r="I109" s="76" t="str">
        <f>IFERROR(VLOOKUP(HBL[[#This Row],[Råvara]],Råvaror!$B$3:$E$81,4,FALSE),"")</f>
        <v/>
      </c>
      <c r="J109" s="76" t="str">
        <f>IFERROR(VLOOKUP(HBL[[#This Row],[Drivmedel]],DML_drivmedel[[FuelID]:[Drivmedel]],6,FALSE),"")</f>
        <v/>
      </c>
      <c r="K109" s="148">
        <v>3107</v>
      </c>
      <c r="L109" s="3"/>
      <c r="M109" s="3"/>
      <c r="N109" s="3"/>
      <c r="O109" s="78"/>
      <c r="P109" s="3"/>
      <c r="Q109" s="3" t="str">
        <f>IFERROR(HLOOKUP(HBL[[#This Row],[Bränslekategori]],Listor!$G$292:$N$306,IF(HBL[[#This Row],[Enhet]]=Listor!$A$44,14,IF(HBL[[#This Row],[Enhet]]=Listor!$A$45,15,"")),FALSE),"")</f>
        <v/>
      </c>
      <c r="R109" s="3"/>
      <c r="S109" s="3"/>
      <c r="T109" s="3"/>
      <c r="U109" s="3"/>
      <c r="V109" s="3"/>
      <c r="W109" s="3"/>
      <c r="X109" s="3"/>
      <c r="Y109" s="77" t="str">
        <f>IF(HBL[[#This Row],[Produktionskedja]]&lt;&gt;"",VLOOKUP(HBL[[#This Row],[Produktionskedja]],Normalvärden[],4,FALSE),"")</f>
        <v/>
      </c>
      <c r="Z109" s="54"/>
      <c r="AA109" s="3"/>
      <c r="AB109" s="54"/>
      <c r="AC109" s="55" t="str">
        <f>IF(HBL[[#This Row],[Växthusgasutsläpp g CO2e/MJ]]&lt;&gt;"",IF(HBL[[#This Row],[Växthusgasutsläpp g CO2e/MJ]]&gt;(0.5*VLOOKUP(HBL[[#This Row],[Användningsområde]],Användningsområde[],2,FALSE)),"Utsläppsminskningen är mindre än 50 % och uppfyller därför inte hållbarhetskriterierna",""),"")</f>
        <v/>
      </c>
      <c r="AD109" s="163"/>
    </row>
    <row r="110" spans="2:30" x14ac:dyDescent="0.35">
      <c r="B110" s="9" t="str">
        <f>IF(HBL[[#This Row],[Hållbar mängd]]&gt;0,IF(HBL[[#This Row],[Enhet]]=Listor!$A$44,HBL[[#This Row],[Hållbar mängd]]*HBL[[#This Row],[Effektivt värmevärde]]*1000,HBL[[#This Row],[Hållbar mängd]]*HBL[[#This Row],[Effektivt värmevärde]]),"")</f>
        <v/>
      </c>
      <c r="C110" s="120" t="str">
        <f>IFERROR(IF(VLOOKUP(HBL[[#This Row],[Drivmedel]],DML_drivmedel[[FuelID]:[Reduktionsplikt]],10,FALSE)="Ja",VLOOKUP(HBL[[#This Row],[Drivmedelskategori]],Drivmedel[],5,FALSE),""),"")</f>
        <v/>
      </c>
      <c r="D110" s="9" t="str">
        <f>IFERROR(IF(HBL[[#This Row],[Hållbar mängd]]&gt;0,HBL[[#This Row],[Växthusgasutsläpp g CO2e/MJ]]*HBL[[#This Row],[Energimängd MJ]]/1000000,""),"")</f>
        <v/>
      </c>
      <c r="E110" s="3" t="str">
        <f>IF(HBL[[#This Row],[Hållbar mängd]]&gt;0,CONCATENATE(Rapporteringsår,"-",HBL[[#This Row],[ID]]),"")</f>
        <v/>
      </c>
      <c r="F110" s="3" t="str">
        <f>IF(HBL[[#This Row],[Hållbar mängd]]&gt;0,Organisationsnummer,"")</f>
        <v/>
      </c>
      <c r="G110" s="56" t="str">
        <f>IF(HBL[[#This Row],[Hållbar mängd]]&gt;0,Rapporteringsår,"")</f>
        <v/>
      </c>
      <c r="H110" s="76" t="str">
        <f>IFERROR(VLOOKUP(HBL[[#This Row],[Råvara]],Råvaror!$B$3:$D$81,3,FALSE),"")</f>
        <v/>
      </c>
      <c r="I110" s="76" t="str">
        <f>IFERROR(VLOOKUP(HBL[[#This Row],[Råvara]],Råvaror!$B$3:$E$81,4,FALSE),"")</f>
        <v/>
      </c>
      <c r="J110" s="76" t="str">
        <f>IFERROR(VLOOKUP(HBL[[#This Row],[Drivmedel]],DML_drivmedel[[FuelID]:[Drivmedel]],6,FALSE),"")</f>
        <v/>
      </c>
      <c r="K110" s="148">
        <v>3108</v>
      </c>
      <c r="L110" s="3"/>
      <c r="M110" s="3"/>
      <c r="N110" s="3"/>
      <c r="O110" s="78"/>
      <c r="P110" s="3"/>
      <c r="Q110" s="3" t="str">
        <f>IFERROR(HLOOKUP(HBL[[#This Row],[Bränslekategori]],Listor!$G$292:$N$306,IF(HBL[[#This Row],[Enhet]]=Listor!$A$44,14,IF(HBL[[#This Row],[Enhet]]=Listor!$A$45,15,"")),FALSE),"")</f>
        <v/>
      </c>
      <c r="R110" s="3"/>
      <c r="S110" s="3"/>
      <c r="T110" s="3"/>
      <c r="U110" s="3"/>
      <c r="V110" s="3"/>
      <c r="W110" s="3"/>
      <c r="X110" s="3"/>
      <c r="Y110" s="77" t="str">
        <f>IF(HBL[[#This Row],[Produktionskedja]]&lt;&gt;"",VLOOKUP(HBL[[#This Row],[Produktionskedja]],Normalvärden[],4,FALSE),"")</f>
        <v/>
      </c>
      <c r="Z110" s="54"/>
      <c r="AA110" s="3"/>
      <c r="AB110" s="54"/>
      <c r="AC110" s="55" t="str">
        <f>IF(HBL[[#This Row],[Växthusgasutsläpp g CO2e/MJ]]&lt;&gt;"",IF(HBL[[#This Row],[Växthusgasutsläpp g CO2e/MJ]]&gt;(0.5*VLOOKUP(HBL[[#This Row],[Användningsområde]],Användningsområde[],2,FALSE)),"Utsläppsminskningen är mindre än 50 % och uppfyller därför inte hållbarhetskriterierna",""),"")</f>
        <v/>
      </c>
      <c r="AD110" s="163"/>
    </row>
    <row r="111" spans="2:30" x14ac:dyDescent="0.35">
      <c r="B111" s="9" t="str">
        <f>IF(HBL[[#This Row],[Hållbar mängd]]&gt;0,IF(HBL[[#This Row],[Enhet]]=Listor!$A$44,HBL[[#This Row],[Hållbar mängd]]*HBL[[#This Row],[Effektivt värmevärde]]*1000,HBL[[#This Row],[Hållbar mängd]]*HBL[[#This Row],[Effektivt värmevärde]]),"")</f>
        <v/>
      </c>
      <c r="C111" s="120" t="str">
        <f>IFERROR(IF(VLOOKUP(HBL[[#This Row],[Drivmedel]],DML_drivmedel[[FuelID]:[Reduktionsplikt]],10,FALSE)="Ja",VLOOKUP(HBL[[#This Row],[Drivmedelskategori]],Drivmedel[],5,FALSE),""),"")</f>
        <v/>
      </c>
      <c r="D111" s="9" t="str">
        <f>IFERROR(IF(HBL[[#This Row],[Hållbar mängd]]&gt;0,HBL[[#This Row],[Växthusgasutsläpp g CO2e/MJ]]*HBL[[#This Row],[Energimängd MJ]]/1000000,""),"")</f>
        <v/>
      </c>
      <c r="E111" s="3" t="str">
        <f>IF(HBL[[#This Row],[Hållbar mängd]]&gt;0,CONCATENATE(Rapporteringsår,"-",HBL[[#This Row],[ID]]),"")</f>
        <v/>
      </c>
      <c r="F111" s="3" t="str">
        <f>IF(HBL[[#This Row],[Hållbar mängd]]&gt;0,Organisationsnummer,"")</f>
        <v/>
      </c>
      <c r="G111" s="56" t="str">
        <f>IF(HBL[[#This Row],[Hållbar mängd]]&gt;0,Rapporteringsår,"")</f>
        <v/>
      </c>
      <c r="H111" s="76" t="str">
        <f>IFERROR(VLOOKUP(HBL[[#This Row],[Råvara]],Råvaror!$B$3:$D$81,3,FALSE),"")</f>
        <v/>
      </c>
      <c r="I111" s="76" t="str">
        <f>IFERROR(VLOOKUP(HBL[[#This Row],[Råvara]],Råvaror!$B$3:$E$81,4,FALSE),"")</f>
        <v/>
      </c>
      <c r="J111" s="76" t="str">
        <f>IFERROR(VLOOKUP(HBL[[#This Row],[Drivmedel]],DML_drivmedel[[FuelID]:[Drivmedel]],6,FALSE),"")</f>
        <v/>
      </c>
      <c r="K111" s="148">
        <v>3109</v>
      </c>
      <c r="L111" s="3"/>
      <c r="M111" s="3"/>
      <c r="N111" s="3"/>
      <c r="O111" s="78"/>
      <c r="P111" s="3"/>
      <c r="Q111" s="3" t="str">
        <f>IFERROR(HLOOKUP(HBL[[#This Row],[Bränslekategori]],Listor!$G$292:$N$306,IF(HBL[[#This Row],[Enhet]]=Listor!$A$44,14,IF(HBL[[#This Row],[Enhet]]=Listor!$A$45,15,"")),FALSE),"")</f>
        <v/>
      </c>
      <c r="R111" s="3"/>
      <c r="S111" s="3"/>
      <c r="T111" s="3"/>
      <c r="U111" s="3"/>
      <c r="V111" s="3"/>
      <c r="W111" s="3"/>
      <c r="X111" s="3"/>
      <c r="Y111" s="77" t="str">
        <f>IF(HBL[[#This Row],[Produktionskedja]]&lt;&gt;"",VLOOKUP(HBL[[#This Row],[Produktionskedja]],Normalvärden[],4,FALSE),"")</f>
        <v/>
      </c>
      <c r="Z111" s="54"/>
      <c r="AA111" s="3"/>
      <c r="AB111" s="54"/>
      <c r="AC111" s="55" t="str">
        <f>IF(HBL[[#This Row],[Växthusgasutsläpp g CO2e/MJ]]&lt;&gt;"",IF(HBL[[#This Row],[Växthusgasutsläpp g CO2e/MJ]]&gt;(0.5*VLOOKUP(HBL[[#This Row],[Användningsområde]],Användningsområde[],2,FALSE)),"Utsläppsminskningen är mindre än 50 % och uppfyller därför inte hållbarhetskriterierna",""),"")</f>
        <v/>
      </c>
      <c r="AD111" s="163"/>
    </row>
    <row r="112" spans="2:30" x14ac:dyDescent="0.35">
      <c r="B112" s="9" t="str">
        <f>IF(HBL[[#This Row],[Hållbar mängd]]&gt;0,IF(HBL[[#This Row],[Enhet]]=Listor!$A$44,HBL[[#This Row],[Hållbar mängd]]*HBL[[#This Row],[Effektivt värmevärde]]*1000,HBL[[#This Row],[Hållbar mängd]]*HBL[[#This Row],[Effektivt värmevärde]]),"")</f>
        <v/>
      </c>
      <c r="C112" s="120" t="str">
        <f>IFERROR(IF(VLOOKUP(HBL[[#This Row],[Drivmedel]],DML_drivmedel[[FuelID]:[Reduktionsplikt]],10,FALSE)="Ja",VLOOKUP(HBL[[#This Row],[Drivmedelskategori]],Drivmedel[],5,FALSE),""),"")</f>
        <v/>
      </c>
      <c r="D112" s="9" t="str">
        <f>IFERROR(IF(HBL[[#This Row],[Hållbar mängd]]&gt;0,HBL[[#This Row],[Växthusgasutsläpp g CO2e/MJ]]*HBL[[#This Row],[Energimängd MJ]]/1000000,""),"")</f>
        <v/>
      </c>
      <c r="E112" s="3" t="str">
        <f>IF(HBL[[#This Row],[Hållbar mängd]]&gt;0,CONCATENATE(Rapporteringsår,"-",HBL[[#This Row],[ID]]),"")</f>
        <v/>
      </c>
      <c r="F112" s="3" t="str">
        <f>IF(HBL[[#This Row],[Hållbar mängd]]&gt;0,Organisationsnummer,"")</f>
        <v/>
      </c>
      <c r="G112" s="56" t="str">
        <f>IF(HBL[[#This Row],[Hållbar mängd]]&gt;0,Rapporteringsår,"")</f>
        <v/>
      </c>
      <c r="H112" s="76" t="str">
        <f>IFERROR(VLOOKUP(HBL[[#This Row],[Råvara]],Råvaror!$B$3:$D$81,3,FALSE),"")</f>
        <v/>
      </c>
      <c r="I112" s="76" t="str">
        <f>IFERROR(VLOOKUP(HBL[[#This Row],[Råvara]],Råvaror!$B$3:$E$81,4,FALSE),"")</f>
        <v/>
      </c>
      <c r="J112" s="76" t="str">
        <f>IFERROR(VLOOKUP(HBL[[#This Row],[Drivmedel]],DML_drivmedel[[FuelID]:[Drivmedel]],6,FALSE),"")</f>
        <v/>
      </c>
      <c r="K112" s="148">
        <v>3110</v>
      </c>
      <c r="L112" s="3"/>
      <c r="M112" s="3"/>
      <c r="N112" s="3"/>
      <c r="O112" s="78"/>
      <c r="P112" s="3"/>
      <c r="Q112" s="3" t="str">
        <f>IFERROR(HLOOKUP(HBL[[#This Row],[Bränslekategori]],Listor!$G$292:$N$306,IF(HBL[[#This Row],[Enhet]]=Listor!$A$44,14,IF(HBL[[#This Row],[Enhet]]=Listor!$A$45,15,"")),FALSE),"")</f>
        <v/>
      </c>
      <c r="R112" s="3"/>
      <c r="S112" s="3"/>
      <c r="T112" s="3"/>
      <c r="U112" s="3"/>
      <c r="V112" s="3"/>
      <c r="W112" s="3"/>
      <c r="X112" s="3"/>
      <c r="Y112" s="77" t="str">
        <f>IF(HBL[[#This Row],[Produktionskedja]]&lt;&gt;"",VLOOKUP(HBL[[#This Row],[Produktionskedja]],Normalvärden[],4,FALSE),"")</f>
        <v/>
      </c>
      <c r="Z112" s="54"/>
      <c r="AA112" s="3"/>
      <c r="AB112" s="54"/>
      <c r="AC112" s="55" t="str">
        <f>IF(HBL[[#This Row],[Växthusgasutsläpp g CO2e/MJ]]&lt;&gt;"",IF(HBL[[#This Row],[Växthusgasutsläpp g CO2e/MJ]]&gt;(0.5*VLOOKUP(HBL[[#This Row],[Användningsområde]],Användningsområde[],2,FALSE)),"Utsläppsminskningen är mindre än 50 % och uppfyller därför inte hållbarhetskriterierna",""),"")</f>
        <v/>
      </c>
      <c r="AD112" s="163"/>
    </row>
    <row r="113" spans="2:30" x14ac:dyDescent="0.35">
      <c r="B113" s="9" t="str">
        <f>IF(HBL[[#This Row],[Hållbar mängd]]&gt;0,IF(HBL[[#This Row],[Enhet]]=Listor!$A$44,HBL[[#This Row],[Hållbar mängd]]*HBL[[#This Row],[Effektivt värmevärde]]*1000,HBL[[#This Row],[Hållbar mängd]]*HBL[[#This Row],[Effektivt värmevärde]]),"")</f>
        <v/>
      </c>
      <c r="C113" s="120" t="str">
        <f>IFERROR(IF(VLOOKUP(HBL[[#This Row],[Drivmedel]],DML_drivmedel[[FuelID]:[Reduktionsplikt]],10,FALSE)="Ja",VLOOKUP(HBL[[#This Row],[Drivmedelskategori]],Drivmedel[],5,FALSE),""),"")</f>
        <v/>
      </c>
      <c r="D113" s="9" t="str">
        <f>IFERROR(IF(HBL[[#This Row],[Hållbar mängd]]&gt;0,HBL[[#This Row],[Växthusgasutsläpp g CO2e/MJ]]*HBL[[#This Row],[Energimängd MJ]]/1000000,""),"")</f>
        <v/>
      </c>
      <c r="E113" s="3" t="str">
        <f>IF(HBL[[#This Row],[Hållbar mängd]]&gt;0,CONCATENATE(Rapporteringsår,"-",HBL[[#This Row],[ID]]),"")</f>
        <v/>
      </c>
      <c r="F113" s="3" t="str">
        <f>IF(HBL[[#This Row],[Hållbar mängd]]&gt;0,Organisationsnummer,"")</f>
        <v/>
      </c>
      <c r="G113" s="56" t="str">
        <f>IF(HBL[[#This Row],[Hållbar mängd]]&gt;0,Rapporteringsår,"")</f>
        <v/>
      </c>
      <c r="H113" s="76" t="str">
        <f>IFERROR(VLOOKUP(HBL[[#This Row],[Råvara]],Råvaror!$B$3:$D$81,3,FALSE),"")</f>
        <v/>
      </c>
      <c r="I113" s="76" t="str">
        <f>IFERROR(VLOOKUP(HBL[[#This Row],[Råvara]],Råvaror!$B$3:$E$81,4,FALSE),"")</f>
        <v/>
      </c>
      <c r="J113" s="76" t="str">
        <f>IFERROR(VLOOKUP(HBL[[#This Row],[Drivmedel]],DML_drivmedel[[FuelID]:[Drivmedel]],6,FALSE),"")</f>
        <v/>
      </c>
      <c r="K113" s="148">
        <v>3111</v>
      </c>
      <c r="L113" s="3"/>
      <c r="M113" s="3"/>
      <c r="N113" s="3"/>
      <c r="O113" s="78"/>
      <c r="P113" s="3"/>
      <c r="Q113" s="3" t="str">
        <f>IFERROR(HLOOKUP(HBL[[#This Row],[Bränslekategori]],Listor!$G$292:$N$306,IF(HBL[[#This Row],[Enhet]]=Listor!$A$44,14,IF(HBL[[#This Row],[Enhet]]=Listor!$A$45,15,"")),FALSE),"")</f>
        <v/>
      </c>
      <c r="R113" s="3"/>
      <c r="S113" s="3"/>
      <c r="T113" s="3"/>
      <c r="U113" s="3"/>
      <c r="V113" s="3"/>
      <c r="W113" s="3"/>
      <c r="X113" s="3"/>
      <c r="Y113" s="77" t="str">
        <f>IF(HBL[[#This Row],[Produktionskedja]]&lt;&gt;"",VLOOKUP(HBL[[#This Row],[Produktionskedja]],Normalvärden[],4,FALSE),"")</f>
        <v/>
      </c>
      <c r="Z113" s="54"/>
      <c r="AA113" s="3"/>
      <c r="AB113" s="54"/>
      <c r="AC113" s="55" t="str">
        <f>IF(HBL[[#This Row],[Växthusgasutsläpp g CO2e/MJ]]&lt;&gt;"",IF(HBL[[#This Row],[Växthusgasutsläpp g CO2e/MJ]]&gt;(0.5*VLOOKUP(HBL[[#This Row],[Användningsområde]],Användningsområde[],2,FALSE)),"Utsläppsminskningen är mindre än 50 % och uppfyller därför inte hållbarhetskriterierna",""),"")</f>
        <v/>
      </c>
      <c r="AD113" s="163"/>
    </row>
    <row r="114" spans="2:30" x14ac:dyDescent="0.35">
      <c r="B114" s="9" t="str">
        <f>IF(HBL[[#This Row],[Hållbar mängd]]&gt;0,IF(HBL[[#This Row],[Enhet]]=Listor!$A$44,HBL[[#This Row],[Hållbar mängd]]*HBL[[#This Row],[Effektivt värmevärde]]*1000,HBL[[#This Row],[Hållbar mängd]]*HBL[[#This Row],[Effektivt värmevärde]]),"")</f>
        <v/>
      </c>
      <c r="C114" s="120" t="str">
        <f>IFERROR(IF(VLOOKUP(HBL[[#This Row],[Drivmedel]],DML_drivmedel[[FuelID]:[Reduktionsplikt]],10,FALSE)="Ja",VLOOKUP(HBL[[#This Row],[Drivmedelskategori]],Drivmedel[],5,FALSE),""),"")</f>
        <v/>
      </c>
      <c r="D114" s="9" t="str">
        <f>IFERROR(IF(HBL[[#This Row],[Hållbar mängd]]&gt;0,HBL[[#This Row],[Växthusgasutsläpp g CO2e/MJ]]*HBL[[#This Row],[Energimängd MJ]]/1000000,""),"")</f>
        <v/>
      </c>
      <c r="E114" s="3" t="str">
        <f>IF(HBL[[#This Row],[Hållbar mängd]]&gt;0,CONCATENATE(Rapporteringsår,"-",HBL[[#This Row],[ID]]),"")</f>
        <v/>
      </c>
      <c r="F114" s="3" t="str">
        <f>IF(HBL[[#This Row],[Hållbar mängd]]&gt;0,Organisationsnummer,"")</f>
        <v/>
      </c>
      <c r="G114" s="56" t="str">
        <f>IF(HBL[[#This Row],[Hållbar mängd]]&gt;0,Rapporteringsår,"")</f>
        <v/>
      </c>
      <c r="H114" s="76" t="str">
        <f>IFERROR(VLOOKUP(HBL[[#This Row],[Råvara]],Råvaror!$B$3:$D$81,3,FALSE),"")</f>
        <v/>
      </c>
      <c r="I114" s="76" t="str">
        <f>IFERROR(VLOOKUP(HBL[[#This Row],[Råvara]],Råvaror!$B$3:$E$81,4,FALSE),"")</f>
        <v/>
      </c>
      <c r="J114" s="76" t="str">
        <f>IFERROR(VLOOKUP(HBL[[#This Row],[Drivmedel]],DML_drivmedel[[FuelID]:[Drivmedel]],6,FALSE),"")</f>
        <v/>
      </c>
      <c r="K114" s="148">
        <v>3112</v>
      </c>
      <c r="L114" s="3"/>
      <c r="M114" s="3"/>
      <c r="N114" s="3"/>
      <c r="O114" s="78"/>
      <c r="P114" s="3"/>
      <c r="Q114" s="3" t="str">
        <f>IFERROR(HLOOKUP(HBL[[#This Row],[Bränslekategori]],Listor!$G$292:$N$306,IF(HBL[[#This Row],[Enhet]]=Listor!$A$44,14,IF(HBL[[#This Row],[Enhet]]=Listor!$A$45,15,"")),FALSE),"")</f>
        <v/>
      </c>
      <c r="R114" s="3"/>
      <c r="S114" s="3"/>
      <c r="T114" s="3"/>
      <c r="U114" s="3"/>
      <c r="V114" s="3"/>
      <c r="W114" s="3"/>
      <c r="X114" s="3"/>
      <c r="Y114" s="77" t="str">
        <f>IF(HBL[[#This Row],[Produktionskedja]]&lt;&gt;"",VLOOKUP(HBL[[#This Row],[Produktionskedja]],Normalvärden[],4,FALSE),"")</f>
        <v/>
      </c>
      <c r="Z114" s="54"/>
      <c r="AA114" s="3"/>
      <c r="AB114" s="54"/>
      <c r="AC114" s="55" t="str">
        <f>IF(HBL[[#This Row],[Växthusgasutsläpp g CO2e/MJ]]&lt;&gt;"",IF(HBL[[#This Row],[Växthusgasutsläpp g CO2e/MJ]]&gt;(0.5*VLOOKUP(HBL[[#This Row],[Användningsområde]],Användningsområde[],2,FALSE)),"Utsläppsminskningen är mindre än 50 % och uppfyller därför inte hållbarhetskriterierna",""),"")</f>
        <v/>
      </c>
      <c r="AD114" s="163"/>
    </row>
    <row r="115" spans="2:30" x14ac:dyDescent="0.35">
      <c r="B115" s="9" t="str">
        <f>IF(HBL[[#This Row],[Hållbar mängd]]&gt;0,IF(HBL[[#This Row],[Enhet]]=Listor!$A$44,HBL[[#This Row],[Hållbar mängd]]*HBL[[#This Row],[Effektivt värmevärde]]*1000,HBL[[#This Row],[Hållbar mängd]]*HBL[[#This Row],[Effektivt värmevärde]]),"")</f>
        <v/>
      </c>
      <c r="C115" s="120" t="str">
        <f>IFERROR(IF(VLOOKUP(HBL[[#This Row],[Drivmedel]],DML_drivmedel[[FuelID]:[Reduktionsplikt]],10,FALSE)="Ja",VLOOKUP(HBL[[#This Row],[Drivmedelskategori]],Drivmedel[],5,FALSE),""),"")</f>
        <v/>
      </c>
      <c r="D115" s="9" t="str">
        <f>IFERROR(IF(HBL[[#This Row],[Hållbar mängd]]&gt;0,HBL[[#This Row],[Växthusgasutsläpp g CO2e/MJ]]*HBL[[#This Row],[Energimängd MJ]]/1000000,""),"")</f>
        <v/>
      </c>
      <c r="E115" s="3" t="str">
        <f>IF(HBL[[#This Row],[Hållbar mängd]]&gt;0,CONCATENATE(Rapporteringsår,"-",HBL[[#This Row],[ID]]),"")</f>
        <v/>
      </c>
      <c r="F115" s="3" t="str">
        <f>IF(HBL[[#This Row],[Hållbar mängd]]&gt;0,Organisationsnummer,"")</f>
        <v/>
      </c>
      <c r="G115" s="56" t="str">
        <f>IF(HBL[[#This Row],[Hållbar mängd]]&gt;0,Rapporteringsår,"")</f>
        <v/>
      </c>
      <c r="H115" s="76" t="str">
        <f>IFERROR(VLOOKUP(HBL[[#This Row],[Råvara]],Råvaror!$B$3:$D$81,3,FALSE),"")</f>
        <v/>
      </c>
      <c r="I115" s="76" t="str">
        <f>IFERROR(VLOOKUP(HBL[[#This Row],[Råvara]],Råvaror!$B$3:$E$81,4,FALSE),"")</f>
        <v/>
      </c>
      <c r="J115" s="76" t="str">
        <f>IFERROR(VLOOKUP(HBL[[#This Row],[Drivmedel]],DML_drivmedel[[FuelID]:[Drivmedel]],6,FALSE),"")</f>
        <v/>
      </c>
      <c r="K115" s="148">
        <v>3113</v>
      </c>
      <c r="L115" s="3"/>
      <c r="M115" s="3"/>
      <c r="N115" s="3"/>
      <c r="O115" s="78"/>
      <c r="P115" s="3"/>
      <c r="Q115" s="3" t="str">
        <f>IFERROR(HLOOKUP(HBL[[#This Row],[Bränslekategori]],Listor!$G$292:$N$306,IF(HBL[[#This Row],[Enhet]]=Listor!$A$44,14,IF(HBL[[#This Row],[Enhet]]=Listor!$A$45,15,"")),FALSE),"")</f>
        <v/>
      </c>
      <c r="R115" s="3"/>
      <c r="S115" s="3"/>
      <c r="T115" s="3"/>
      <c r="U115" s="3"/>
      <c r="V115" s="3"/>
      <c r="W115" s="3"/>
      <c r="X115" s="3"/>
      <c r="Y115" s="77" t="str">
        <f>IF(HBL[[#This Row],[Produktionskedja]]&lt;&gt;"",VLOOKUP(HBL[[#This Row],[Produktionskedja]],Normalvärden[],4,FALSE),"")</f>
        <v/>
      </c>
      <c r="Z115" s="54"/>
      <c r="AA115" s="3"/>
      <c r="AB115" s="54"/>
      <c r="AC115" s="55" t="str">
        <f>IF(HBL[[#This Row],[Växthusgasutsläpp g CO2e/MJ]]&lt;&gt;"",IF(HBL[[#This Row],[Växthusgasutsläpp g CO2e/MJ]]&gt;(0.5*VLOOKUP(HBL[[#This Row],[Användningsområde]],Användningsområde[],2,FALSE)),"Utsläppsminskningen är mindre än 50 % och uppfyller därför inte hållbarhetskriterierna",""),"")</f>
        <v/>
      </c>
      <c r="AD115" s="163"/>
    </row>
    <row r="116" spans="2:30" x14ac:dyDescent="0.35">
      <c r="B116" s="9" t="str">
        <f>IF(HBL[[#This Row],[Hållbar mängd]]&gt;0,IF(HBL[[#This Row],[Enhet]]=Listor!$A$44,HBL[[#This Row],[Hållbar mängd]]*HBL[[#This Row],[Effektivt värmevärde]]*1000,HBL[[#This Row],[Hållbar mängd]]*HBL[[#This Row],[Effektivt värmevärde]]),"")</f>
        <v/>
      </c>
      <c r="C116" s="120" t="str">
        <f>IFERROR(IF(VLOOKUP(HBL[[#This Row],[Drivmedel]],DML_drivmedel[[FuelID]:[Reduktionsplikt]],10,FALSE)="Ja",VLOOKUP(HBL[[#This Row],[Drivmedelskategori]],Drivmedel[],5,FALSE),""),"")</f>
        <v/>
      </c>
      <c r="D116" s="9" t="str">
        <f>IFERROR(IF(HBL[[#This Row],[Hållbar mängd]]&gt;0,HBL[[#This Row],[Växthusgasutsläpp g CO2e/MJ]]*HBL[[#This Row],[Energimängd MJ]]/1000000,""),"")</f>
        <v/>
      </c>
      <c r="E116" s="3" t="str">
        <f>IF(HBL[[#This Row],[Hållbar mängd]]&gt;0,CONCATENATE(Rapporteringsår,"-",HBL[[#This Row],[ID]]),"")</f>
        <v/>
      </c>
      <c r="F116" s="3" t="str">
        <f>IF(HBL[[#This Row],[Hållbar mängd]]&gt;0,Organisationsnummer,"")</f>
        <v/>
      </c>
      <c r="G116" s="56" t="str">
        <f>IF(HBL[[#This Row],[Hållbar mängd]]&gt;0,Rapporteringsår,"")</f>
        <v/>
      </c>
      <c r="H116" s="76" t="str">
        <f>IFERROR(VLOOKUP(HBL[[#This Row],[Råvara]],Råvaror!$B$3:$D$81,3,FALSE),"")</f>
        <v/>
      </c>
      <c r="I116" s="76" t="str">
        <f>IFERROR(VLOOKUP(HBL[[#This Row],[Råvara]],Råvaror!$B$3:$E$81,4,FALSE),"")</f>
        <v/>
      </c>
      <c r="J116" s="76" t="str">
        <f>IFERROR(VLOOKUP(HBL[[#This Row],[Drivmedel]],DML_drivmedel[[FuelID]:[Drivmedel]],6,FALSE),"")</f>
        <v/>
      </c>
      <c r="K116" s="148">
        <v>3114</v>
      </c>
      <c r="L116" s="3"/>
      <c r="M116" s="3"/>
      <c r="N116" s="3"/>
      <c r="O116" s="78"/>
      <c r="P116" s="3"/>
      <c r="Q116" s="3" t="str">
        <f>IFERROR(HLOOKUP(HBL[[#This Row],[Bränslekategori]],Listor!$G$292:$N$306,IF(HBL[[#This Row],[Enhet]]=Listor!$A$44,14,IF(HBL[[#This Row],[Enhet]]=Listor!$A$45,15,"")),FALSE),"")</f>
        <v/>
      </c>
      <c r="R116" s="3"/>
      <c r="S116" s="3"/>
      <c r="T116" s="3"/>
      <c r="U116" s="3"/>
      <c r="V116" s="3"/>
      <c r="W116" s="3"/>
      <c r="X116" s="3"/>
      <c r="Y116" s="77" t="str">
        <f>IF(HBL[[#This Row],[Produktionskedja]]&lt;&gt;"",VLOOKUP(HBL[[#This Row],[Produktionskedja]],Normalvärden[],4,FALSE),"")</f>
        <v/>
      </c>
      <c r="Z116" s="54"/>
      <c r="AA116" s="3"/>
      <c r="AB116" s="54"/>
      <c r="AC116" s="55" t="str">
        <f>IF(HBL[[#This Row],[Växthusgasutsläpp g CO2e/MJ]]&lt;&gt;"",IF(HBL[[#This Row],[Växthusgasutsläpp g CO2e/MJ]]&gt;(0.5*VLOOKUP(HBL[[#This Row],[Användningsområde]],Användningsområde[],2,FALSE)),"Utsläppsminskningen är mindre än 50 % och uppfyller därför inte hållbarhetskriterierna",""),"")</f>
        <v/>
      </c>
      <c r="AD116" s="163"/>
    </row>
    <row r="117" spans="2:30" x14ac:dyDescent="0.35">
      <c r="B117" s="9" t="str">
        <f>IF(HBL[[#This Row],[Hållbar mängd]]&gt;0,IF(HBL[[#This Row],[Enhet]]=Listor!$A$44,HBL[[#This Row],[Hållbar mängd]]*HBL[[#This Row],[Effektivt värmevärde]]*1000,HBL[[#This Row],[Hållbar mängd]]*HBL[[#This Row],[Effektivt värmevärde]]),"")</f>
        <v/>
      </c>
      <c r="C117" s="120" t="str">
        <f>IFERROR(IF(VLOOKUP(HBL[[#This Row],[Drivmedel]],DML_drivmedel[[FuelID]:[Reduktionsplikt]],10,FALSE)="Ja",VLOOKUP(HBL[[#This Row],[Drivmedelskategori]],Drivmedel[],5,FALSE),""),"")</f>
        <v/>
      </c>
      <c r="D117" s="9" t="str">
        <f>IFERROR(IF(HBL[[#This Row],[Hållbar mängd]]&gt;0,HBL[[#This Row],[Växthusgasutsläpp g CO2e/MJ]]*HBL[[#This Row],[Energimängd MJ]]/1000000,""),"")</f>
        <v/>
      </c>
      <c r="E117" s="3" t="str">
        <f>IF(HBL[[#This Row],[Hållbar mängd]]&gt;0,CONCATENATE(Rapporteringsår,"-",HBL[[#This Row],[ID]]),"")</f>
        <v/>
      </c>
      <c r="F117" s="3" t="str">
        <f>IF(HBL[[#This Row],[Hållbar mängd]]&gt;0,Organisationsnummer,"")</f>
        <v/>
      </c>
      <c r="G117" s="56" t="str">
        <f>IF(HBL[[#This Row],[Hållbar mängd]]&gt;0,Rapporteringsår,"")</f>
        <v/>
      </c>
      <c r="H117" s="76" t="str">
        <f>IFERROR(VLOOKUP(HBL[[#This Row],[Råvara]],Råvaror!$B$3:$D$81,3,FALSE),"")</f>
        <v/>
      </c>
      <c r="I117" s="76" t="str">
        <f>IFERROR(VLOOKUP(HBL[[#This Row],[Råvara]],Råvaror!$B$3:$E$81,4,FALSE),"")</f>
        <v/>
      </c>
      <c r="J117" s="76" t="str">
        <f>IFERROR(VLOOKUP(HBL[[#This Row],[Drivmedel]],DML_drivmedel[[FuelID]:[Drivmedel]],6,FALSE),"")</f>
        <v/>
      </c>
      <c r="K117" s="148">
        <v>3115</v>
      </c>
      <c r="L117" s="3"/>
      <c r="M117" s="3"/>
      <c r="N117" s="3"/>
      <c r="O117" s="78"/>
      <c r="P117" s="3"/>
      <c r="Q117" s="3" t="str">
        <f>IFERROR(HLOOKUP(HBL[[#This Row],[Bränslekategori]],Listor!$G$292:$N$306,IF(HBL[[#This Row],[Enhet]]=Listor!$A$44,14,IF(HBL[[#This Row],[Enhet]]=Listor!$A$45,15,"")),FALSE),"")</f>
        <v/>
      </c>
      <c r="R117" s="3"/>
      <c r="S117" s="3"/>
      <c r="T117" s="3"/>
      <c r="U117" s="3"/>
      <c r="V117" s="3"/>
      <c r="W117" s="3"/>
      <c r="X117" s="3"/>
      <c r="Y117" s="77" t="str">
        <f>IF(HBL[[#This Row],[Produktionskedja]]&lt;&gt;"",VLOOKUP(HBL[[#This Row],[Produktionskedja]],Normalvärden[],4,FALSE),"")</f>
        <v/>
      </c>
      <c r="Z117" s="54"/>
      <c r="AA117" s="3"/>
      <c r="AB117" s="54"/>
      <c r="AC117" s="55" t="str">
        <f>IF(HBL[[#This Row],[Växthusgasutsläpp g CO2e/MJ]]&lt;&gt;"",IF(HBL[[#This Row],[Växthusgasutsläpp g CO2e/MJ]]&gt;(0.5*VLOOKUP(HBL[[#This Row],[Användningsområde]],Användningsområde[],2,FALSE)),"Utsläppsminskningen är mindre än 50 % och uppfyller därför inte hållbarhetskriterierna",""),"")</f>
        <v/>
      </c>
      <c r="AD117" s="163"/>
    </row>
    <row r="118" spans="2:30" x14ac:dyDescent="0.35">
      <c r="B118" s="9" t="str">
        <f>IF(HBL[[#This Row],[Hållbar mängd]]&gt;0,IF(HBL[[#This Row],[Enhet]]=Listor!$A$44,HBL[[#This Row],[Hållbar mängd]]*HBL[[#This Row],[Effektivt värmevärde]]*1000,HBL[[#This Row],[Hållbar mängd]]*HBL[[#This Row],[Effektivt värmevärde]]),"")</f>
        <v/>
      </c>
      <c r="C118" s="120" t="str">
        <f>IFERROR(IF(VLOOKUP(HBL[[#This Row],[Drivmedel]],DML_drivmedel[[FuelID]:[Reduktionsplikt]],10,FALSE)="Ja",VLOOKUP(HBL[[#This Row],[Drivmedelskategori]],Drivmedel[],5,FALSE),""),"")</f>
        <v/>
      </c>
      <c r="D118" s="9" t="str">
        <f>IFERROR(IF(HBL[[#This Row],[Hållbar mängd]]&gt;0,HBL[[#This Row],[Växthusgasutsläpp g CO2e/MJ]]*HBL[[#This Row],[Energimängd MJ]]/1000000,""),"")</f>
        <v/>
      </c>
      <c r="E118" s="3" t="str">
        <f>IF(HBL[[#This Row],[Hållbar mängd]]&gt;0,CONCATENATE(Rapporteringsår,"-",HBL[[#This Row],[ID]]),"")</f>
        <v/>
      </c>
      <c r="F118" s="3" t="str">
        <f>IF(HBL[[#This Row],[Hållbar mängd]]&gt;0,Organisationsnummer,"")</f>
        <v/>
      </c>
      <c r="G118" s="56" t="str">
        <f>IF(HBL[[#This Row],[Hållbar mängd]]&gt;0,Rapporteringsår,"")</f>
        <v/>
      </c>
      <c r="H118" s="76" t="str">
        <f>IFERROR(VLOOKUP(HBL[[#This Row],[Råvara]],Råvaror!$B$3:$D$81,3,FALSE),"")</f>
        <v/>
      </c>
      <c r="I118" s="76" t="str">
        <f>IFERROR(VLOOKUP(HBL[[#This Row],[Råvara]],Råvaror!$B$3:$E$81,4,FALSE),"")</f>
        <v/>
      </c>
      <c r="J118" s="76" t="str">
        <f>IFERROR(VLOOKUP(HBL[[#This Row],[Drivmedel]],DML_drivmedel[[FuelID]:[Drivmedel]],6,FALSE),"")</f>
        <v/>
      </c>
      <c r="K118" s="148">
        <v>3116</v>
      </c>
      <c r="L118" s="3"/>
      <c r="M118" s="3"/>
      <c r="N118" s="3"/>
      <c r="O118" s="78"/>
      <c r="P118" s="3"/>
      <c r="Q118" s="3" t="str">
        <f>IFERROR(HLOOKUP(HBL[[#This Row],[Bränslekategori]],Listor!$G$292:$N$306,IF(HBL[[#This Row],[Enhet]]=Listor!$A$44,14,IF(HBL[[#This Row],[Enhet]]=Listor!$A$45,15,"")),FALSE),"")</f>
        <v/>
      </c>
      <c r="R118" s="3"/>
      <c r="S118" s="3"/>
      <c r="T118" s="3"/>
      <c r="U118" s="3"/>
      <c r="V118" s="3"/>
      <c r="W118" s="3"/>
      <c r="X118" s="3"/>
      <c r="Y118" s="77" t="str">
        <f>IF(HBL[[#This Row],[Produktionskedja]]&lt;&gt;"",VLOOKUP(HBL[[#This Row],[Produktionskedja]],Normalvärden[],4,FALSE),"")</f>
        <v/>
      </c>
      <c r="Z118" s="54"/>
      <c r="AA118" s="3"/>
      <c r="AB118" s="54"/>
      <c r="AC118" s="55" t="str">
        <f>IF(HBL[[#This Row],[Växthusgasutsläpp g CO2e/MJ]]&lt;&gt;"",IF(HBL[[#This Row],[Växthusgasutsläpp g CO2e/MJ]]&gt;(0.5*VLOOKUP(HBL[[#This Row],[Användningsområde]],Användningsområde[],2,FALSE)),"Utsläppsminskningen är mindre än 50 % och uppfyller därför inte hållbarhetskriterierna",""),"")</f>
        <v/>
      </c>
      <c r="AD118" s="163"/>
    </row>
    <row r="119" spans="2:30" x14ac:dyDescent="0.35">
      <c r="B119" s="9" t="str">
        <f>IF(HBL[[#This Row],[Hållbar mängd]]&gt;0,IF(HBL[[#This Row],[Enhet]]=Listor!$A$44,HBL[[#This Row],[Hållbar mängd]]*HBL[[#This Row],[Effektivt värmevärde]]*1000,HBL[[#This Row],[Hållbar mängd]]*HBL[[#This Row],[Effektivt värmevärde]]),"")</f>
        <v/>
      </c>
      <c r="C119" s="120" t="str">
        <f>IFERROR(IF(VLOOKUP(HBL[[#This Row],[Drivmedel]],DML_drivmedel[[FuelID]:[Reduktionsplikt]],10,FALSE)="Ja",VLOOKUP(HBL[[#This Row],[Drivmedelskategori]],Drivmedel[],5,FALSE),""),"")</f>
        <v/>
      </c>
      <c r="D119" s="9" t="str">
        <f>IFERROR(IF(HBL[[#This Row],[Hållbar mängd]]&gt;0,HBL[[#This Row],[Växthusgasutsläpp g CO2e/MJ]]*HBL[[#This Row],[Energimängd MJ]]/1000000,""),"")</f>
        <v/>
      </c>
      <c r="E119" s="3" t="str">
        <f>IF(HBL[[#This Row],[Hållbar mängd]]&gt;0,CONCATENATE(Rapporteringsår,"-",HBL[[#This Row],[ID]]),"")</f>
        <v/>
      </c>
      <c r="F119" s="3" t="str">
        <f>IF(HBL[[#This Row],[Hållbar mängd]]&gt;0,Organisationsnummer,"")</f>
        <v/>
      </c>
      <c r="G119" s="56" t="str">
        <f>IF(HBL[[#This Row],[Hållbar mängd]]&gt;0,Rapporteringsår,"")</f>
        <v/>
      </c>
      <c r="H119" s="76" t="str">
        <f>IFERROR(VLOOKUP(HBL[[#This Row],[Råvara]],Råvaror!$B$3:$D$81,3,FALSE),"")</f>
        <v/>
      </c>
      <c r="I119" s="76" t="str">
        <f>IFERROR(VLOOKUP(HBL[[#This Row],[Råvara]],Råvaror!$B$3:$E$81,4,FALSE),"")</f>
        <v/>
      </c>
      <c r="J119" s="76" t="str">
        <f>IFERROR(VLOOKUP(HBL[[#This Row],[Drivmedel]],DML_drivmedel[[FuelID]:[Drivmedel]],6,FALSE),"")</f>
        <v/>
      </c>
      <c r="K119" s="148">
        <v>3117</v>
      </c>
      <c r="L119" s="3"/>
      <c r="M119" s="3"/>
      <c r="N119" s="3"/>
      <c r="O119" s="78"/>
      <c r="P119" s="3"/>
      <c r="Q119" s="3" t="str">
        <f>IFERROR(HLOOKUP(HBL[[#This Row],[Bränslekategori]],Listor!$G$292:$N$306,IF(HBL[[#This Row],[Enhet]]=Listor!$A$44,14,IF(HBL[[#This Row],[Enhet]]=Listor!$A$45,15,"")),FALSE),"")</f>
        <v/>
      </c>
      <c r="R119" s="3"/>
      <c r="S119" s="3"/>
      <c r="T119" s="3"/>
      <c r="U119" s="3"/>
      <c r="V119" s="3"/>
      <c r="W119" s="3"/>
      <c r="X119" s="3"/>
      <c r="Y119" s="77" t="str">
        <f>IF(HBL[[#This Row],[Produktionskedja]]&lt;&gt;"",VLOOKUP(HBL[[#This Row],[Produktionskedja]],Normalvärden[],4,FALSE),"")</f>
        <v/>
      </c>
      <c r="Z119" s="54"/>
      <c r="AA119" s="3"/>
      <c r="AB119" s="54"/>
      <c r="AC119" s="55" t="str">
        <f>IF(HBL[[#This Row],[Växthusgasutsläpp g CO2e/MJ]]&lt;&gt;"",IF(HBL[[#This Row],[Växthusgasutsläpp g CO2e/MJ]]&gt;(0.5*VLOOKUP(HBL[[#This Row],[Användningsområde]],Användningsområde[],2,FALSE)),"Utsläppsminskningen är mindre än 50 % och uppfyller därför inte hållbarhetskriterierna",""),"")</f>
        <v/>
      </c>
      <c r="AD119" s="163"/>
    </row>
    <row r="120" spans="2:30" x14ac:dyDescent="0.35">
      <c r="B120" s="9" t="str">
        <f>IF(HBL[[#This Row],[Hållbar mängd]]&gt;0,IF(HBL[[#This Row],[Enhet]]=Listor!$A$44,HBL[[#This Row],[Hållbar mängd]]*HBL[[#This Row],[Effektivt värmevärde]]*1000,HBL[[#This Row],[Hållbar mängd]]*HBL[[#This Row],[Effektivt värmevärde]]),"")</f>
        <v/>
      </c>
      <c r="C120" s="120" t="str">
        <f>IFERROR(IF(VLOOKUP(HBL[[#This Row],[Drivmedel]],DML_drivmedel[[FuelID]:[Reduktionsplikt]],10,FALSE)="Ja",VLOOKUP(HBL[[#This Row],[Drivmedelskategori]],Drivmedel[],5,FALSE),""),"")</f>
        <v/>
      </c>
      <c r="D120" s="9" t="str">
        <f>IFERROR(IF(HBL[[#This Row],[Hållbar mängd]]&gt;0,HBL[[#This Row],[Växthusgasutsläpp g CO2e/MJ]]*HBL[[#This Row],[Energimängd MJ]]/1000000,""),"")</f>
        <v/>
      </c>
      <c r="E120" s="3" t="str">
        <f>IF(HBL[[#This Row],[Hållbar mängd]]&gt;0,CONCATENATE(Rapporteringsår,"-",HBL[[#This Row],[ID]]),"")</f>
        <v/>
      </c>
      <c r="F120" s="3" t="str">
        <f>IF(HBL[[#This Row],[Hållbar mängd]]&gt;0,Organisationsnummer,"")</f>
        <v/>
      </c>
      <c r="G120" s="56" t="str">
        <f>IF(HBL[[#This Row],[Hållbar mängd]]&gt;0,Rapporteringsår,"")</f>
        <v/>
      </c>
      <c r="H120" s="76" t="str">
        <f>IFERROR(VLOOKUP(HBL[[#This Row],[Råvara]],Råvaror!$B$3:$D$81,3,FALSE),"")</f>
        <v/>
      </c>
      <c r="I120" s="76" t="str">
        <f>IFERROR(VLOOKUP(HBL[[#This Row],[Råvara]],Råvaror!$B$3:$E$81,4,FALSE),"")</f>
        <v/>
      </c>
      <c r="J120" s="76" t="str">
        <f>IFERROR(VLOOKUP(HBL[[#This Row],[Drivmedel]],DML_drivmedel[[FuelID]:[Drivmedel]],6,FALSE),"")</f>
        <v/>
      </c>
      <c r="K120" s="148">
        <v>3118</v>
      </c>
      <c r="L120" s="3"/>
      <c r="M120" s="3"/>
      <c r="N120" s="3"/>
      <c r="O120" s="78"/>
      <c r="P120" s="3"/>
      <c r="Q120" s="3" t="str">
        <f>IFERROR(HLOOKUP(HBL[[#This Row],[Bränslekategori]],Listor!$G$292:$N$306,IF(HBL[[#This Row],[Enhet]]=Listor!$A$44,14,IF(HBL[[#This Row],[Enhet]]=Listor!$A$45,15,"")),FALSE),"")</f>
        <v/>
      </c>
      <c r="R120" s="3"/>
      <c r="S120" s="3"/>
      <c r="T120" s="3"/>
      <c r="U120" s="3"/>
      <c r="V120" s="3"/>
      <c r="W120" s="3"/>
      <c r="X120" s="3"/>
      <c r="Y120" s="77" t="str">
        <f>IF(HBL[[#This Row],[Produktionskedja]]&lt;&gt;"",VLOOKUP(HBL[[#This Row],[Produktionskedja]],Normalvärden[],4,FALSE),"")</f>
        <v/>
      </c>
      <c r="Z120" s="54"/>
      <c r="AA120" s="3"/>
      <c r="AB120" s="54"/>
      <c r="AC120" s="55" t="str">
        <f>IF(HBL[[#This Row],[Växthusgasutsläpp g CO2e/MJ]]&lt;&gt;"",IF(HBL[[#This Row],[Växthusgasutsläpp g CO2e/MJ]]&gt;(0.5*VLOOKUP(HBL[[#This Row],[Användningsområde]],Användningsområde[],2,FALSE)),"Utsläppsminskningen är mindre än 50 % och uppfyller därför inte hållbarhetskriterierna",""),"")</f>
        <v/>
      </c>
      <c r="AD120" s="163"/>
    </row>
    <row r="121" spans="2:30" x14ac:dyDescent="0.35">
      <c r="B121" s="9" t="str">
        <f>IF(HBL[[#This Row],[Hållbar mängd]]&gt;0,IF(HBL[[#This Row],[Enhet]]=Listor!$A$44,HBL[[#This Row],[Hållbar mängd]]*HBL[[#This Row],[Effektivt värmevärde]]*1000,HBL[[#This Row],[Hållbar mängd]]*HBL[[#This Row],[Effektivt värmevärde]]),"")</f>
        <v/>
      </c>
      <c r="C121" s="120" t="str">
        <f>IFERROR(IF(VLOOKUP(HBL[[#This Row],[Drivmedel]],DML_drivmedel[[FuelID]:[Reduktionsplikt]],10,FALSE)="Ja",VLOOKUP(HBL[[#This Row],[Drivmedelskategori]],Drivmedel[],5,FALSE),""),"")</f>
        <v/>
      </c>
      <c r="D121" s="9" t="str">
        <f>IFERROR(IF(HBL[[#This Row],[Hållbar mängd]]&gt;0,HBL[[#This Row],[Växthusgasutsläpp g CO2e/MJ]]*HBL[[#This Row],[Energimängd MJ]]/1000000,""),"")</f>
        <v/>
      </c>
      <c r="E121" s="3" t="str">
        <f>IF(HBL[[#This Row],[Hållbar mängd]]&gt;0,CONCATENATE(Rapporteringsår,"-",HBL[[#This Row],[ID]]),"")</f>
        <v/>
      </c>
      <c r="F121" s="3" t="str">
        <f>IF(HBL[[#This Row],[Hållbar mängd]]&gt;0,Organisationsnummer,"")</f>
        <v/>
      </c>
      <c r="G121" s="56" t="str">
        <f>IF(HBL[[#This Row],[Hållbar mängd]]&gt;0,Rapporteringsår,"")</f>
        <v/>
      </c>
      <c r="H121" s="76" t="str">
        <f>IFERROR(VLOOKUP(HBL[[#This Row],[Råvara]],Råvaror!$B$3:$D$81,3,FALSE),"")</f>
        <v/>
      </c>
      <c r="I121" s="76" t="str">
        <f>IFERROR(VLOOKUP(HBL[[#This Row],[Råvara]],Råvaror!$B$3:$E$81,4,FALSE),"")</f>
        <v/>
      </c>
      <c r="J121" s="76" t="str">
        <f>IFERROR(VLOOKUP(HBL[[#This Row],[Drivmedel]],DML_drivmedel[[FuelID]:[Drivmedel]],6,FALSE),"")</f>
        <v/>
      </c>
      <c r="K121" s="148">
        <v>3119</v>
      </c>
      <c r="L121" s="3"/>
      <c r="M121" s="3"/>
      <c r="N121" s="3"/>
      <c r="O121" s="78"/>
      <c r="P121" s="3"/>
      <c r="Q121" s="3" t="str">
        <f>IFERROR(HLOOKUP(HBL[[#This Row],[Bränslekategori]],Listor!$G$292:$N$306,IF(HBL[[#This Row],[Enhet]]=Listor!$A$44,14,IF(HBL[[#This Row],[Enhet]]=Listor!$A$45,15,"")),FALSE),"")</f>
        <v/>
      </c>
      <c r="R121" s="3"/>
      <c r="S121" s="3"/>
      <c r="T121" s="3"/>
      <c r="U121" s="3"/>
      <c r="V121" s="3"/>
      <c r="W121" s="3"/>
      <c r="X121" s="3"/>
      <c r="Y121" s="77" t="str">
        <f>IF(HBL[[#This Row],[Produktionskedja]]&lt;&gt;"",VLOOKUP(HBL[[#This Row],[Produktionskedja]],Normalvärden[],4,FALSE),"")</f>
        <v/>
      </c>
      <c r="Z121" s="54"/>
      <c r="AA121" s="3"/>
      <c r="AB121" s="54"/>
      <c r="AC121" s="55" t="str">
        <f>IF(HBL[[#This Row],[Växthusgasutsläpp g CO2e/MJ]]&lt;&gt;"",IF(HBL[[#This Row],[Växthusgasutsläpp g CO2e/MJ]]&gt;(0.5*VLOOKUP(HBL[[#This Row],[Användningsområde]],Användningsområde[],2,FALSE)),"Utsläppsminskningen är mindre än 50 % och uppfyller därför inte hållbarhetskriterierna",""),"")</f>
        <v/>
      </c>
      <c r="AD121" s="163"/>
    </row>
    <row r="122" spans="2:30" x14ac:dyDescent="0.35">
      <c r="B122" s="9" t="str">
        <f>IF(HBL[[#This Row],[Hållbar mängd]]&gt;0,IF(HBL[[#This Row],[Enhet]]=Listor!$A$44,HBL[[#This Row],[Hållbar mängd]]*HBL[[#This Row],[Effektivt värmevärde]]*1000,HBL[[#This Row],[Hållbar mängd]]*HBL[[#This Row],[Effektivt värmevärde]]),"")</f>
        <v/>
      </c>
      <c r="C122" s="120" t="str">
        <f>IFERROR(IF(VLOOKUP(HBL[[#This Row],[Drivmedel]],DML_drivmedel[[FuelID]:[Reduktionsplikt]],10,FALSE)="Ja",VLOOKUP(HBL[[#This Row],[Drivmedelskategori]],Drivmedel[],5,FALSE),""),"")</f>
        <v/>
      </c>
      <c r="D122" s="9" t="str">
        <f>IFERROR(IF(HBL[[#This Row],[Hållbar mängd]]&gt;0,HBL[[#This Row],[Växthusgasutsläpp g CO2e/MJ]]*HBL[[#This Row],[Energimängd MJ]]/1000000,""),"")</f>
        <v/>
      </c>
      <c r="E122" s="3" t="str">
        <f>IF(HBL[[#This Row],[Hållbar mängd]]&gt;0,CONCATENATE(Rapporteringsår,"-",HBL[[#This Row],[ID]]),"")</f>
        <v/>
      </c>
      <c r="F122" s="3" t="str">
        <f>IF(HBL[[#This Row],[Hållbar mängd]]&gt;0,Organisationsnummer,"")</f>
        <v/>
      </c>
      <c r="G122" s="56" t="str">
        <f>IF(HBL[[#This Row],[Hållbar mängd]]&gt;0,Rapporteringsår,"")</f>
        <v/>
      </c>
      <c r="H122" s="76" t="str">
        <f>IFERROR(VLOOKUP(HBL[[#This Row],[Råvara]],Råvaror!$B$3:$D$81,3,FALSE),"")</f>
        <v/>
      </c>
      <c r="I122" s="76" t="str">
        <f>IFERROR(VLOOKUP(HBL[[#This Row],[Råvara]],Råvaror!$B$3:$E$81,4,FALSE),"")</f>
        <v/>
      </c>
      <c r="J122" s="76" t="str">
        <f>IFERROR(VLOOKUP(HBL[[#This Row],[Drivmedel]],DML_drivmedel[[FuelID]:[Drivmedel]],6,FALSE),"")</f>
        <v/>
      </c>
      <c r="K122" s="148">
        <v>3120</v>
      </c>
      <c r="L122" s="3"/>
      <c r="M122" s="3"/>
      <c r="N122" s="3"/>
      <c r="O122" s="78"/>
      <c r="P122" s="3"/>
      <c r="Q122" s="3" t="str">
        <f>IFERROR(HLOOKUP(HBL[[#This Row],[Bränslekategori]],Listor!$G$292:$N$306,IF(HBL[[#This Row],[Enhet]]=Listor!$A$44,14,IF(HBL[[#This Row],[Enhet]]=Listor!$A$45,15,"")),FALSE),"")</f>
        <v/>
      </c>
      <c r="R122" s="3"/>
      <c r="S122" s="3"/>
      <c r="T122" s="3"/>
      <c r="U122" s="3"/>
      <c r="V122" s="3"/>
      <c r="W122" s="3"/>
      <c r="X122" s="3"/>
      <c r="Y122" s="77" t="str">
        <f>IF(HBL[[#This Row],[Produktionskedja]]&lt;&gt;"",VLOOKUP(HBL[[#This Row],[Produktionskedja]],Normalvärden[],4,FALSE),"")</f>
        <v/>
      </c>
      <c r="Z122" s="54"/>
      <c r="AA122" s="3"/>
      <c r="AB122" s="54"/>
      <c r="AC122" s="55" t="str">
        <f>IF(HBL[[#This Row],[Växthusgasutsläpp g CO2e/MJ]]&lt;&gt;"",IF(HBL[[#This Row],[Växthusgasutsläpp g CO2e/MJ]]&gt;(0.5*VLOOKUP(HBL[[#This Row],[Användningsområde]],Användningsområde[],2,FALSE)),"Utsläppsminskningen är mindre än 50 % och uppfyller därför inte hållbarhetskriterierna",""),"")</f>
        <v/>
      </c>
      <c r="AD122" s="163"/>
    </row>
    <row r="123" spans="2:30" x14ac:dyDescent="0.35">
      <c r="B123" s="9" t="str">
        <f>IF(HBL[[#This Row],[Hållbar mängd]]&gt;0,IF(HBL[[#This Row],[Enhet]]=Listor!$A$44,HBL[[#This Row],[Hållbar mängd]]*HBL[[#This Row],[Effektivt värmevärde]]*1000,HBL[[#This Row],[Hållbar mängd]]*HBL[[#This Row],[Effektivt värmevärde]]),"")</f>
        <v/>
      </c>
      <c r="C123" s="120" t="str">
        <f>IFERROR(IF(VLOOKUP(HBL[[#This Row],[Drivmedel]],DML_drivmedel[[FuelID]:[Reduktionsplikt]],10,FALSE)="Ja",VLOOKUP(HBL[[#This Row],[Drivmedelskategori]],Drivmedel[],5,FALSE),""),"")</f>
        <v/>
      </c>
      <c r="D123" s="9" t="str">
        <f>IFERROR(IF(HBL[[#This Row],[Hållbar mängd]]&gt;0,HBL[[#This Row],[Växthusgasutsläpp g CO2e/MJ]]*HBL[[#This Row],[Energimängd MJ]]/1000000,""),"")</f>
        <v/>
      </c>
      <c r="E123" s="3" t="str">
        <f>IF(HBL[[#This Row],[Hållbar mängd]]&gt;0,CONCATENATE(Rapporteringsår,"-",HBL[[#This Row],[ID]]),"")</f>
        <v/>
      </c>
      <c r="F123" s="3" t="str">
        <f>IF(HBL[[#This Row],[Hållbar mängd]]&gt;0,Organisationsnummer,"")</f>
        <v/>
      </c>
      <c r="G123" s="56" t="str">
        <f>IF(HBL[[#This Row],[Hållbar mängd]]&gt;0,Rapporteringsår,"")</f>
        <v/>
      </c>
      <c r="H123" s="76" t="str">
        <f>IFERROR(VLOOKUP(HBL[[#This Row],[Råvara]],Råvaror!$B$3:$D$81,3,FALSE),"")</f>
        <v/>
      </c>
      <c r="I123" s="76" t="str">
        <f>IFERROR(VLOOKUP(HBL[[#This Row],[Råvara]],Råvaror!$B$3:$E$81,4,FALSE),"")</f>
        <v/>
      </c>
      <c r="J123" s="76" t="str">
        <f>IFERROR(VLOOKUP(HBL[[#This Row],[Drivmedel]],DML_drivmedel[[FuelID]:[Drivmedel]],6,FALSE),"")</f>
        <v/>
      </c>
      <c r="K123" s="148">
        <v>3121</v>
      </c>
      <c r="L123" s="3"/>
      <c r="M123" s="3"/>
      <c r="N123" s="3"/>
      <c r="O123" s="78"/>
      <c r="P123" s="3"/>
      <c r="Q123" s="3" t="str">
        <f>IFERROR(HLOOKUP(HBL[[#This Row],[Bränslekategori]],Listor!$G$292:$N$306,IF(HBL[[#This Row],[Enhet]]=Listor!$A$44,14,IF(HBL[[#This Row],[Enhet]]=Listor!$A$45,15,"")),FALSE),"")</f>
        <v/>
      </c>
      <c r="R123" s="3"/>
      <c r="S123" s="3"/>
      <c r="T123" s="3"/>
      <c r="U123" s="3"/>
      <c r="V123" s="3"/>
      <c r="W123" s="3"/>
      <c r="X123" s="3"/>
      <c r="Y123" s="77" t="str">
        <f>IF(HBL[[#This Row],[Produktionskedja]]&lt;&gt;"",VLOOKUP(HBL[[#This Row],[Produktionskedja]],Normalvärden[],4,FALSE),"")</f>
        <v/>
      </c>
      <c r="Z123" s="54"/>
      <c r="AA123" s="3"/>
      <c r="AB123" s="54"/>
      <c r="AC123" s="55" t="str">
        <f>IF(HBL[[#This Row],[Växthusgasutsläpp g CO2e/MJ]]&lt;&gt;"",IF(HBL[[#This Row],[Växthusgasutsläpp g CO2e/MJ]]&gt;(0.5*VLOOKUP(HBL[[#This Row],[Användningsområde]],Användningsområde[],2,FALSE)),"Utsläppsminskningen är mindre än 50 % och uppfyller därför inte hållbarhetskriterierna",""),"")</f>
        <v/>
      </c>
      <c r="AD123" s="163"/>
    </row>
    <row r="124" spans="2:30" x14ac:dyDescent="0.35">
      <c r="B124" s="9" t="str">
        <f>IF(HBL[[#This Row],[Hållbar mängd]]&gt;0,IF(HBL[[#This Row],[Enhet]]=Listor!$A$44,HBL[[#This Row],[Hållbar mängd]]*HBL[[#This Row],[Effektivt värmevärde]]*1000,HBL[[#This Row],[Hållbar mängd]]*HBL[[#This Row],[Effektivt värmevärde]]),"")</f>
        <v/>
      </c>
      <c r="C124" s="120" t="str">
        <f>IFERROR(IF(VLOOKUP(HBL[[#This Row],[Drivmedel]],DML_drivmedel[[FuelID]:[Reduktionsplikt]],10,FALSE)="Ja",VLOOKUP(HBL[[#This Row],[Drivmedelskategori]],Drivmedel[],5,FALSE),""),"")</f>
        <v/>
      </c>
      <c r="D124" s="9" t="str">
        <f>IFERROR(IF(HBL[[#This Row],[Hållbar mängd]]&gt;0,HBL[[#This Row],[Växthusgasutsläpp g CO2e/MJ]]*HBL[[#This Row],[Energimängd MJ]]/1000000,""),"")</f>
        <v/>
      </c>
      <c r="E124" s="3" t="str">
        <f>IF(HBL[[#This Row],[Hållbar mängd]]&gt;0,CONCATENATE(Rapporteringsår,"-",HBL[[#This Row],[ID]]),"")</f>
        <v/>
      </c>
      <c r="F124" s="3" t="str">
        <f>IF(HBL[[#This Row],[Hållbar mängd]]&gt;0,Organisationsnummer,"")</f>
        <v/>
      </c>
      <c r="G124" s="56" t="str">
        <f>IF(HBL[[#This Row],[Hållbar mängd]]&gt;0,Rapporteringsår,"")</f>
        <v/>
      </c>
      <c r="H124" s="76" t="str">
        <f>IFERROR(VLOOKUP(HBL[[#This Row],[Råvara]],Råvaror!$B$3:$D$81,3,FALSE),"")</f>
        <v/>
      </c>
      <c r="I124" s="76" t="str">
        <f>IFERROR(VLOOKUP(HBL[[#This Row],[Råvara]],Råvaror!$B$3:$E$81,4,FALSE),"")</f>
        <v/>
      </c>
      <c r="J124" s="76" t="str">
        <f>IFERROR(VLOOKUP(HBL[[#This Row],[Drivmedel]],DML_drivmedel[[FuelID]:[Drivmedel]],6,FALSE),"")</f>
        <v/>
      </c>
      <c r="K124" s="148">
        <v>3122</v>
      </c>
      <c r="L124" s="3"/>
      <c r="M124" s="3"/>
      <c r="N124" s="3"/>
      <c r="O124" s="78"/>
      <c r="P124" s="3"/>
      <c r="Q124" s="3" t="str">
        <f>IFERROR(HLOOKUP(HBL[[#This Row],[Bränslekategori]],Listor!$G$292:$N$306,IF(HBL[[#This Row],[Enhet]]=Listor!$A$44,14,IF(HBL[[#This Row],[Enhet]]=Listor!$A$45,15,"")),FALSE),"")</f>
        <v/>
      </c>
      <c r="R124" s="3"/>
      <c r="S124" s="3"/>
      <c r="T124" s="3"/>
      <c r="U124" s="3"/>
      <c r="V124" s="3"/>
      <c r="W124" s="3"/>
      <c r="X124" s="3"/>
      <c r="Y124" s="77" t="str">
        <f>IF(HBL[[#This Row],[Produktionskedja]]&lt;&gt;"",VLOOKUP(HBL[[#This Row],[Produktionskedja]],Normalvärden[],4,FALSE),"")</f>
        <v/>
      </c>
      <c r="Z124" s="54"/>
      <c r="AA124" s="3"/>
      <c r="AB124" s="54"/>
      <c r="AC124" s="55" t="str">
        <f>IF(HBL[[#This Row],[Växthusgasutsläpp g CO2e/MJ]]&lt;&gt;"",IF(HBL[[#This Row],[Växthusgasutsläpp g CO2e/MJ]]&gt;(0.5*VLOOKUP(HBL[[#This Row],[Användningsområde]],Användningsområde[],2,FALSE)),"Utsläppsminskningen är mindre än 50 % och uppfyller därför inte hållbarhetskriterierna",""),"")</f>
        <v/>
      </c>
      <c r="AD124" s="163"/>
    </row>
    <row r="125" spans="2:30" x14ac:dyDescent="0.35">
      <c r="B125" s="9" t="str">
        <f>IF(HBL[[#This Row],[Hållbar mängd]]&gt;0,IF(HBL[[#This Row],[Enhet]]=Listor!$A$44,HBL[[#This Row],[Hållbar mängd]]*HBL[[#This Row],[Effektivt värmevärde]]*1000,HBL[[#This Row],[Hållbar mängd]]*HBL[[#This Row],[Effektivt värmevärde]]),"")</f>
        <v/>
      </c>
      <c r="C125" s="120" t="str">
        <f>IFERROR(IF(VLOOKUP(HBL[[#This Row],[Drivmedel]],DML_drivmedel[[FuelID]:[Reduktionsplikt]],10,FALSE)="Ja",VLOOKUP(HBL[[#This Row],[Drivmedelskategori]],Drivmedel[],5,FALSE),""),"")</f>
        <v/>
      </c>
      <c r="D125" s="9" t="str">
        <f>IFERROR(IF(HBL[[#This Row],[Hållbar mängd]]&gt;0,HBL[[#This Row],[Växthusgasutsläpp g CO2e/MJ]]*HBL[[#This Row],[Energimängd MJ]]/1000000,""),"")</f>
        <v/>
      </c>
      <c r="E125" s="3" t="str">
        <f>IF(HBL[[#This Row],[Hållbar mängd]]&gt;0,CONCATENATE(Rapporteringsår,"-",HBL[[#This Row],[ID]]),"")</f>
        <v/>
      </c>
      <c r="F125" s="3" t="str">
        <f>IF(HBL[[#This Row],[Hållbar mängd]]&gt;0,Organisationsnummer,"")</f>
        <v/>
      </c>
      <c r="G125" s="56" t="str">
        <f>IF(HBL[[#This Row],[Hållbar mängd]]&gt;0,Rapporteringsår,"")</f>
        <v/>
      </c>
      <c r="H125" s="76" t="str">
        <f>IFERROR(VLOOKUP(HBL[[#This Row],[Råvara]],Råvaror!$B$3:$D$81,3,FALSE),"")</f>
        <v/>
      </c>
      <c r="I125" s="76" t="str">
        <f>IFERROR(VLOOKUP(HBL[[#This Row],[Råvara]],Råvaror!$B$3:$E$81,4,FALSE),"")</f>
        <v/>
      </c>
      <c r="J125" s="76" t="str">
        <f>IFERROR(VLOOKUP(HBL[[#This Row],[Drivmedel]],DML_drivmedel[[FuelID]:[Drivmedel]],6,FALSE),"")</f>
        <v/>
      </c>
      <c r="K125" s="148">
        <v>3123</v>
      </c>
      <c r="L125" s="3"/>
      <c r="M125" s="3"/>
      <c r="N125" s="3"/>
      <c r="O125" s="78"/>
      <c r="P125" s="3"/>
      <c r="Q125" s="3" t="str">
        <f>IFERROR(HLOOKUP(HBL[[#This Row],[Bränslekategori]],Listor!$G$292:$N$306,IF(HBL[[#This Row],[Enhet]]=Listor!$A$44,14,IF(HBL[[#This Row],[Enhet]]=Listor!$A$45,15,"")),FALSE),"")</f>
        <v/>
      </c>
      <c r="R125" s="3"/>
      <c r="S125" s="3"/>
      <c r="T125" s="3"/>
      <c r="U125" s="3"/>
      <c r="V125" s="3"/>
      <c r="W125" s="3"/>
      <c r="X125" s="3"/>
      <c r="Y125" s="77" t="str">
        <f>IF(HBL[[#This Row],[Produktionskedja]]&lt;&gt;"",VLOOKUP(HBL[[#This Row],[Produktionskedja]],Normalvärden[],4,FALSE),"")</f>
        <v/>
      </c>
      <c r="Z125" s="54"/>
      <c r="AA125" s="3"/>
      <c r="AB125" s="54"/>
      <c r="AC125" s="55" t="str">
        <f>IF(HBL[[#This Row],[Växthusgasutsläpp g CO2e/MJ]]&lt;&gt;"",IF(HBL[[#This Row],[Växthusgasutsläpp g CO2e/MJ]]&gt;(0.5*VLOOKUP(HBL[[#This Row],[Användningsområde]],Användningsområde[],2,FALSE)),"Utsläppsminskningen är mindre än 50 % och uppfyller därför inte hållbarhetskriterierna",""),"")</f>
        <v/>
      </c>
      <c r="AD125" s="163"/>
    </row>
    <row r="126" spans="2:30" x14ac:dyDescent="0.35">
      <c r="B126" s="9" t="str">
        <f>IF(HBL[[#This Row],[Hållbar mängd]]&gt;0,IF(HBL[[#This Row],[Enhet]]=Listor!$A$44,HBL[[#This Row],[Hållbar mängd]]*HBL[[#This Row],[Effektivt värmevärde]]*1000,HBL[[#This Row],[Hållbar mängd]]*HBL[[#This Row],[Effektivt värmevärde]]),"")</f>
        <v/>
      </c>
      <c r="C126" s="120" t="str">
        <f>IFERROR(IF(VLOOKUP(HBL[[#This Row],[Drivmedel]],DML_drivmedel[[FuelID]:[Reduktionsplikt]],10,FALSE)="Ja",VLOOKUP(HBL[[#This Row],[Drivmedelskategori]],Drivmedel[],5,FALSE),""),"")</f>
        <v/>
      </c>
      <c r="D126" s="9" t="str">
        <f>IFERROR(IF(HBL[[#This Row],[Hållbar mängd]]&gt;0,HBL[[#This Row],[Växthusgasutsläpp g CO2e/MJ]]*HBL[[#This Row],[Energimängd MJ]]/1000000,""),"")</f>
        <v/>
      </c>
      <c r="E126" s="3" t="str">
        <f>IF(HBL[[#This Row],[Hållbar mängd]]&gt;0,CONCATENATE(Rapporteringsår,"-",HBL[[#This Row],[ID]]),"")</f>
        <v/>
      </c>
      <c r="F126" s="3" t="str">
        <f>IF(HBL[[#This Row],[Hållbar mängd]]&gt;0,Organisationsnummer,"")</f>
        <v/>
      </c>
      <c r="G126" s="56" t="str">
        <f>IF(HBL[[#This Row],[Hållbar mängd]]&gt;0,Rapporteringsår,"")</f>
        <v/>
      </c>
      <c r="H126" s="76" t="str">
        <f>IFERROR(VLOOKUP(HBL[[#This Row],[Råvara]],Råvaror!$B$3:$D$81,3,FALSE),"")</f>
        <v/>
      </c>
      <c r="I126" s="76" t="str">
        <f>IFERROR(VLOOKUP(HBL[[#This Row],[Råvara]],Råvaror!$B$3:$E$81,4,FALSE),"")</f>
        <v/>
      </c>
      <c r="J126" s="76" t="str">
        <f>IFERROR(VLOOKUP(HBL[[#This Row],[Drivmedel]],DML_drivmedel[[FuelID]:[Drivmedel]],6,FALSE),"")</f>
        <v/>
      </c>
      <c r="K126" s="148">
        <v>3124</v>
      </c>
      <c r="L126" s="3"/>
      <c r="M126" s="3"/>
      <c r="N126" s="3"/>
      <c r="O126" s="78"/>
      <c r="P126" s="3"/>
      <c r="Q126" s="3" t="str">
        <f>IFERROR(HLOOKUP(HBL[[#This Row],[Bränslekategori]],Listor!$G$292:$N$306,IF(HBL[[#This Row],[Enhet]]=Listor!$A$44,14,IF(HBL[[#This Row],[Enhet]]=Listor!$A$45,15,"")),FALSE),"")</f>
        <v/>
      </c>
      <c r="R126" s="3"/>
      <c r="S126" s="3"/>
      <c r="T126" s="3"/>
      <c r="U126" s="3"/>
      <c r="V126" s="3"/>
      <c r="W126" s="3"/>
      <c r="X126" s="3"/>
      <c r="Y126" s="77" t="str">
        <f>IF(HBL[[#This Row],[Produktionskedja]]&lt;&gt;"",VLOOKUP(HBL[[#This Row],[Produktionskedja]],Normalvärden[],4,FALSE),"")</f>
        <v/>
      </c>
      <c r="Z126" s="54"/>
      <c r="AA126" s="3"/>
      <c r="AB126" s="54"/>
      <c r="AC126" s="55" t="str">
        <f>IF(HBL[[#This Row],[Växthusgasutsläpp g CO2e/MJ]]&lt;&gt;"",IF(HBL[[#This Row],[Växthusgasutsläpp g CO2e/MJ]]&gt;(0.5*VLOOKUP(HBL[[#This Row],[Användningsområde]],Användningsområde[],2,FALSE)),"Utsläppsminskningen är mindre än 50 % och uppfyller därför inte hållbarhetskriterierna",""),"")</f>
        <v/>
      </c>
      <c r="AD126" s="163"/>
    </row>
    <row r="127" spans="2:30" x14ac:dyDescent="0.35">
      <c r="B127" s="9" t="str">
        <f>IF(HBL[[#This Row],[Hållbar mängd]]&gt;0,IF(HBL[[#This Row],[Enhet]]=Listor!$A$44,HBL[[#This Row],[Hållbar mängd]]*HBL[[#This Row],[Effektivt värmevärde]]*1000,HBL[[#This Row],[Hållbar mängd]]*HBL[[#This Row],[Effektivt värmevärde]]),"")</f>
        <v/>
      </c>
      <c r="C127" s="120" t="str">
        <f>IFERROR(IF(VLOOKUP(HBL[[#This Row],[Drivmedel]],DML_drivmedel[[FuelID]:[Reduktionsplikt]],10,FALSE)="Ja",VLOOKUP(HBL[[#This Row],[Drivmedelskategori]],Drivmedel[],5,FALSE),""),"")</f>
        <v/>
      </c>
      <c r="D127" s="9" t="str">
        <f>IFERROR(IF(HBL[[#This Row],[Hållbar mängd]]&gt;0,HBL[[#This Row],[Växthusgasutsläpp g CO2e/MJ]]*HBL[[#This Row],[Energimängd MJ]]/1000000,""),"")</f>
        <v/>
      </c>
      <c r="E127" s="3" t="str">
        <f>IF(HBL[[#This Row],[Hållbar mängd]]&gt;0,CONCATENATE(Rapporteringsår,"-",HBL[[#This Row],[ID]]),"")</f>
        <v/>
      </c>
      <c r="F127" s="3" t="str">
        <f>IF(HBL[[#This Row],[Hållbar mängd]]&gt;0,Organisationsnummer,"")</f>
        <v/>
      </c>
      <c r="G127" s="56" t="str">
        <f>IF(HBL[[#This Row],[Hållbar mängd]]&gt;0,Rapporteringsår,"")</f>
        <v/>
      </c>
      <c r="H127" s="76" t="str">
        <f>IFERROR(VLOOKUP(HBL[[#This Row],[Råvara]],Råvaror!$B$3:$D$81,3,FALSE),"")</f>
        <v/>
      </c>
      <c r="I127" s="76" t="str">
        <f>IFERROR(VLOOKUP(HBL[[#This Row],[Råvara]],Råvaror!$B$3:$E$81,4,FALSE),"")</f>
        <v/>
      </c>
      <c r="J127" s="76" t="str">
        <f>IFERROR(VLOOKUP(HBL[[#This Row],[Drivmedel]],DML_drivmedel[[FuelID]:[Drivmedel]],6,FALSE),"")</f>
        <v/>
      </c>
      <c r="K127" s="148">
        <v>3125</v>
      </c>
      <c r="L127" s="3"/>
      <c r="M127" s="3"/>
      <c r="N127" s="3"/>
      <c r="O127" s="78"/>
      <c r="P127" s="3"/>
      <c r="Q127" s="3" t="str">
        <f>IFERROR(HLOOKUP(HBL[[#This Row],[Bränslekategori]],Listor!$G$292:$N$306,IF(HBL[[#This Row],[Enhet]]=Listor!$A$44,14,IF(HBL[[#This Row],[Enhet]]=Listor!$A$45,15,"")),FALSE),"")</f>
        <v/>
      </c>
      <c r="R127" s="3"/>
      <c r="S127" s="3"/>
      <c r="T127" s="3"/>
      <c r="U127" s="3"/>
      <c r="V127" s="3"/>
      <c r="W127" s="3"/>
      <c r="X127" s="3"/>
      <c r="Y127" s="77" t="str">
        <f>IF(HBL[[#This Row],[Produktionskedja]]&lt;&gt;"",VLOOKUP(HBL[[#This Row],[Produktionskedja]],Normalvärden[],4,FALSE),"")</f>
        <v/>
      </c>
      <c r="Z127" s="54"/>
      <c r="AA127" s="3"/>
      <c r="AB127" s="54"/>
      <c r="AC127" s="55" t="str">
        <f>IF(HBL[[#This Row],[Växthusgasutsläpp g CO2e/MJ]]&lt;&gt;"",IF(HBL[[#This Row],[Växthusgasutsläpp g CO2e/MJ]]&gt;(0.5*VLOOKUP(HBL[[#This Row],[Användningsområde]],Användningsområde[],2,FALSE)),"Utsläppsminskningen är mindre än 50 % och uppfyller därför inte hållbarhetskriterierna",""),"")</f>
        <v/>
      </c>
      <c r="AD127" s="163"/>
    </row>
    <row r="128" spans="2:30" x14ac:dyDescent="0.35">
      <c r="B128" s="9" t="str">
        <f>IF(HBL[[#This Row],[Hållbar mängd]]&gt;0,IF(HBL[[#This Row],[Enhet]]=Listor!$A$44,HBL[[#This Row],[Hållbar mängd]]*HBL[[#This Row],[Effektivt värmevärde]]*1000,HBL[[#This Row],[Hållbar mängd]]*HBL[[#This Row],[Effektivt värmevärde]]),"")</f>
        <v/>
      </c>
      <c r="C128" s="120" t="str">
        <f>IFERROR(IF(VLOOKUP(HBL[[#This Row],[Drivmedel]],DML_drivmedel[[FuelID]:[Reduktionsplikt]],10,FALSE)="Ja",VLOOKUP(HBL[[#This Row],[Drivmedelskategori]],Drivmedel[],5,FALSE),""),"")</f>
        <v/>
      </c>
      <c r="D128" s="9" t="str">
        <f>IFERROR(IF(HBL[[#This Row],[Hållbar mängd]]&gt;0,HBL[[#This Row],[Växthusgasutsläpp g CO2e/MJ]]*HBL[[#This Row],[Energimängd MJ]]/1000000,""),"")</f>
        <v/>
      </c>
      <c r="E128" s="3" t="str">
        <f>IF(HBL[[#This Row],[Hållbar mängd]]&gt;0,CONCATENATE(Rapporteringsår,"-",HBL[[#This Row],[ID]]),"")</f>
        <v/>
      </c>
      <c r="F128" s="3" t="str">
        <f>IF(HBL[[#This Row],[Hållbar mängd]]&gt;0,Organisationsnummer,"")</f>
        <v/>
      </c>
      <c r="G128" s="56" t="str">
        <f>IF(HBL[[#This Row],[Hållbar mängd]]&gt;0,Rapporteringsår,"")</f>
        <v/>
      </c>
      <c r="H128" s="76" t="str">
        <f>IFERROR(VLOOKUP(HBL[[#This Row],[Råvara]],Råvaror!$B$3:$D$81,3,FALSE),"")</f>
        <v/>
      </c>
      <c r="I128" s="76" t="str">
        <f>IFERROR(VLOOKUP(HBL[[#This Row],[Råvara]],Råvaror!$B$3:$E$81,4,FALSE),"")</f>
        <v/>
      </c>
      <c r="J128" s="76" t="str">
        <f>IFERROR(VLOOKUP(HBL[[#This Row],[Drivmedel]],DML_drivmedel[[FuelID]:[Drivmedel]],6,FALSE),"")</f>
        <v/>
      </c>
      <c r="K128" s="148">
        <v>3126</v>
      </c>
      <c r="L128" s="3"/>
      <c r="M128" s="3"/>
      <c r="N128" s="3"/>
      <c r="O128" s="78"/>
      <c r="P128" s="3"/>
      <c r="Q128" s="3" t="str">
        <f>IFERROR(HLOOKUP(HBL[[#This Row],[Bränslekategori]],Listor!$G$292:$N$306,IF(HBL[[#This Row],[Enhet]]=Listor!$A$44,14,IF(HBL[[#This Row],[Enhet]]=Listor!$A$45,15,"")),FALSE),"")</f>
        <v/>
      </c>
      <c r="R128" s="3"/>
      <c r="S128" s="3"/>
      <c r="T128" s="3"/>
      <c r="U128" s="3"/>
      <c r="V128" s="3"/>
      <c r="W128" s="3"/>
      <c r="X128" s="3"/>
      <c r="Y128" s="77" t="str">
        <f>IF(HBL[[#This Row],[Produktionskedja]]&lt;&gt;"",VLOOKUP(HBL[[#This Row],[Produktionskedja]],Normalvärden[],4,FALSE),"")</f>
        <v/>
      </c>
      <c r="Z128" s="54"/>
      <c r="AA128" s="3"/>
      <c r="AB128" s="54"/>
      <c r="AC128" s="55" t="str">
        <f>IF(HBL[[#This Row],[Växthusgasutsläpp g CO2e/MJ]]&lt;&gt;"",IF(HBL[[#This Row],[Växthusgasutsläpp g CO2e/MJ]]&gt;(0.5*VLOOKUP(HBL[[#This Row],[Användningsområde]],Användningsområde[],2,FALSE)),"Utsläppsminskningen är mindre än 50 % och uppfyller därför inte hållbarhetskriterierna",""),"")</f>
        <v/>
      </c>
      <c r="AD128" s="163"/>
    </row>
    <row r="129" spans="2:30" x14ac:dyDescent="0.35">
      <c r="B129" s="9" t="str">
        <f>IF(HBL[[#This Row],[Hållbar mängd]]&gt;0,IF(HBL[[#This Row],[Enhet]]=Listor!$A$44,HBL[[#This Row],[Hållbar mängd]]*HBL[[#This Row],[Effektivt värmevärde]]*1000,HBL[[#This Row],[Hållbar mängd]]*HBL[[#This Row],[Effektivt värmevärde]]),"")</f>
        <v/>
      </c>
      <c r="C129" s="120" t="str">
        <f>IFERROR(IF(VLOOKUP(HBL[[#This Row],[Drivmedel]],DML_drivmedel[[FuelID]:[Reduktionsplikt]],10,FALSE)="Ja",VLOOKUP(HBL[[#This Row],[Drivmedelskategori]],Drivmedel[],5,FALSE),""),"")</f>
        <v/>
      </c>
      <c r="D129" s="9" t="str">
        <f>IFERROR(IF(HBL[[#This Row],[Hållbar mängd]]&gt;0,HBL[[#This Row],[Växthusgasutsläpp g CO2e/MJ]]*HBL[[#This Row],[Energimängd MJ]]/1000000,""),"")</f>
        <v/>
      </c>
      <c r="E129" s="3" t="str">
        <f>IF(HBL[[#This Row],[Hållbar mängd]]&gt;0,CONCATENATE(Rapporteringsår,"-",HBL[[#This Row],[ID]]),"")</f>
        <v/>
      </c>
      <c r="F129" s="3" t="str">
        <f>IF(HBL[[#This Row],[Hållbar mängd]]&gt;0,Organisationsnummer,"")</f>
        <v/>
      </c>
      <c r="G129" s="56" t="str">
        <f>IF(HBL[[#This Row],[Hållbar mängd]]&gt;0,Rapporteringsår,"")</f>
        <v/>
      </c>
      <c r="H129" s="76" t="str">
        <f>IFERROR(VLOOKUP(HBL[[#This Row],[Råvara]],Råvaror!$B$3:$D$81,3,FALSE),"")</f>
        <v/>
      </c>
      <c r="I129" s="76" t="str">
        <f>IFERROR(VLOOKUP(HBL[[#This Row],[Råvara]],Råvaror!$B$3:$E$81,4,FALSE),"")</f>
        <v/>
      </c>
      <c r="J129" s="76" t="str">
        <f>IFERROR(VLOOKUP(HBL[[#This Row],[Drivmedel]],DML_drivmedel[[FuelID]:[Drivmedel]],6,FALSE),"")</f>
        <v/>
      </c>
      <c r="K129" s="148">
        <v>3127</v>
      </c>
      <c r="L129" s="3"/>
      <c r="M129" s="3"/>
      <c r="N129" s="3"/>
      <c r="O129" s="78"/>
      <c r="P129" s="3"/>
      <c r="Q129" s="3" t="str">
        <f>IFERROR(HLOOKUP(HBL[[#This Row],[Bränslekategori]],Listor!$G$292:$N$306,IF(HBL[[#This Row],[Enhet]]=Listor!$A$44,14,IF(HBL[[#This Row],[Enhet]]=Listor!$A$45,15,"")),FALSE),"")</f>
        <v/>
      </c>
      <c r="R129" s="3"/>
      <c r="S129" s="3"/>
      <c r="T129" s="3"/>
      <c r="U129" s="3"/>
      <c r="V129" s="3"/>
      <c r="W129" s="3"/>
      <c r="X129" s="3"/>
      <c r="Y129" s="77" t="str">
        <f>IF(HBL[[#This Row],[Produktionskedja]]&lt;&gt;"",VLOOKUP(HBL[[#This Row],[Produktionskedja]],Normalvärden[],4,FALSE),"")</f>
        <v/>
      </c>
      <c r="Z129" s="54"/>
      <c r="AA129" s="3"/>
      <c r="AB129" s="54"/>
      <c r="AC129" s="55" t="str">
        <f>IF(HBL[[#This Row],[Växthusgasutsläpp g CO2e/MJ]]&lt;&gt;"",IF(HBL[[#This Row],[Växthusgasutsläpp g CO2e/MJ]]&gt;(0.5*VLOOKUP(HBL[[#This Row],[Användningsområde]],Användningsområde[],2,FALSE)),"Utsläppsminskningen är mindre än 50 % och uppfyller därför inte hållbarhetskriterierna",""),"")</f>
        <v/>
      </c>
      <c r="AD129" s="163"/>
    </row>
    <row r="130" spans="2:30" x14ac:dyDescent="0.35">
      <c r="B130" s="9" t="str">
        <f>IF(HBL[[#This Row],[Hållbar mängd]]&gt;0,IF(HBL[[#This Row],[Enhet]]=Listor!$A$44,HBL[[#This Row],[Hållbar mängd]]*HBL[[#This Row],[Effektivt värmevärde]]*1000,HBL[[#This Row],[Hållbar mängd]]*HBL[[#This Row],[Effektivt värmevärde]]),"")</f>
        <v/>
      </c>
      <c r="C130" s="120" t="str">
        <f>IFERROR(IF(VLOOKUP(HBL[[#This Row],[Drivmedel]],DML_drivmedel[[FuelID]:[Reduktionsplikt]],10,FALSE)="Ja",VLOOKUP(HBL[[#This Row],[Drivmedelskategori]],Drivmedel[],5,FALSE),""),"")</f>
        <v/>
      </c>
      <c r="D130" s="9" t="str">
        <f>IFERROR(IF(HBL[[#This Row],[Hållbar mängd]]&gt;0,HBL[[#This Row],[Växthusgasutsläpp g CO2e/MJ]]*HBL[[#This Row],[Energimängd MJ]]/1000000,""),"")</f>
        <v/>
      </c>
      <c r="E130" s="3" t="str">
        <f>IF(HBL[[#This Row],[Hållbar mängd]]&gt;0,CONCATENATE(Rapporteringsår,"-",HBL[[#This Row],[ID]]),"")</f>
        <v/>
      </c>
      <c r="F130" s="3" t="str">
        <f>IF(HBL[[#This Row],[Hållbar mängd]]&gt;0,Organisationsnummer,"")</f>
        <v/>
      </c>
      <c r="G130" s="56" t="str">
        <f>IF(HBL[[#This Row],[Hållbar mängd]]&gt;0,Rapporteringsår,"")</f>
        <v/>
      </c>
      <c r="H130" s="76" t="str">
        <f>IFERROR(VLOOKUP(HBL[[#This Row],[Råvara]],Råvaror!$B$3:$D$81,3,FALSE),"")</f>
        <v/>
      </c>
      <c r="I130" s="76" t="str">
        <f>IFERROR(VLOOKUP(HBL[[#This Row],[Råvara]],Råvaror!$B$3:$E$81,4,FALSE),"")</f>
        <v/>
      </c>
      <c r="J130" s="76" t="str">
        <f>IFERROR(VLOOKUP(HBL[[#This Row],[Drivmedel]],DML_drivmedel[[FuelID]:[Drivmedel]],6,FALSE),"")</f>
        <v/>
      </c>
      <c r="K130" s="148">
        <v>3128</v>
      </c>
      <c r="L130" s="3"/>
      <c r="M130" s="3"/>
      <c r="N130" s="3"/>
      <c r="O130" s="78"/>
      <c r="P130" s="3"/>
      <c r="Q130" s="3" t="str">
        <f>IFERROR(HLOOKUP(HBL[[#This Row],[Bränslekategori]],Listor!$G$292:$N$306,IF(HBL[[#This Row],[Enhet]]=Listor!$A$44,14,IF(HBL[[#This Row],[Enhet]]=Listor!$A$45,15,"")),FALSE),"")</f>
        <v/>
      </c>
      <c r="R130" s="3"/>
      <c r="S130" s="3"/>
      <c r="T130" s="3"/>
      <c r="U130" s="3"/>
      <c r="V130" s="3"/>
      <c r="W130" s="3"/>
      <c r="X130" s="3"/>
      <c r="Y130" s="77" t="str">
        <f>IF(HBL[[#This Row],[Produktionskedja]]&lt;&gt;"",VLOOKUP(HBL[[#This Row],[Produktionskedja]],Normalvärden[],4,FALSE),"")</f>
        <v/>
      </c>
      <c r="Z130" s="54"/>
      <c r="AA130" s="3"/>
      <c r="AB130" s="54"/>
      <c r="AC130" s="55" t="str">
        <f>IF(HBL[[#This Row],[Växthusgasutsläpp g CO2e/MJ]]&lt;&gt;"",IF(HBL[[#This Row],[Växthusgasutsläpp g CO2e/MJ]]&gt;(0.5*VLOOKUP(HBL[[#This Row],[Användningsområde]],Användningsområde[],2,FALSE)),"Utsläppsminskningen är mindre än 50 % och uppfyller därför inte hållbarhetskriterierna",""),"")</f>
        <v/>
      </c>
      <c r="AD130" s="163"/>
    </row>
    <row r="131" spans="2:30" x14ac:dyDescent="0.35">
      <c r="B131" s="9" t="str">
        <f>IF(HBL[[#This Row],[Hållbar mängd]]&gt;0,IF(HBL[[#This Row],[Enhet]]=Listor!$A$44,HBL[[#This Row],[Hållbar mängd]]*HBL[[#This Row],[Effektivt värmevärde]]*1000,HBL[[#This Row],[Hållbar mängd]]*HBL[[#This Row],[Effektivt värmevärde]]),"")</f>
        <v/>
      </c>
      <c r="C131" s="120" t="str">
        <f>IFERROR(IF(VLOOKUP(HBL[[#This Row],[Drivmedel]],DML_drivmedel[[FuelID]:[Reduktionsplikt]],10,FALSE)="Ja",VLOOKUP(HBL[[#This Row],[Drivmedelskategori]],Drivmedel[],5,FALSE),""),"")</f>
        <v/>
      </c>
      <c r="D131" s="9" t="str">
        <f>IFERROR(IF(HBL[[#This Row],[Hållbar mängd]]&gt;0,HBL[[#This Row],[Växthusgasutsläpp g CO2e/MJ]]*HBL[[#This Row],[Energimängd MJ]]/1000000,""),"")</f>
        <v/>
      </c>
      <c r="E131" s="3" t="str">
        <f>IF(HBL[[#This Row],[Hållbar mängd]]&gt;0,CONCATENATE(Rapporteringsår,"-",HBL[[#This Row],[ID]]),"")</f>
        <v/>
      </c>
      <c r="F131" s="3" t="str">
        <f>IF(HBL[[#This Row],[Hållbar mängd]]&gt;0,Organisationsnummer,"")</f>
        <v/>
      </c>
      <c r="G131" s="56" t="str">
        <f>IF(HBL[[#This Row],[Hållbar mängd]]&gt;0,Rapporteringsår,"")</f>
        <v/>
      </c>
      <c r="H131" s="76" t="str">
        <f>IFERROR(VLOOKUP(HBL[[#This Row],[Råvara]],Råvaror!$B$3:$D$81,3,FALSE),"")</f>
        <v/>
      </c>
      <c r="I131" s="76" t="str">
        <f>IFERROR(VLOOKUP(HBL[[#This Row],[Råvara]],Råvaror!$B$3:$E$81,4,FALSE),"")</f>
        <v/>
      </c>
      <c r="J131" s="76" t="str">
        <f>IFERROR(VLOOKUP(HBL[[#This Row],[Drivmedel]],DML_drivmedel[[FuelID]:[Drivmedel]],6,FALSE),"")</f>
        <v/>
      </c>
      <c r="K131" s="148">
        <v>3129</v>
      </c>
      <c r="L131" s="3"/>
      <c r="M131" s="3"/>
      <c r="N131" s="3"/>
      <c r="O131" s="78"/>
      <c r="P131" s="3"/>
      <c r="Q131" s="3" t="str">
        <f>IFERROR(HLOOKUP(HBL[[#This Row],[Bränslekategori]],Listor!$G$292:$N$306,IF(HBL[[#This Row],[Enhet]]=Listor!$A$44,14,IF(HBL[[#This Row],[Enhet]]=Listor!$A$45,15,"")),FALSE),"")</f>
        <v/>
      </c>
      <c r="R131" s="3"/>
      <c r="S131" s="3"/>
      <c r="T131" s="3"/>
      <c r="U131" s="3"/>
      <c r="V131" s="3"/>
      <c r="W131" s="3"/>
      <c r="X131" s="3"/>
      <c r="Y131" s="77" t="str">
        <f>IF(HBL[[#This Row],[Produktionskedja]]&lt;&gt;"",VLOOKUP(HBL[[#This Row],[Produktionskedja]],Normalvärden[],4,FALSE),"")</f>
        <v/>
      </c>
      <c r="Z131" s="54"/>
      <c r="AA131" s="3"/>
      <c r="AB131" s="54"/>
      <c r="AC131" s="55" t="str">
        <f>IF(HBL[[#This Row],[Växthusgasutsläpp g CO2e/MJ]]&lt;&gt;"",IF(HBL[[#This Row],[Växthusgasutsläpp g CO2e/MJ]]&gt;(0.5*VLOOKUP(HBL[[#This Row],[Användningsområde]],Användningsområde[],2,FALSE)),"Utsläppsminskningen är mindre än 50 % och uppfyller därför inte hållbarhetskriterierna",""),"")</f>
        <v/>
      </c>
      <c r="AD131" s="163"/>
    </row>
    <row r="132" spans="2:30" x14ac:dyDescent="0.35">
      <c r="B132" s="9" t="str">
        <f>IF(HBL[[#This Row],[Hållbar mängd]]&gt;0,IF(HBL[[#This Row],[Enhet]]=Listor!$A$44,HBL[[#This Row],[Hållbar mängd]]*HBL[[#This Row],[Effektivt värmevärde]]*1000,HBL[[#This Row],[Hållbar mängd]]*HBL[[#This Row],[Effektivt värmevärde]]),"")</f>
        <v/>
      </c>
      <c r="C132" s="120" t="str">
        <f>IFERROR(IF(VLOOKUP(HBL[[#This Row],[Drivmedel]],DML_drivmedel[[FuelID]:[Reduktionsplikt]],10,FALSE)="Ja",VLOOKUP(HBL[[#This Row],[Drivmedelskategori]],Drivmedel[],5,FALSE),""),"")</f>
        <v/>
      </c>
      <c r="D132" s="9" t="str">
        <f>IFERROR(IF(HBL[[#This Row],[Hållbar mängd]]&gt;0,HBL[[#This Row],[Växthusgasutsläpp g CO2e/MJ]]*HBL[[#This Row],[Energimängd MJ]]/1000000,""),"")</f>
        <v/>
      </c>
      <c r="E132" s="3" t="str">
        <f>IF(HBL[[#This Row],[Hållbar mängd]]&gt;0,CONCATENATE(Rapporteringsår,"-",HBL[[#This Row],[ID]]),"")</f>
        <v/>
      </c>
      <c r="F132" s="3" t="str">
        <f>IF(HBL[[#This Row],[Hållbar mängd]]&gt;0,Organisationsnummer,"")</f>
        <v/>
      </c>
      <c r="G132" s="56" t="str">
        <f>IF(HBL[[#This Row],[Hållbar mängd]]&gt;0,Rapporteringsår,"")</f>
        <v/>
      </c>
      <c r="H132" s="76" t="str">
        <f>IFERROR(VLOOKUP(HBL[[#This Row],[Råvara]],Råvaror!$B$3:$D$81,3,FALSE),"")</f>
        <v/>
      </c>
      <c r="I132" s="76" t="str">
        <f>IFERROR(VLOOKUP(HBL[[#This Row],[Råvara]],Råvaror!$B$3:$E$81,4,FALSE),"")</f>
        <v/>
      </c>
      <c r="J132" s="76" t="str">
        <f>IFERROR(VLOOKUP(HBL[[#This Row],[Drivmedel]],DML_drivmedel[[FuelID]:[Drivmedel]],6,FALSE),"")</f>
        <v/>
      </c>
      <c r="K132" s="148">
        <v>3130</v>
      </c>
      <c r="L132" s="3"/>
      <c r="M132" s="3"/>
      <c r="N132" s="3"/>
      <c r="O132" s="78"/>
      <c r="P132" s="3"/>
      <c r="Q132" s="3" t="str">
        <f>IFERROR(HLOOKUP(HBL[[#This Row],[Bränslekategori]],Listor!$G$292:$N$306,IF(HBL[[#This Row],[Enhet]]=Listor!$A$44,14,IF(HBL[[#This Row],[Enhet]]=Listor!$A$45,15,"")),FALSE),"")</f>
        <v/>
      </c>
      <c r="R132" s="3"/>
      <c r="S132" s="3"/>
      <c r="T132" s="3"/>
      <c r="U132" s="3"/>
      <c r="V132" s="3"/>
      <c r="W132" s="3"/>
      <c r="X132" s="3"/>
      <c r="Y132" s="77" t="str">
        <f>IF(HBL[[#This Row],[Produktionskedja]]&lt;&gt;"",VLOOKUP(HBL[[#This Row],[Produktionskedja]],Normalvärden[],4,FALSE),"")</f>
        <v/>
      </c>
      <c r="Z132" s="54"/>
      <c r="AA132" s="3"/>
      <c r="AB132" s="54"/>
      <c r="AC132" s="55" t="str">
        <f>IF(HBL[[#This Row],[Växthusgasutsläpp g CO2e/MJ]]&lt;&gt;"",IF(HBL[[#This Row],[Växthusgasutsläpp g CO2e/MJ]]&gt;(0.5*VLOOKUP(HBL[[#This Row],[Användningsområde]],Användningsområde[],2,FALSE)),"Utsläppsminskningen är mindre än 50 % och uppfyller därför inte hållbarhetskriterierna",""),"")</f>
        <v/>
      </c>
      <c r="AD132" s="163"/>
    </row>
    <row r="133" spans="2:30" x14ac:dyDescent="0.35">
      <c r="B133" s="9" t="str">
        <f>IF(HBL[[#This Row],[Hållbar mängd]]&gt;0,IF(HBL[[#This Row],[Enhet]]=Listor!$A$44,HBL[[#This Row],[Hållbar mängd]]*HBL[[#This Row],[Effektivt värmevärde]]*1000,HBL[[#This Row],[Hållbar mängd]]*HBL[[#This Row],[Effektivt värmevärde]]),"")</f>
        <v/>
      </c>
      <c r="C133" s="120" t="str">
        <f>IFERROR(IF(VLOOKUP(HBL[[#This Row],[Drivmedel]],DML_drivmedel[[FuelID]:[Reduktionsplikt]],10,FALSE)="Ja",VLOOKUP(HBL[[#This Row],[Drivmedelskategori]],Drivmedel[],5,FALSE),""),"")</f>
        <v/>
      </c>
      <c r="D133" s="9" t="str">
        <f>IFERROR(IF(HBL[[#This Row],[Hållbar mängd]]&gt;0,HBL[[#This Row],[Växthusgasutsläpp g CO2e/MJ]]*HBL[[#This Row],[Energimängd MJ]]/1000000,""),"")</f>
        <v/>
      </c>
      <c r="E133" s="3" t="str">
        <f>IF(HBL[[#This Row],[Hållbar mängd]]&gt;0,CONCATENATE(Rapporteringsår,"-",HBL[[#This Row],[ID]]),"")</f>
        <v/>
      </c>
      <c r="F133" s="3" t="str">
        <f>IF(HBL[[#This Row],[Hållbar mängd]]&gt;0,Organisationsnummer,"")</f>
        <v/>
      </c>
      <c r="G133" s="56" t="str">
        <f>IF(HBL[[#This Row],[Hållbar mängd]]&gt;0,Rapporteringsår,"")</f>
        <v/>
      </c>
      <c r="H133" s="76" t="str">
        <f>IFERROR(VLOOKUP(HBL[[#This Row],[Råvara]],Råvaror!$B$3:$D$81,3,FALSE),"")</f>
        <v/>
      </c>
      <c r="I133" s="76" t="str">
        <f>IFERROR(VLOOKUP(HBL[[#This Row],[Råvara]],Råvaror!$B$3:$E$81,4,FALSE),"")</f>
        <v/>
      </c>
      <c r="J133" s="76" t="str">
        <f>IFERROR(VLOOKUP(HBL[[#This Row],[Drivmedel]],DML_drivmedel[[FuelID]:[Drivmedel]],6,FALSE),"")</f>
        <v/>
      </c>
      <c r="K133" s="148">
        <v>3131</v>
      </c>
      <c r="L133" s="3"/>
      <c r="M133" s="3"/>
      <c r="N133" s="3"/>
      <c r="O133" s="78"/>
      <c r="P133" s="3"/>
      <c r="Q133" s="3" t="str">
        <f>IFERROR(HLOOKUP(HBL[[#This Row],[Bränslekategori]],Listor!$G$292:$N$306,IF(HBL[[#This Row],[Enhet]]=Listor!$A$44,14,IF(HBL[[#This Row],[Enhet]]=Listor!$A$45,15,"")),FALSE),"")</f>
        <v/>
      </c>
      <c r="R133" s="3"/>
      <c r="S133" s="3"/>
      <c r="T133" s="3"/>
      <c r="U133" s="3"/>
      <c r="V133" s="3"/>
      <c r="W133" s="3"/>
      <c r="X133" s="3"/>
      <c r="Y133" s="77" t="str">
        <f>IF(HBL[[#This Row],[Produktionskedja]]&lt;&gt;"",VLOOKUP(HBL[[#This Row],[Produktionskedja]],Normalvärden[],4,FALSE),"")</f>
        <v/>
      </c>
      <c r="Z133" s="54"/>
      <c r="AA133" s="3"/>
      <c r="AB133" s="54"/>
      <c r="AC133" s="55" t="str">
        <f>IF(HBL[[#This Row],[Växthusgasutsläpp g CO2e/MJ]]&lt;&gt;"",IF(HBL[[#This Row],[Växthusgasutsläpp g CO2e/MJ]]&gt;(0.5*VLOOKUP(HBL[[#This Row],[Användningsområde]],Användningsområde[],2,FALSE)),"Utsläppsminskningen är mindre än 50 % och uppfyller därför inte hållbarhetskriterierna",""),"")</f>
        <v/>
      </c>
      <c r="AD133" s="163"/>
    </row>
    <row r="134" spans="2:30" x14ac:dyDescent="0.35">
      <c r="B134" s="9" t="str">
        <f>IF(HBL[[#This Row],[Hållbar mängd]]&gt;0,IF(HBL[[#This Row],[Enhet]]=Listor!$A$44,HBL[[#This Row],[Hållbar mängd]]*HBL[[#This Row],[Effektivt värmevärde]]*1000,HBL[[#This Row],[Hållbar mängd]]*HBL[[#This Row],[Effektivt värmevärde]]),"")</f>
        <v/>
      </c>
      <c r="C134" s="120" t="str">
        <f>IFERROR(IF(VLOOKUP(HBL[[#This Row],[Drivmedel]],DML_drivmedel[[FuelID]:[Reduktionsplikt]],10,FALSE)="Ja",VLOOKUP(HBL[[#This Row],[Drivmedelskategori]],Drivmedel[],5,FALSE),""),"")</f>
        <v/>
      </c>
      <c r="D134" s="9" t="str">
        <f>IFERROR(IF(HBL[[#This Row],[Hållbar mängd]]&gt;0,HBL[[#This Row],[Växthusgasutsläpp g CO2e/MJ]]*HBL[[#This Row],[Energimängd MJ]]/1000000,""),"")</f>
        <v/>
      </c>
      <c r="E134" s="3" t="str">
        <f>IF(HBL[[#This Row],[Hållbar mängd]]&gt;0,CONCATENATE(Rapporteringsår,"-",HBL[[#This Row],[ID]]),"")</f>
        <v/>
      </c>
      <c r="F134" s="3" t="str">
        <f>IF(HBL[[#This Row],[Hållbar mängd]]&gt;0,Organisationsnummer,"")</f>
        <v/>
      </c>
      <c r="G134" s="56" t="str">
        <f>IF(HBL[[#This Row],[Hållbar mängd]]&gt;0,Rapporteringsår,"")</f>
        <v/>
      </c>
      <c r="H134" s="76" t="str">
        <f>IFERROR(VLOOKUP(HBL[[#This Row],[Råvara]],Råvaror!$B$3:$D$81,3,FALSE),"")</f>
        <v/>
      </c>
      <c r="I134" s="76" t="str">
        <f>IFERROR(VLOOKUP(HBL[[#This Row],[Råvara]],Råvaror!$B$3:$E$81,4,FALSE),"")</f>
        <v/>
      </c>
      <c r="J134" s="76" t="str">
        <f>IFERROR(VLOOKUP(HBL[[#This Row],[Drivmedel]],DML_drivmedel[[FuelID]:[Drivmedel]],6,FALSE),"")</f>
        <v/>
      </c>
      <c r="K134" s="148">
        <v>3132</v>
      </c>
      <c r="L134" s="3"/>
      <c r="M134" s="3"/>
      <c r="N134" s="3"/>
      <c r="O134" s="78"/>
      <c r="P134" s="3"/>
      <c r="Q134" s="3" t="str">
        <f>IFERROR(HLOOKUP(HBL[[#This Row],[Bränslekategori]],Listor!$G$292:$N$306,IF(HBL[[#This Row],[Enhet]]=Listor!$A$44,14,IF(HBL[[#This Row],[Enhet]]=Listor!$A$45,15,"")),FALSE),"")</f>
        <v/>
      </c>
      <c r="R134" s="3"/>
      <c r="S134" s="3"/>
      <c r="T134" s="3"/>
      <c r="U134" s="3"/>
      <c r="V134" s="3"/>
      <c r="W134" s="3"/>
      <c r="X134" s="3"/>
      <c r="Y134" s="77" t="str">
        <f>IF(HBL[[#This Row],[Produktionskedja]]&lt;&gt;"",VLOOKUP(HBL[[#This Row],[Produktionskedja]],Normalvärden[],4,FALSE),"")</f>
        <v/>
      </c>
      <c r="Z134" s="54"/>
      <c r="AA134" s="3"/>
      <c r="AB134" s="54"/>
      <c r="AC134" s="55" t="str">
        <f>IF(HBL[[#This Row],[Växthusgasutsläpp g CO2e/MJ]]&lt;&gt;"",IF(HBL[[#This Row],[Växthusgasutsläpp g CO2e/MJ]]&gt;(0.5*VLOOKUP(HBL[[#This Row],[Användningsområde]],Användningsområde[],2,FALSE)),"Utsläppsminskningen är mindre än 50 % och uppfyller därför inte hållbarhetskriterierna",""),"")</f>
        <v/>
      </c>
      <c r="AD134" s="163"/>
    </row>
    <row r="135" spans="2:30" x14ac:dyDescent="0.35">
      <c r="B135" s="9" t="str">
        <f>IF(HBL[[#This Row],[Hållbar mängd]]&gt;0,IF(HBL[[#This Row],[Enhet]]=Listor!$A$44,HBL[[#This Row],[Hållbar mängd]]*HBL[[#This Row],[Effektivt värmevärde]]*1000,HBL[[#This Row],[Hållbar mängd]]*HBL[[#This Row],[Effektivt värmevärde]]),"")</f>
        <v/>
      </c>
      <c r="C135" s="120" t="str">
        <f>IFERROR(IF(VLOOKUP(HBL[[#This Row],[Drivmedel]],DML_drivmedel[[FuelID]:[Reduktionsplikt]],10,FALSE)="Ja",VLOOKUP(HBL[[#This Row],[Drivmedelskategori]],Drivmedel[],5,FALSE),""),"")</f>
        <v/>
      </c>
      <c r="D135" s="9" t="str">
        <f>IFERROR(IF(HBL[[#This Row],[Hållbar mängd]]&gt;0,HBL[[#This Row],[Växthusgasutsläpp g CO2e/MJ]]*HBL[[#This Row],[Energimängd MJ]]/1000000,""),"")</f>
        <v/>
      </c>
      <c r="E135" s="3" t="str">
        <f>IF(HBL[[#This Row],[Hållbar mängd]]&gt;0,CONCATENATE(Rapporteringsår,"-",HBL[[#This Row],[ID]]),"")</f>
        <v/>
      </c>
      <c r="F135" s="3" t="str">
        <f>IF(HBL[[#This Row],[Hållbar mängd]]&gt;0,Organisationsnummer,"")</f>
        <v/>
      </c>
      <c r="G135" s="56" t="str">
        <f>IF(HBL[[#This Row],[Hållbar mängd]]&gt;0,Rapporteringsår,"")</f>
        <v/>
      </c>
      <c r="H135" s="76" t="str">
        <f>IFERROR(VLOOKUP(HBL[[#This Row],[Råvara]],Råvaror!$B$3:$D$81,3,FALSE),"")</f>
        <v/>
      </c>
      <c r="I135" s="76" t="str">
        <f>IFERROR(VLOOKUP(HBL[[#This Row],[Råvara]],Råvaror!$B$3:$E$81,4,FALSE),"")</f>
        <v/>
      </c>
      <c r="J135" s="76" t="str">
        <f>IFERROR(VLOOKUP(HBL[[#This Row],[Drivmedel]],DML_drivmedel[[FuelID]:[Drivmedel]],6,FALSE),"")</f>
        <v/>
      </c>
      <c r="K135" s="148">
        <v>3133</v>
      </c>
      <c r="L135" s="3"/>
      <c r="M135" s="3"/>
      <c r="N135" s="3"/>
      <c r="O135" s="78"/>
      <c r="P135" s="3"/>
      <c r="Q135" s="3" t="str">
        <f>IFERROR(HLOOKUP(HBL[[#This Row],[Bränslekategori]],Listor!$G$292:$N$306,IF(HBL[[#This Row],[Enhet]]=Listor!$A$44,14,IF(HBL[[#This Row],[Enhet]]=Listor!$A$45,15,"")),FALSE),"")</f>
        <v/>
      </c>
      <c r="R135" s="3"/>
      <c r="S135" s="3"/>
      <c r="T135" s="3"/>
      <c r="U135" s="3"/>
      <c r="V135" s="3"/>
      <c r="W135" s="3"/>
      <c r="X135" s="3"/>
      <c r="Y135" s="77" t="str">
        <f>IF(HBL[[#This Row],[Produktionskedja]]&lt;&gt;"",VLOOKUP(HBL[[#This Row],[Produktionskedja]],Normalvärden[],4,FALSE),"")</f>
        <v/>
      </c>
      <c r="Z135" s="54"/>
      <c r="AA135" s="3"/>
      <c r="AB135" s="54"/>
      <c r="AC135" s="55" t="str">
        <f>IF(HBL[[#This Row],[Växthusgasutsläpp g CO2e/MJ]]&lt;&gt;"",IF(HBL[[#This Row],[Växthusgasutsläpp g CO2e/MJ]]&gt;(0.5*VLOOKUP(HBL[[#This Row],[Användningsområde]],Användningsområde[],2,FALSE)),"Utsläppsminskningen är mindre än 50 % och uppfyller därför inte hållbarhetskriterierna",""),"")</f>
        <v/>
      </c>
      <c r="AD135" s="163"/>
    </row>
    <row r="136" spans="2:30" x14ac:dyDescent="0.35">
      <c r="B136" s="9" t="str">
        <f>IF(HBL[[#This Row],[Hållbar mängd]]&gt;0,IF(HBL[[#This Row],[Enhet]]=Listor!$A$44,HBL[[#This Row],[Hållbar mängd]]*HBL[[#This Row],[Effektivt värmevärde]]*1000,HBL[[#This Row],[Hållbar mängd]]*HBL[[#This Row],[Effektivt värmevärde]]),"")</f>
        <v/>
      </c>
      <c r="C136" s="120" t="str">
        <f>IFERROR(IF(VLOOKUP(HBL[[#This Row],[Drivmedel]],DML_drivmedel[[FuelID]:[Reduktionsplikt]],10,FALSE)="Ja",VLOOKUP(HBL[[#This Row],[Drivmedelskategori]],Drivmedel[],5,FALSE),""),"")</f>
        <v/>
      </c>
      <c r="D136" s="9" t="str">
        <f>IFERROR(IF(HBL[[#This Row],[Hållbar mängd]]&gt;0,HBL[[#This Row],[Växthusgasutsläpp g CO2e/MJ]]*HBL[[#This Row],[Energimängd MJ]]/1000000,""),"")</f>
        <v/>
      </c>
      <c r="E136" s="3" t="str">
        <f>IF(HBL[[#This Row],[Hållbar mängd]]&gt;0,CONCATENATE(Rapporteringsår,"-",HBL[[#This Row],[ID]]),"")</f>
        <v/>
      </c>
      <c r="F136" s="3" t="str">
        <f>IF(HBL[[#This Row],[Hållbar mängd]]&gt;0,Organisationsnummer,"")</f>
        <v/>
      </c>
      <c r="G136" s="56" t="str">
        <f>IF(HBL[[#This Row],[Hållbar mängd]]&gt;0,Rapporteringsår,"")</f>
        <v/>
      </c>
      <c r="H136" s="76" t="str">
        <f>IFERROR(VLOOKUP(HBL[[#This Row],[Råvara]],Råvaror!$B$3:$D$81,3,FALSE),"")</f>
        <v/>
      </c>
      <c r="I136" s="76" t="str">
        <f>IFERROR(VLOOKUP(HBL[[#This Row],[Råvara]],Råvaror!$B$3:$E$81,4,FALSE),"")</f>
        <v/>
      </c>
      <c r="J136" s="76" t="str">
        <f>IFERROR(VLOOKUP(HBL[[#This Row],[Drivmedel]],DML_drivmedel[[FuelID]:[Drivmedel]],6,FALSE),"")</f>
        <v/>
      </c>
      <c r="K136" s="148">
        <v>3134</v>
      </c>
      <c r="L136" s="3"/>
      <c r="M136" s="3"/>
      <c r="N136" s="3"/>
      <c r="O136" s="78"/>
      <c r="P136" s="3"/>
      <c r="Q136" s="3" t="str">
        <f>IFERROR(HLOOKUP(HBL[[#This Row],[Bränslekategori]],Listor!$G$292:$N$306,IF(HBL[[#This Row],[Enhet]]=Listor!$A$44,14,IF(HBL[[#This Row],[Enhet]]=Listor!$A$45,15,"")),FALSE),"")</f>
        <v/>
      </c>
      <c r="R136" s="3"/>
      <c r="S136" s="3"/>
      <c r="T136" s="3"/>
      <c r="U136" s="3"/>
      <c r="V136" s="3"/>
      <c r="W136" s="3"/>
      <c r="X136" s="3"/>
      <c r="Y136" s="77" t="str">
        <f>IF(HBL[[#This Row],[Produktionskedja]]&lt;&gt;"",VLOOKUP(HBL[[#This Row],[Produktionskedja]],Normalvärden[],4,FALSE),"")</f>
        <v/>
      </c>
      <c r="Z136" s="54"/>
      <c r="AA136" s="3"/>
      <c r="AB136" s="54"/>
      <c r="AC136" s="55" t="str">
        <f>IF(HBL[[#This Row],[Växthusgasutsläpp g CO2e/MJ]]&lt;&gt;"",IF(HBL[[#This Row],[Växthusgasutsläpp g CO2e/MJ]]&gt;(0.5*VLOOKUP(HBL[[#This Row],[Användningsområde]],Användningsområde[],2,FALSE)),"Utsläppsminskningen är mindre än 50 % och uppfyller därför inte hållbarhetskriterierna",""),"")</f>
        <v/>
      </c>
      <c r="AD136" s="163"/>
    </row>
    <row r="137" spans="2:30" x14ac:dyDescent="0.35">
      <c r="B137" s="9" t="str">
        <f>IF(HBL[[#This Row],[Hållbar mängd]]&gt;0,IF(HBL[[#This Row],[Enhet]]=Listor!$A$44,HBL[[#This Row],[Hållbar mängd]]*HBL[[#This Row],[Effektivt värmevärde]]*1000,HBL[[#This Row],[Hållbar mängd]]*HBL[[#This Row],[Effektivt värmevärde]]),"")</f>
        <v/>
      </c>
      <c r="C137" s="120" t="str">
        <f>IFERROR(IF(VLOOKUP(HBL[[#This Row],[Drivmedel]],DML_drivmedel[[FuelID]:[Reduktionsplikt]],10,FALSE)="Ja",VLOOKUP(HBL[[#This Row],[Drivmedelskategori]],Drivmedel[],5,FALSE),""),"")</f>
        <v/>
      </c>
      <c r="D137" s="9" t="str">
        <f>IFERROR(IF(HBL[[#This Row],[Hållbar mängd]]&gt;0,HBL[[#This Row],[Växthusgasutsläpp g CO2e/MJ]]*HBL[[#This Row],[Energimängd MJ]]/1000000,""),"")</f>
        <v/>
      </c>
      <c r="E137" s="3" t="str">
        <f>IF(HBL[[#This Row],[Hållbar mängd]]&gt;0,CONCATENATE(Rapporteringsår,"-",HBL[[#This Row],[ID]]),"")</f>
        <v/>
      </c>
      <c r="F137" s="3" t="str">
        <f>IF(HBL[[#This Row],[Hållbar mängd]]&gt;0,Organisationsnummer,"")</f>
        <v/>
      </c>
      <c r="G137" s="56" t="str">
        <f>IF(HBL[[#This Row],[Hållbar mängd]]&gt;0,Rapporteringsår,"")</f>
        <v/>
      </c>
      <c r="H137" s="76" t="str">
        <f>IFERROR(VLOOKUP(HBL[[#This Row],[Råvara]],Råvaror!$B$3:$D$81,3,FALSE),"")</f>
        <v/>
      </c>
      <c r="I137" s="76" t="str">
        <f>IFERROR(VLOOKUP(HBL[[#This Row],[Råvara]],Råvaror!$B$3:$E$81,4,FALSE),"")</f>
        <v/>
      </c>
      <c r="J137" s="76" t="str">
        <f>IFERROR(VLOOKUP(HBL[[#This Row],[Drivmedel]],DML_drivmedel[[FuelID]:[Drivmedel]],6,FALSE),"")</f>
        <v/>
      </c>
      <c r="K137" s="148">
        <v>3135</v>
      </c>
      <c r="L137" s="3"/>
      <c r="M137" s="3"/>
      <c r="N137" s="3"/>
      <c r="O137" s="78"/>
      <c r="P137" s="3"/>
      <c r="Q137" s="3" t="str">
        <f>IFERROR(HLOOKUP(HBL[[#This Row],[Bränslekategori]],Listor!$G$292:$N$306,IF(HBL[[#This Row],[Enhet]]=Listor!$A$44,14,IF(HBL[[#This Row],[Enhet]]=Listor!$A$45,15,"")),FALSE),"")</f>
        <v/>
      </c>
      <c r="R137" s="3"/>
      <c r="S137" s="3"/>
      <c r="T137" s="3"/>
      <c r="U137" s="3"/>
      <c r="V137" s="3"/>
      <c r="W137" s="3"/>
      <c r="X137" s="3"/>
      <c r="Y137" s="77" t="str">
        <f>IF(HBL[[#This Row],[Produktionskedja]]&lt;&gt;"",VLOOKUP(HBL[[#This Row],[Produktionskedja]],Normalvärden[],4,FALSE),"")</f>
        <v/>
      </c>
      <c r="Z137" s="54"/>
      <c r="AA137" s="3"/>
      <c r="AB137" s="54"/>
      <c r="AC137" s="55" t="str">
        <f>IF(HBL[[#This Row],[Växthusgasutsläpp g CO2e/MJ]]&lt;&gt;"",IF(HBL[[#This Row],[Växthusgasutsläpp g CO2e/MJ]]&gt;(0.5*VLOOKUP(HBL[[#This Row],[Användningsområde]],Användningsområde[],2,FALSE)),"Utsläppsminskningen är mindre än 50 % och uppfyller därför inte hållbarhetskriterierna",""),"")</f>
        <v/>
      </c>
      <c r="AD137" s="163"/>
    </row>
    <row r="138" spans="2:30" x14ac:dyDescent="0.35">
      <c r="B138" s="9" t="str">
        <f>IF(HBL[[#This Row],[Hållbar mängd]]&gt;0,IF(HBL[[#This Row],[Enhet]]=Listor!$A$44,HBL[[#This Row],[Hållbar mängd]]*HBL[[#This Row],[Effektivt värmevärde]]*1000,HBL[[#This Row],[Hållbar mängd]]*HBL[[#This Row],[Effektivt värmevärde]]),"")</f>
        <v/>
      </c>
      <c r="C138" s="120" t="str">
        <f>IFERROR(IF(VLOOKUP(HBL[[#This Row],[Drivmedel]],DML_drivmedel[[FuelID]:[Reduktionsplikt]],10,FALSE)="Ja",VLOOKUP(HBL[[#This Row],[Drivmedelskategori]],Drivmedel[],5,FALSE),""),"")</f>
        <v/>
      </c>
      <c r="D138" s="9" t="str">
        <f>IFERROR(IF(HBL[[#This Row],[Hållbar mängd]]&gt;0,HBL[[#This Row],[Växthusgasutsläpp g CO2e/MJ]]*HBL[[#This Row],[Energimängd MJ]]/1000000,""),"")</f>
        <v/>
      </c>
      <c r="E138" s="3" t="str">
        <f>IF(HBL[[#This Row],[Hållbar mängd]]&gt;0,CONCATENATE(Rapporteringsår,"-",HBL[[#This Row],[ID]]),"")</f>
        <v/>
      </c>
      <c r="F138" s="3" t="str">
        <f>IF(HBL[[#This Row],[Hållbar mängd]]&gt;0,Organisationsnummer,"")</f>
        <v/>
      </c>
      <c r="G138" s="56" t="str">
        <f>IF(HBL[[#This Row],[Hållbar mängd]]&gt;0,Rapporteringsår,"")</f>
        <v/>
      </c>
      <c r="H138" s="76" t="str">
        <f>IFERROR(VLOOKUP(HBL[[#This Row],[Råvara]],Råvaror!$B$3:$D$81,3,FALSE),"")</f>
        <v/>
      </c>
      <c r="I138" s="76" t="str">
        <f>IFERROR(VLOOKUP(HBL[[#This Row],[Råvara]],Råvaror!$B$3:$E$81,4,FALSE),"")</f>
        <v/>
      </c>
      <c r="J138" s="76" t="str">
        <f>IFERROR(VLOOKUP(HBL[[#This Row],[Drivmedel]],DML_drivmedel[[FuelID]:[Drivmedel]],6,FALSE),"")</f>
        <v/>
      </c>
      <c r="K138" s="148">
        <v>3136</v>
      </c>
      <c r="L138" s="3"/>
      <c r="M138" s="3"/>
      <c r="N138" s="3"/>
      <c r="O138" s="78"/>
      <c r="P138" s="3"/>
      <c r="Q138" s="3" t="str">
        <f>IFERROR(HLOOKUP(HBL[[#This Row],[Bränslekategori]],Listor!$G$292:$N$306,IF(HBL[[#This Row],[Enhet]]=Listor!$A$44,14,IF(HBL[[#This Row],[Enhet]]=Listor!$A$45,15,"")),FALSE),"")</f>
        <v/>
      </c>
      <c r="R138" s="3"/>
      <c r="S138" s="3"/>
      <c r="T138" s="3"/>
      <c r="U138" s="3"/>
      <c r="V138" s="3"/>
      <c r="W138" s="3"/>
      <c r="X138" s="3"/>
      <c r="Y138" s="77" t="str">
        <f>IF(HBL[[#This Row],[Produktionskedja]]&lt;&gt;"",VLOOKUP(HBL[[#This Row],[Produktionskedja]],Normalvärden[],4,FALSE),"")</f>
        <v/>
      </c>
      <c r="Z138" s="54"/>
      <c r="AA138" s="3"/>
      <c r="AB138" s="54"/>
      <c r="AC138" s="55" t="str">
        <f>IF(HBL[[#This Row],[Växthusgasutsläpp g CO2e/MJ]]&lt;&gt;"",IF(HBL[[#This Row],[Växthusgasutsläpp g CO2e/MJ]]&gt;(0.5*VLOOKUP(HBL[[#This Row],[Användningsområde]],Användningsområde[],2,FALSE)),"Utsläppsminskningen är mindre än 50 % och uppfyller därför inte hållbarhetskriterierna",""),"")</f>
        <v/>
      </c>
      <c r="AD138" s="163"/>
    </row>
    <row r="139" spans="2:30" x14ac:dyDescent="0.35">
      <c r="B139" s="9" t="str">
        <f>IF(HBL[[#This Row],[Hållbar mängd]]&gt;0,IF(HBL[[#This Row],[Enhet]]=Listor!$A$44,HBL[[#This Row],[Hållbar mängd]]*HBL[[#This Row],[Effektivt värmevärde]]*1000,HBL[[#This Row],[Hållbar mängd]]*HBL[[#This Row],[Effektivt värmevärde]]),"")</f>
        <v/>
      </c>
      <c r="C139" s="120" t="str">
        <f>IFERROR(IF(VLOOKUP(HBL[[#This Row],[Drivmedel]],DML_drivmedel[[FuelID]:[Reduktionsplikt]],10,FALSE)="Ja",VLOOKUP(HBL[[#This Row],[Drivmedelskategori]],Drivmedel[],5,FALSE),""),"")</f>
        <v/>
      </c>
      <c r="D139" s="9" t="str">
        <f>IFERROR(IF(HBL[[#This Row],[Hållbar mängd]]&gt;0,HBL[[#This Row],[Växthusgasutsläpp g CO2e/MJ]]*HBL[[#This Row],[Energimängd MJ]]/1000000,""),"")</f>
        <v/>
      </c>
      <c r="E139" s="3" t="str">
        <f>IF(HBL[[#This Row],[Hållbar mängd]]&gt;0,CONCATENATE(Rapporteringsår,"-",HBL[[#This Row],[ID]]),"")</f>
        <v/>
      </c>
      <c r="F139" s="3" t="str">
        <f>IF(HBL[[#This Row],[Hållbar mängd]]&gt;0,Organisationsnummer,"")</f>
        <v/>
      </c>
      <c r="G139" s="56" t="str">
        <f>IF(HBL[[#This Row],[Hållbar mängd]]&gt;0,Rapporteringsår,"")</f>
        <v/>
      </c>
      <c r="H139" s="76" t="str">
        <f>IFERROR(VLOOKUP(HBL[[#This Row],[Råvara]],Råvaror!$B$3:$D$81,3,FALSE),"")</f>
        <v/>
      </c>
      <c r="I139" s="76" t="str">
        <f>IFERROR(VLOOKUP(HBL[[#This Row],[Råvara]],Råvaror!$B$3:$E$81,4,FALSE),"")</f>
        <v/>
      </c>
      <c r="J139" s="76" t="str">
        <f>IFERROR(VLOOKUP(HBL[[#This Row],[Drivmedel]],DML_drivmedel[[FuelID]:[Drivmedel]],6,FALSE),"")</f>
        <v/>
      </c>
      <c r="K139" s="148">
        <v>3137</v>
      </c>
      <c r="L139" s="3"/>
      <c r="M139" s="3"/>
      <c r="N139" s="3"/>
      <c r="O139" s="78"/>
      <c r="P139" s="3"/>
      <c r="Q139" s="3" t="str">
        <f>IFERROR(HLOOKUP(HBL[[#This Row],[Bränslekategori]],Listor!$G$292:$N$306,IF(HBL[[#This Row],[Enhet]]=Listor!$A$44,14,IF(HBL[[#This Row],[Enhet]]=Listor!$A$45,15,"")),FALSE),"")</f>
        <v/>
      </c>
      <c r="R139" s="3"/>
      <c r="S139" s="3"/>
      <c r="T139" s="3"/>
      <c r="U139" s="3"/>
      <c r="V139" s="3"/>
      <c r="W139" s="3"/>
      <c r="X139" s="3"/>
      <c r="Y139" s="77" t="str">
        <f>IF(HBL[[#This Row],[Produktionskedja]]&lt;&gt;"",VLOOKUP(HBL[[#This Row],[Produktionskedja]],Normalvärden[],4,FALSE),"")</f>
        <v/>
      </c>
      <c r="Z139" s="54"/>
      <c r="AA139" s="3"/>
      <c r="AB139" s="54"/>
      <c r="AC139" s="55" t="str">
        <f>IF(HBL[[#This Row],[Växthusgasutsläpp g CO2e/MJ]]&lt;&gt;"",IF(HBL[[#This Row],[Växthusgasutsläpp g CO2e/MJ]]&gt;(0.5*VLOOKUP(HBL[[#This Row],[Användningsområde]],Användningsområde[],2,FALSE)),"Utsläppsminskningen är mindre än 50 % och uppfyller därför inte hållbarhetskriterierna",""),"")</f>
        <v/>
      </c>
      <c r="AD139" s="163"/>
    </row>
    <row r="140" spans="2:30" x14ac:dyDescent="0.35">
      <c r="B140" s="9" t="str">
        <f>IF(HBL[[#This Row],[Hållbar mängd]]&gt;0,IF(HBL[[#This Row],[Enhet]]=Listor!$A$44,HBL[[#This Row],[Hållbar mängd]]*HBL[[#This Row],[Effektivt värmevärde]]*1000,HBL[[#This Row],[Hållbar mängd]]*HBL[[#This Row],[Effektivt värmevärde]]),"")</f>
        <v/>
      </c>
      <c r="C140" s="120" t="str">
        <f>IFERROR(IF(VLOOKUP(HBL[[#This Row],[Drivmedel]],DML_drivmedel[[FuelID]:[Reduktionsplikt]],10,FALSE)="Ja",VLOOKUP(HBL[[#This Row],[Drivmedelskategori]],Drivmedel[],5,FALSE),""),"")</f>
        <v/>
      </c>
      <c r="D140" s="9" t="str">
        <f>IFERROR(IF(HBL[[#This Row],[Hållbar mängd]]&gt;0,HBL[[#This Row],[Växthusgasutsläpp g CO2e/MJ]]*HBL[[#This Row],[Energimängd MJ]]/1000000,""),"")</f>
        <v/>
      </c>
      <c r="E140" s="3" t="str">
        <f>IF(HBL[[#This Row],[Hållbar mängd]]&gt;0,CONCATENATE(Rapporteringsår,"-",HBL[[#This Row],[ID]]),"")</f>
        <v/>
      </c>
      <c r="F140" s="3" t="str">
        <f>IF(HBL[[#This Row],[Hållbar mängd]]&gt;0,Organisationsnummer,"")</f>
        <v/>
      </c>
      <c r="G140" s="56" t="str">
        <f>IF(HBL[[#This Row],[Hållbar mängd]]&gt;0,Rapporteringsår,"")</f>
        <v/>
      </c>
      <c r="H140" s="76" t="str">
        <f>IFERROR(VLOOKUP(HBL[[#This Row],[Råvara]],Råvaror!$B$3:$D$81,3,FALSE),"")</f>
        <v/>
      </c>
      <c r="I140" s="76" t="str">
        <f>IFERROR(VLOOKUP(HBL[[#This Row],[Råvara]],Råvaror!$B$3:$E$81,4,FALSE),"")</f>
        <v/>
      </c>
      <c r="J140" s="76" t="str">
        <f>IFERROR(VLOOKUP(HBL[[#This Row],[Drivmedel]],DML_drivmedel[[FuelID]:[Drivmedel]],6,FALSE),"")</f>
        <v/>
      </c>
      <c r="K140" s="148">
        <v>3138</v>
      </c>
      <c r="L140" s="3"/>
      <c r="M140" s="3"/>
      <c r="N140" s="3"/>
      <c r="O140" s="78"/>
      <c r="P140" s="3"/>
      <c r="Q140" s="3" t="str">
        <f>IFERROR(HLOOKUP(HBL[[#This Row],[Bränslekategori]],Listor!$G$292:$N$306,IF(HBL[[#This Row],[Enhet]]=Listor!$A$44,14,IF(HBL[[#This Row],[Enhet]]=Listor!$A$45,15,"")),FALSE),"")</f>
        <v/>
      </c>
      <c r="R140" s="3"/>
      <c r="S140" s="3"/>
      <c r="T140" s="3"/>
      <c r="U140" s="3"/>
      <c r="V140" s="3"/>
      <c r="W140" s="3"/>
      <c r="X140" s="3"/>
      <c r="Y140" s="77" t="str">
        <f>IF(HBL[[#This Row],[Produktionskedja]]&lt;&gt;"",VLOOKUP(HBL[[#This Row],[Produktionskedja]],Normalvärden[],4,FALSE),"")</f>
        <v/>
      </c>
      <c r="Z140" s="54"/>
      <c r="AA140" s="3"/>
      <c r="AB140" s="54"/>
      <c r="AC140" s="55" t="str">
        <f>IF(HBL[[#This Row],[Växthusgasutsläpp g CO2e/MJ]]&lt;&gt;"",IF(HBL[[#This Row],[Växthusgasutsläpp g CO2e/MJ]]&gt;(0.5*VLOOKUP(HBL[[#This Row],[Användningsområde]],Användningsområde[],2,FALSE)),"Utsläppsminskningen är mindre än 50 % och uppfyller därför inte hållbarhetskriterierna",""),"")</f>
        <v/>
      </c>
      <c r="AD140" s="163"/>
    </row>
    <row r="141" spans="2:30" x14ac:dyDescent="0.35">
      <c r="B141" s="9" t="str">
        <f>IF(HBL[[#This Row],[Hållbar mängd]]&gt;0,IF(HBL[[#This Row],[Enhet]]=Listor!$A$44,HBL[[#This Row],[Hållbar mängd]]*HBL[[#This Row],[Effektivt värmevärde]]*1000,HBL[[#This Row],[Hållbar mängd]]*HBL[[#This Row],[Effektivt värmevärde]]),"")</f>
        <v/>
      </c>
      <c r="C141" s="120" t="str">
        <f>IFERROR(IF(VLOOKUP(HBL[[#This Row],[Drivmedel]],DML_drivmedel[[FuelID]:[Reduktionsplikt]],10,FALSE)="Ja",VLOOKUP(HBL[[#This Row],[Drivmedelskategori]],Drivmedel[],5,FALSE),""),"")</f>
        <v/>
      </c>
      <c r="D141" s="9" t="str">
        <f>IFERROR(IF(HBL[[#This Row],[Hållbar mängd]]&gt;0,HBL[[#This Row],[Växthusgasutsläpp g CO2e/MJ]]*HBL[[#This Row],[Energimängd MJ]]/1000000,""),"")</f>
        <v/>
      </c>
      <c r="E141" s="3" t="str">
        <f>IF(HBL[[#This Row],[Hållbar mängd]]&gt;0,CONCATENATE(Rapporteringsår,"-",HBL[[#This Row],[ID]]),"")</f>
        <v/>
      </c>
      <c r="F141" s="3" t="str">
        <f>IF(HBL[[#This Row],[Hållbar mängd]]&gt;0,Organisationsnummer,"")</f>
        <v/>
      </c>
      <c r="G141" s="56" t="str">
        <f>IF(HBL[[#This Row],[Hållbar mängd]]&gt;0,Rapporteringsår,"")</f>
        <v/>
      </c>
      <c r="H141" s="76" t="str">
        <f>IFERROR(VLOOKUP(HBL[[#This Row],[Råvara]],Råvaror!$B$3:$D$81,3,FALSE),"")</f>
        <v/>
      </c>
      <c r="I141" s="76" t="str">
        <f>IFERROR(VLOOKUP(HBL[[#This Row],[Råvara]],Råvaror!$B$3:$E$81,4,FALSE),"")</f>
        <v/>
      </c>
      <c r="J141" s="76" t="str">
        <f>IFERROR(VLOOKUP(HBL[[#This Row],[Drivmedel]],DML_drivmedel[[FuelID]:[Drivmedel]],6,FALSE),"")</f>
        <v/>
      </c>
      <c r="K141" s="148">
        <v>3139</v>
      </c>
      <c r="L141" s="3"/>
      <c r="M141" s="3"/>
      <c r="N141" s="3"/>
      <c r="O141" s="78"/>
      <c r="P141" s="3"/>
      <c r="Q141" s="3" t="str">
        <f>IFERROR(HLOOKUP(HBL[[#This Row],[Bränslekategori]],Listor!$G$292:$N$306,IF(HBL[[#This Row],[Enhet]]=Listor!$A$44,14,IF(HBL[[#This Row],[Enhet]]=Listor!$A$45,15,"")),FALSE),"")</f>
        <v/>
      </c>
      <c r="R141" s="3"/>
      <c r="S141" s="3"/>
      <c r="T141" s="3"/>
      <c r="U141" s="3"/>
      <c r="V141" s="3"/>
      <c r="W141" s="3"/>
      <c r="X141" s="3"/>
      <c r="Y141" s="77" t="str">
        <f>IF(HBL[[#This Row],[Produktionskedja]]&lt;&gt;"",VLOOKUP(HBL[[#This Row],[Produktionskedja]],Normalvärden[],4,FALSE),"")</f>
        <v/>
      </c>
      <c r="Z141" s="54"/>
      <c r="AA141" s="3"/>
      <c r="AB141" s="54"/>
      <c r="AC141" s="55" t="str">
        <f>IF(HBL[[#This Row],[Växthusgasutsläpp g CO2e/MJ]]&lt;&gt;"",IF(HBL[[#This Row],[Växthusgasutsläpp g CO2e/MJ]]&gt;(0.5*VLOOKUP(HBL[[#This Row],[Användningsområde]],Användningsområde[],2,FALSE)),"Utsläppsminskningen är mindre än 50 % och uppfyller därför inte hållbarhetskriterierna",""),"")</f>
        <v/>
      </c>
      <c r="AD141" s="163"/>
    </row>
    <row r="142" spans="2:30" x14ac:dyDescent="0.35">
      <c r="B142" s="9" t="str">
        <f>IF(HBL[[#This Row],[Hållbar mängd]]&gt;0,IF(HBL[[#This Row],[Enhet]]=Listor!$A$44,HBL[[#This Row],[Hållbar mängd]]*HBL[[#This Row],[Effektivt värmevärde]]*1000,HBL[[#This Row],[Hållbar mängd]]*HBL[[#This Row],[Effektivt värmevärde]]),"")</f>
        <v/>
      </c>
      <c r="C142" s="120" t="str">
        <f>IFERROR(IF(VLOOKUP(HBL[[#This Row],[Drivmedel]],DML_drivmedel[[FuelID]:[Reduktionsplikt]],10,FALSE)="Ja",VLOOKUP(HBL[[#This Row],[Drivmedelskategori]],Drivmedel[],5,FALSE),""),"")</f>
        <v/>
      </c>
      <c r="D142" s="9" t="str">
        <f>IFERROR(IF(HBL[[#This Row],[Hållbar mängd]]&gt;0,HBL[[#This Row],[Växthusgasutsläpp g CO2e/MJ]]*HBL[[#This Row],[Energimängd MJ]]/1000000,""),"")</f>
        <v/>
      </c>
      <c r="E142" s="3" t="str">
        <f>IF(HBL[[#This Row],[Hållbar mängd]]&gt;0,CONCATENATE(Rapporteringsår,"-",HBL[[#This Row],[ID]]),"")</f>
        <v/>
      </c>
      <c r="F142" s="3" t="str">
        <f>IF(HBL[[#This Row],[Hållbar mängd]]&gt;0,Organisationsnummer,"")</f>
        <v/>
      </c>
      <c r="G142" s="56" t="str">
        <f>IF(HBL[[#This Row],[Hållbar mängd]]&gt;0,Rapporteringsår,"")</f>
        <v/>
      </c>
      <c r="H142" s="76" t="str">
        <f>IFERROR(VLOOKUP(HBL[[#This Row],[Råvara]],Råvaror!$B$3:$D$81,3,FALSE),"")</f>
        <v/>
      </c>
      <c r="I142" s="76" t="str">
        <f>IFERROR(VLOOKUP(HBL[[#This Row],[Råvara]],Råvaror!$B$3:$E$81,4,FALSE),"")</f>
        <v/>
      </c>
      <c r="J142" s="76" t="str">
        <f>IFERROR(VLOOKUP(HBL[[#This Row],[Drivmedel]],DML_drivmedel[[FuelID]:[Drivmedel]],6,FALSE),"")</f>
        <v/>
      </c>
      <c r="K142" s="148">
        <v>3140</v>
      </c>
      <c r="L142" s="3"/>
      <c r="M142" s="3"/>
      <c r="N142" s="3"/>
      <c r="O142" s="78"/>
      <c r="P142" s="3"/>
      <c r="Q142" s="3" t="str">
        <f>IFERROR(HLOOKUP(HBL[[#This Row],[Bränslekategori]],Listor!$G$292:$N$306,IF(HBL[[#This Row],[Enhet]]=Listor!$A$44,14,IF(HBL[[#This Row],[Enhet]]=Listor!$A$45,15,"")),FALSE),"")</f>
        <v/>
      </c>
      <c r="R142" s="3"/>
      <c r="S142" s="3"/>
      <c r="T142" s="3"/>
      <c r="U142" s="3"/>
      <c r="V142" s="3"/>
      <c r="W142" s="3"/>
      <c r="X142" s="3"/>
      <c r="Y142" s="77" t="str">
        <f>IF(HBL[[#This Row],[Produktionskedja]]&lt;&gt;"",VLOOKUP(HBL[[#This Row],[Produktionskedja]],Normalvärden[],4,FALSE),"")</f>
        <v/>
      </c>
      <c r="Z142" s="54"/>
      <c r="AA142" s="3"/>
      <c r="AB142" s="54"/>
      <c r="AC142" s="55" t="str">
        <f>IF(HBL[[#This Row],[Växthusgasutsläpp g CO2e/MJ]]&lt;&gt;"",IF(HBL[[#This Row],[Växthusgasutsläpp g CO2e/MJ]]&gt;(0.5*VLOOKUP(HBL[[#This Row],[Användningsområde]],Användningsområde[],2,FALSE)),"Utsläppsminskningen är mindre än 50 % och uppfyller därför inte hållbarhetskriterierna",""),"")</f>
        <v/>
      </c>
      <c r="AD142" s="163"/>
    </row>
    <row r="143" spans="2:30" x14ac:dyDescent="0.35">
      <c r="B143" s="9" t="str">
        <f>IF(HBL[[#This Row],[Hållbar mängd]]&gt;0,IF(HBL[[#This Row],[Enhet]]=Listor!$A$44,HBL[[#This Row],[Hållbar mängd]]*HBL[[#This Row],[Effektivt värmevärde]]*1000,HBL[[#This Row],[Hållbar mängd]]*HBL[[#This Row],[Effektivt värmevärde]]),"")</f>
        <v/>
      </c>
      <c r="C143" s="120" t="str">
        <f>IFERROR(IF(VLOOKUP(HBL[[#This Row],[Drivmedel]],DML_drivmedel[[FuelID]:[Reduktionsplikt]],10,FALSE)="Ja",VLOOKUP(HBL[[#This Row],[Drivmedelskategori]],Drivmedel[],5,FALSE),""),"")</f>
        <v/>
      </c>
      <c r="D143" s="9" t="str">
        <f>IFERROR(IF(HBL[[#This Row],[Hållbar mängd]]&gt;0,HBL[[#This Row],[Växthusgasutsläpp g CO2e/MJ]]*HBL[[#This Row],[Energimängd MJ]]/1000000,""),"")</f>
        <v/>
      </c>
      <c r="E143" s="3" t="str">
        <f>IF(HBL[[#This Row],[Hållbar mängd]]&gt;0,CONCATENATE(Rapporteringsår,"-",HBL[[#This Row],[ID]]),"")</f>
        <v/>
      </c>
      <c r="F143" s="3" t="str">
        <f>IF(HBL[[#This Row],[Hållbar mängd]]&gt;0,Organisationsnummer,"")</f>
        <v/>
      </c>
      <c r="G143" s="56" t="str">
        <f>IF(HBL[[#This Row],[Hållbar mängd]]&gt;0,Rapporteringsår,"")</f>
        <v/>
      </c>
      <c r="H143" s="76" t="str">
        <f>IFERROR(VLOOKUP(HBL[[#This Row],[Råvara]],Råvaror!$B$3:$D$81,3,FALSE),"")</f>
        <v/>
      </c>
      <c r="I143" s="76" t="str">
        <f>IFERROR(VLOOKUP(HBL[[#This Row],[Råvara]],Råvaror!$B$3:$E$81,4,FALSE),"")</f>
        <v/>
      </c>
      <c r="J143" s="76" t="str">
        <f>IFERROR(VLOOKUP(HBL[[#This Row],[Drivmedel]],DML_drivmedel[[FuelID]:[Drivmedel]],6,FALSE),"")</f>
        <v/>
      </c>
      <c r="K143" s="148">
        <v>3141</v>
      </c>
      <c r="L143" s="3"/>
      <c r="M143" s="3"/>
      <c r="N143" s="3"/>
      <c r="O143" s="78"/>
      <c r="P143" s="3"/>
      <c r="Q143" s="3" t="str">
        <f>IFERROR(HLOOKUP(HBL[[#This Row],[Bränslekategori]],Listor!$G$292:$N$306,IF(HBL[[#This Row],[Enhet]]=Listor!$A$44,14,IF(HBL[[#This Row],[Enhet]]=Listor!$A$45,15,"")),FALSE),"")</f>
        <v/>
      </c>
      <c r="R143" s="3"/>
      <c r="S143" s="3"/>
      <c r="T143" s="3"/>
      <c r="U143" s="3"/>
      <c r="V143" s="3"/>
      <c r="W143" s="3"/>
      <c r="X143" s="3"/>
      <c r="Y143" s="77" t="str">
        <f>IF(HBL[[#This Row],[Produktionskedja]]&lt;&gt;"",VLOOKUP(HBL[[#This Row],[Produktionskedja]],Normalvärden[],4,FALSE),"")</f>
        <v/>
      </c>
      <c r="Z143" s="54"/>
      <c r="AA143" s="3"/>
      <c r="AB143" s="54"/>
      <c r="AC143" s="55" t="str">
        <f>IF(HBL[[#This Row],[Växthusgasutsläpp g CO2e/MJ]]&lt;&gt;"",IF(HBL[[#This Row],[Växthusgasutsläpp g CO2e/MJ]]&gt;(0.5*VLOOKUP(HBL[[#This Row],[Användningsområde]],Användningsområde[],2,FALSE)),"Utsläppsminskningen är mindre än 50 % och uppfyller därför inte hållbarhetskriterierna",""),"")</f>
        <v/>
      </c>
      <c r="AD143" s="163"/>
    </row>
    <row r="144" spans="2:30" x14ac:dyDescent="0.35">
      <c r="B144" s="9" t="str">
        <f>IF(HBL[[#This Row],[Hållbar mängd]]&gt;0,IF(HBL[[#This Row],[Enhet]]=Listor!$A$44,HBL[[#This Row],[Hållbar mängd]]*HBL[[#This Row],[Effektivt värmevärde]]*1000,HBL[[#This Row],[Hållbar mängd]]*HBL[[#This Row],[Effektivt värmevärde]]),"")</f>
        <v/>
      </c>
      <c r="C144" s="120" t="str">
        <f>IFERROR(IF(VLOOKUP(HBL[[#This Row],[Drivmedel]],DML_drivmedel[[FuelID]:[Reduktionsplikt]],10,FALSE)="Ja",VLOOKUP(HBL[[#This Row],[Drivmedelskategori]],Drivmedel[],5,FALSE),""),"")</f>
        <v/>
      </c>
      <c r="D144" s="9" t="str">
        <f>IFERROR(IF(HBL[[#This Row],[Hållbar mängd]]&gt;0,HBL[[#This Row],[Växthusgasutsläpp g CO2e/MJ]]*HBL[[#This Row],[Energimängd MJ]]/1000000,""),"")</f>
        <v/>
      </c>
      <c r="E144" s="3" t="str">
        <f>IF(HBL[[#This Row],[Hållbar mängd]]&gt;0,CONCATENATE(Rapporteringsår,"-",HBL[[#This Row],[ID]]),"")</f>
        <v/>
      </c>
      <c r="F144" s="3" t="str">
        <f>IF(HBL[[#This Row],[Hållbar mängd]]&gt;0,Organisationsnummer,"")</f>
        <v/>
      </c>
      <c r="G144" s="56" t="str">
        <f>IF(HBL[[#This Row],[Hållbar mängd]]&gt;0,Rapporteringsår,"")</f>
        <v/>
      </c>
      <c r="H144" s="76" t="str">
        <f>IFERROR(VLOOKUP(HBL[[#This Row],[Råvara]],Råvaror!$B$3:$D$81,3,FALSE),"")</f>
        <v/>
      </c>
      <c r="I144" s="76" t="str">
        <f>IFERROR(VLOOKUP(HBL[[#This Row],[Råvara]],Råvaror!$B$3:$E$81,4,FALSE),"")</f>
        <v/>
      </c>
      <c r="J144" s="76" t="str">
        <f>IFERROR(VLOOKUP(HBL[[#This Row],[Drivmedel]],DML_drivmedel[[FuelID]:[Drivmedel]],6,FALSE),"")</f>
        <v/>
      </c>
      <c r="K144" s="148">
        <v>3142</v>
      </c>
      <c r="L144" s="3"/>
      <c r="M144" s="3"/>
      <c r="N144" s="3"/>
      <c r="O144" s="78"/>
      <c r="P144" s="3"/>
      <c r="Q144" s="3" t="str">
        <f>IFERROR(HLOOKUP(HBL[[#This Row],[Bränslekategori]],Listor!$G$292:$N$306,IF(HBL[[#This Row],[Enhet]]=Listor!$A$44,14,IF(HBL[[#This Row],[Enhet]]=Listor!$A$45,15,"")),FALSE),"")</f>
        <v/>
      </c>
      <c r="R144" s="3"/>
      <c r="S144" s="3"/>
      <c r="T144" s="3"/>
      <c r="U144" s="3"/>
      <c r="V144" s="3"/>
      <c r="W144" s="3"/>
      <c r="X144" s="3"/>
      <c r="Y144" s="77" t="str">
        <f>IF(HBL[[#This Row],[Produktionskedja]]&lt;&gt;"",VLOOKUP(HBL[[#This Row],[Produktionskedja]],Normalvärden[],4,FALSE),"")</f>
        <v/>
      </c>
      <c r="Z144" s="54"/>
      <c r="AA144" s="3"/>
      <c r="AB144" s="54"/>
      <c r="AC144" s="55" t="str">
        <f>IF(HBL[[#This Row],[Växthusgasutsläpp g CO2e/MJ]]&lt;&gt;"",IF(HBL[[#This Row],[Växthusgasutsläpp g CO2e/MJ]]&gt;(0.5*VLOOKUP(HBL[[#This Row],[Användningsområde]],Användningsområde[],2,FALSE)),"Utsläppsminskningen är mindre än 50 % och uppfyller därför inte hållbarhetskriterierna",""),"")</f>
        <v/>
      </c>
      <c r="AD144" s="163"/>
    </row>
    <row r="145" spans="2:30" x14ac:dyDescent="0.35">
      <c r="B145" s="9" t="str">
        <f>IF(HBL[[#This Row],[Hållbar mängd]]&gt;0,IF(HBL[[#This Row],[Enhet]]=Listor!$A$44,HBL[[#This Row],[Hållbar mängd]]*HBL[[#This Row],[Effektivt värmevärde]]*1000,HBL[[#This Row],[Hållbar mängd]]*HBL[[#This Row],[Effektivt värmevärde]]),"")</f>
        <v/>
      </c>
      <c r="C145" s="120" t="str">
        <f>IFERROR(IF(VLOOKUP(HBL[[#This Row],[Drivmedel]],DML_drivmedel[[FuelID]:[Reduktionsplikt]],10,FALSE)="Ja",VLOOKUP(HBL[[#This Row],[Drivmedelskategori]],Drivmedel[],5,FALSE),""),"")</f>
        <v/>
      </c>
      <c r="D145" s="9" t="str">
        <f>IFERROR(IF(HBL[[#This Row],[Hållbar mängd]]&gt;0,HBL[[#This Row],[Växthusgasutsläpp g CO2e/MJ]]*HBL[[#This Row],[Energimängd MJ]]/1000000,""),"")</f>
        <v/>
      </c>
      <c r="E145" s="3" t="str">
        <f>IF(HBL[[#This Row],[Hållbar mängd]]&gt;0,CONCATENATE(Rapporteringsår,"-",HBL[[#This Row],[ID]]),"")</f>
        <v/>
      </c>
      <c r="F145" s="3" t="str">
        <f>IF(HBL[[#This Row],[Hållbar mängd]]&gt;0,Organisationsnummer,"")</f>
        <v/>
      </c>
      <c r="G145" s="56" t="str">
        <f>IF(HBL[[#This Row],[Hållbar mängd]]&gt;0,Rapporteringsår,"")</f>
        <v/>
      </c>
      <c r="H145" s="76" t="str">
        <f>IFERROR(VLOOKUP(HBL[[#This Row],[Råvara]],Råvaror!$B$3:$D$81,3,FALSE),"")</f>
        <v/>
      </c>
      <c r="I145" s="76" t="str">
        <f>IFERROR(VLOOKUP(HBL[[#This Row],[Råvara]],Råvaror!$B$3:$E$81,4,FALSE),"")</f>
        <v/>
      </c>
      <c r="J145" s="76" t="str">
        <f>IFERROR(VLOOKUP(HBL[[#This Row],[Drivmedel]],DML_drivmedel[[FuelID]:[Drivmedel]],6,FALSE),"")</f>
        <v/>
      </c>
      <c r="K145" s="148">
        <v>3143</v>
      </c>
      <c r="L145" s="3"/>
      <c r="M145" s="3"/>
      <c r="N145" s="3"/>
      <c r="O145" s="78"/>
      <c r="P145" s="3"/>
      <c r="Q145" s="3" t="str">
        <f>IFERROR(HLOOKUP(HBL[[#This Row],[Bränslekategori]],Listor!$G$292:$N$306,IF(HBL[[#This Row],[Enhet]]=Listor!$A$44,14,IF(HBL[[#This Row],[Enhet]]=Listor!$A$45,15,"")),FALSE),"")</f>
        <v/>
      </c>
      <c r="R145" s="3"/>
      <c r="S145" s="3"/>
      <c r="T145" s="3"/>
      <c r="U145" s="3"/>
      <c r="V145" s="3"/>
      <c r="W145" s="3"/>
      <c r="X145" s="3"/>
      <c r="Y145" s="77" t="str">
        <f>IF(HBL[[#This Row],[Produktionskedja]]&lt;&gt;"",VLOOKUP(HBL[[#This Row],[Produktionskedja]],Normalvärden[],4,FALSE),"")</f>
        <v/>
      </c>
      <c r="Z145" s="54"/>
      <c r="AA145" s="3"/>
      <c r="AB145" s="54"/>
      <c r="AC145" s="55" t="str">
        <f>IF(HBL[[#This Row],[Växthusgasutsläpp g CO2e/MJ]]&lt;&gt;"",IF(HBL[[#This Row],[Växthusgasutsläpp g CO2e/MJ]]&gt;(0.5*VLOOKUP(HBL[[#This Row],[Användningsområde]],Användningsområde[],2,FALSE)),"Utsläppsminskningen är mindre än 50 % och uppfyller därför inte hållbarhetskriterierna",""),"")</f>
        <v/>
      </c>
      <c r="AD145" s="163"/>
    </row>
    <row r="146" spans="2:30" x14ac:dyDescent="0.35">
      <c r="B146" s="9" t="str">
        <f>IF(HBL[[#This Row],[Hållbar mängd]]&gt;0,IF(HBL[[#This Row],[Enhet]]=Listor!$A$44,HBL[[#This Row],[Hållbar mängd]]*HBL[[#This Row],[Effektivt värmevärde]]*1000,HBL[[#This Row],[Hållbar mängd]]*HBL[[#This Row],[Effektivt värmevärde]]),"")</f>
        <v/>
      </c>
      <c r="C146" s="120" t="str">
        <f>IFERROR(IF(VLOOKUP(HBL[[#This Row],[Drivmedel]],DML_drivmedel[[FuelID]:[Reduktionsplikt]],10,FALSE)="Ja",VLOOKUP(HBL[[#This Row],[Drivmedelskategori]],Drivmedel[],5,FALSE),""),"")</f>
        <v/>
      </c>
      <c r="D146" s="9" t="str">
        <f>IFERROR(IF(HBL[[#This Row],[Hållbar mängd]]&gt;0,HBL[[#This Row],[Växthusgasutsläpp g CO2e/MJ]]*HBL[[#This Row],[Energimängd MJ]]/1000000,""),"")</f>
        <v/>
      </c>
      <c r="E146" s="3" t="str">
        <f>IF(HBL[[#This Row],[Hållbar mängd]]&gt;0,CONCATENATE(Rapporteringsår,"-",HBL[[#This Row],[ID]]),"")</f>
        <v/>
      </c>
      <c r="F146" s="3" t="str">
        <f>IF(HBL[[#This Row],[Hållbar mängd]]&gt;0,Organisationsnummer,"")</f>
        <v/>
      </c>
      <c r="G146" s="56" t="str">
        <f>IF(HBL[[#This Row],[Hållbar mängd]]&gt;0,Rapporteringsår,"")</f>
        <v/>
      </c>
      <c r="H146" s="76" t="str">
        <f>IFERROR(VLOOKUP(HBL[[#This Row],[Råvara]],Råvaror!$B$3:$D$81,3,FALSE),"")</f>
        <v/>
      </c>
      <c r="I146" s="76" t="str">
        <f>IFERROR(VLOOKUP(HBL[[#This Row],[Råvara]],Råvaror!$B$3:$E$81,4,FALSE),"")</f>
        <v/>
      </c>
      <c r="J146" s="76" t="str">
        <f>IFERROR(VLOOKUP(HBL[[#This Row],[Drivmedel]],DML_drivmedel[[FuelID]:[Drivmedel]],6,FALSE),"")</f>
        <v/>
      </c>
      <c r="K146" s="148">
        <v>3144</v>
      </c>
      <c r="L146" s="3"/>
      <c r="M146" s="3"/>
      <c r="N146" s="3"/>
      <c r="O146" s="78"/>
      <c r="P146" s="3"/>
      <c r="Q146" s="3" t="str">
        <f>IFERROR(HLOOKUP(HBL[[#This Row],[Bränslekategori]],Listor!$G$292:$N$306,IF(HBL[[#This Row],[Enhet]]=Listor!$A$44,14,IF(HBL[[#This Row],[Enhet]]=Listor!$A$45,15,"")),FALSE),"")</f>
        <v/>
      </c>
      <c r="R146" s="3"/>
      <c r="S146" s="3"/>
      <c r="T146" s="3"/>
      <c r="U146" s="3"/>
      <c r="V146" s="3"/>
      <c r="W146" s="3"/>
      <c r="X146" s="3"/>
      <c r="Y146" s="77" t="str">
        <f>IF(HBL[[#This Row],[Produktionskedja]]&lt;&gt;"",VLOOKUP(HBL[[#This Row],[Produktionskedja]],Normalvärden[],4,FALSE),"")</f>
        <v/>
      </c>
      <c r="Z146" s="54"/>
      <c r="AA146" s="3"/>
      <c r="AB146" s="54"/>
      <c r="AC146" s="55" t="str">
        <f>IF(HBL[[#This Row],[Växthusgasutsläpp g CO2e/MJ]]&lt;&gt;"",IF(HBL[[#This Row],[Växthusgasutsläpp g CO2e/MJ]]&gt;(0.5*VLOOKUP(HBL[[#This Row],[Användningsområde]],Användningsområde[],2,FALSE)),"Utsläppsminskningen är mindre än 50 % och uppfyller därför inte hållbarhetskriterierna",""),"")</f>
        <v/>
      </c>
      <c r="AD146" s="163"/>
    </row>
    <row r="147" spans="2:30" x14ac:dyDescent="0.35">
      <c r="B147" s="9" t="str">
        <f>IF(HBL[[#This Row],[Hållbar mängd]]&gt;0,IF(HBL[[#This Row],[Enhet]]=Listor!$A$44,HBL[[#This Row],[Hållbar mängd]]*HBL[[#This Row],[Effektivt värmevärde]]*1000,HBL[[#This Row],[Hållbar mängd]]*HBL[[#This Row],[Effektivt värmevärde]]),"")</f>
        <v/>
      </c>
      <c r="C147" s="120" t="str">
        <f>IFERROR(IF(VLOOKUP(HBL[[#This Row],[Drivmedel]],DML_drivmedel[[FuelID]:[Reduktionsplikt]],10,FALSE)="Ja",VLOOKUP(HBL[[#This Row],[Drivmedelskategori]],Drivmedel[],5,FALSE),""),"")</f>
        <v/>
      </c>
      <c r="D147" s="9" t="str">
        <f>IFERROR(IF(HBL[[#This Row],[Hållbar mängd]]&gt;0,HBL[[#This Row],[Växthusgasutsläpp g CO2e/MJ]]*HBL[[#This Row],[Energimängd MJ]]/1000000,""),"")</f>
        <v/>
      </c>
      <c r="E147" s="3" t="str">
        <f>IF(HBL[[#This Row],[Hållbar mängd]]&gt;0,CONCATENATE(Rapporteringsår,"-",HBL[[#This Row],[ID]]),"")</f>
        <v/>
      </c>
      <c r="F147" s="3" t="str">
        <f>IF(HBL[[#This Row],[Hållbar mängd]]&gt;0,Organisationsnummer,"")</f>
        <v/>
      </c>
      <c r="G147" s="56" t="str">
        <f>IF(HBL[[#This Row],[Hållbar mängd]]&gt;0,Rapporteringsår,"")</f>
        <v/>
      </c>
      <c r="H147" s="76" t="str">
        <f>IFERROR(VLOOKUP(HBL[[#This Row],[Råvara]],Råvaror!$B$3:$D$81,3,FALSE),"")</f>
        <v/>
      </c>
      <c r="I147" s="76" t="str">
        <f>IFERROR(VLOOKUP(HBL[[#This Row],[Råvara]],Råvaror!$B$3:$E$81,4,FALSE),"")</f>
        <v/>
      </c>
      <c r="J147" s="76" t="str">
        <f>IFERROR(VLOOKUP(HBL[[#This Row],[Drivmedel]],DML_drivmedel[[FuelID]:[Drivmedel]],6,FALSE),"")</f>
        <v/>
      </c>
      <c r="K147" s="148">
        <v>3145</v>
      </c>
      <c r="L147" s="3"/>
      <c r="M147" s="3"/>
      <c r="N147" s="3"/>
      <c r="O147" s="78"/>
      <c r="P147" s="3"/>
      <c r="Q147" s="3" t="str">
        <f>IFERROR(HLOOKUP(HBL[[#This Row],[Bränslekategori]],Listor!$G$292:$N$306,IF(HBL[[#This Row],[Enhet]]=Listor!$A$44,14,IF(HBL[[#This Row],[Enhet]]=Listor!$A$45,15,"")),FALSE),"")</f>
        <v/>
      </c>
      <c r="R147" s="3"/>
      <c r="S147" s="3"/>
      <c r="T147" s="3"/>
      <c r="U147" s="3"/>
      <c r="V147" s="3"/>
      <c r="W147" s="3"/>
      <c r="X147" s="3"/>
      <c r="Y147" s="77" t="str">
        <f>IF(HBL[[#This Row],[Produktionskedja]]&lt;&gt;"",VLOOKUP(HBL[[#This Row],[Produktionskedja]],Normalvärden[],4,FALSE),"")</f>
        <v/>
      </c>
      <c r="Z147" s="54"/>
      <c r="AA147" s="3"/>
      <c r="AB147" s="54"/>
      <c r="AC147" s="55" t="str">
        <f>IF(HBL[[#This Row],[Växthusgasutsläpp g CO2e/MJ]]&lt;&gt;"",IF(HBL[[#This Row],[Växthusgasutsläpp g CO2e/MJ]]&gt;(0.5*VLOOKUP(HBL[[#This Row],[Användningsområde]],Användningsområde[],2,FALSE)),"Utsläppsminskningen är mindre än 50 % och uppfyller därför inte hållbarhetskriterierna",""),"")</f>
        <v/>
      </c>
      <c r="AD147" s="163"/>
    </row>
    <row r="148" spans="2:30" x14ac:dyDescent="0.35">
      <c r="B148" s="9" t="str">
        <f>IF(HBL[[#This Row],[Hållbar mängd]]&gt;0,IF(HBL[[#This Row],[Enhet]]=Listor!$A$44,HBL[[#This Row],[Hållbar mängd]]*HBL[[#This Row],[Effektivt värmevärde]]*1000,HBL[[#This Row],[Hållbar mängd]]*HBL[[#This Row],[Effektivt värmevärde]]),"")</f>
        <v/>
      </c>
      <c r="C148" s="120" t="str">
        <f>IFERROR(IF(VLOOKUP(HBL[[#This Row],[Drivmedel]],DML_drivmedel[[FuelID]:[Reduktionsplikt]],10,FALSE)="Ja",VLOOKUP(HBL[[#This Row],[Drivmedelskategori]],Drivmedel[],5,FALSE),""),"")</f>
        <v/>
      </c>
      <c r="D148" s="9" t="str">
        <f>IFERROR(IF(HBL[[#This Row],[Hållbar mängd]]&gt;0,HBL[[#This Row],[Växthusgasutsläpp g CO2e/MJ]]*HBL[[#This Row],[Energimängd MJ]]/1000000,""),"")</f>
        <v/>
      </c>
      <c r="E148" s="3" t="str">
        <f>IF(HBL[[#This Row],[Hållbar mängd]]&gt;0,CONCATENATE(Rapporteringsår,"-",HBL[[#This Row],[ID]]),"")</f>
        <v/>
      </c>
      <c r="F148" s="3" t="str">
        <f>IF(HBL[[#This Row],[Hållbar mängd]]&gt;0,Organisationsnummer,"")</f>
        <v/>
      </c>
      <c r="G148" s="56" t="str">
        <f>IF(HBL[[#This Row],[Hållbar mängd]]&gt;0,Rapporteringsår,"")</f>
        <v/>
      </c>
      <c r="H148" s="76" t="str">
        <f>IFERROR(VLOOKUP(HBL[[#This Row],[Råvara]],Råvaror!$B$3:$D$81,3,FALSE),"")</f>
        <v/>
      </c>
      <c r="I148" s="76" t="str">
        <f>IFERROR(VLOOKUP(HBL[[#This Row],[Råvara]],Råvaror!$B$3:$E$81,4,FALSE),"")</f>
        <v/>
      </c>
      <c r="J148" s="76" t="str">
        <f>IFERROR(VLOOKUP(HBL[[#This Row],[Drivmedel]],DML_drivmedel[[FuelID]:[Drivmedel]],6,FALSE),"")</f>
        <v/>
      </c>
      <c r="K148" s="148">
        <v>3146</v>
      </c>
      <c r="L148" s="3"/>
      <c r="M148" s="3"/>
      <c r="N148" s="3"/>
      <c r="O148" s="78"/>
      <c r="P148" s="3"/>
      <c r="Q148" s="3" t="str">
        <f>IFERROR(HLOOKUP(HBL[[#This Row],[Bränslekategori]],Listor!$G$292:$N$306,IF(HBL[[#This Row],[Enhet]]=Listor!$A$44,14,IF(HBL[[#This Row],[Enhet]]=Listor!$A$45,15,"")),FALSE),"")</f>
        <v/>
      </c>
      <c r="R148" s="3"/>
      <c r="S148" s="3"/>
      <c r="T148" s="3"/>
      <c r="U148" s="3"/>
      <c r="V148" s="3"/>
      <c r="W148" s="3"/>
      <c r="X148" s="3"/>
      <c r="Y148" s="77" t="str">
        <f>IF(HBL[[#This Row],[Produktionskedja]]&lt;&gt;"",VLOOKUP(HBL[[#This Row],[Produktionskedja]],Normalvärden[],4,FALSE),"")</f>
        <v/>
      </c>
      <c r="Z148" s="54"/>
      <c r="AA148" s="3"/>
      <c r="AB148" s="54"/>
      <c r="AC148" s="55" t="str">
        <f>IF(HBL[[#This Row],[Växthusgasutsläpp g CO2e/MJ]]&lt;&gt;"",IF(HBL[[#This Row],[Växthusgasutsläpp g CO2e/MJ]]&gt;(0.5*VLOOKUP(HBL[[#This Row],[Användningsområde]],Användningsområde[],2,FALSE)),"Utsläppsminskningen är mindre än 50 % och uppfyller därför inte hållbarhetskriterierna",""),"")</f>
        <v/>
      </c>
      <c r="AD148" s="163"/>
    </row>
    <row r="149" spans="2:30" x14ac:dyDescent="0.35">
      <c r="B149" s="9" t="str">
        <f>IF(HBL[[#This Row],[Hållbar mängd]]&gt;0,IF(HBL[[#This Row],[Enhet]]=Listor!$A$44,HBL[[#This Row],[Hållbar mängd]]*HBL[[#This Row],[Effektivt värmevärde]]*1000,HBL[[#This Row],[Hållbar mängd]]*HBL[[#This Row],[Effektivt värmevärde]]),"")</f>
        <v/>
      </c>
      <c r="C149" s="120" t="str">
        <f>IFERROR(IF(VLOOKUP(HBL[[#This Row],[Drivmedel]],DML_drivmedel[[FuelID]:[Reduktionsplikt]],10,FALSE)="Ja",VLOOKUP(HBL[[#This Row],[Drivmedelskategori]],Drivmedel[],5,FALSE),""),"")</f>
        <v/>
      </c>
      <c r="D149" s="9" t="str">
        <f>IFERROR(IF(HBL[[#This Row],[Hållbar mängd]]&gt;0,HBL[[#This Row],[Växthusgasutsläpp g CO2e/MJ]]*HBL[[#This Row],[Energimängd MJ]]/1000000,""),"")</f>
        <v/>
      </c>
      <c r="E149" s="3" t="str">
        <f>IF(HBL[[#This Row],[Hållbar mängd]]&gt;0,CONCATENATE(Rapporteringsår,"-",HBL[[#This Row],[ID]]),"")</f>
        <v/>
      </c>
      <c r="F149" s="3" t="str">
        <f>IF(HBL[[#This Row],[Hållbar mängd]]&gt;0,Organisationsnummer,"")</f>
        <v/>
      </c>
      <c r="G149" s="56" t="str">
        <f>IF(HBL[[#This Row],[Hållbar mängd]]&gt;0,Rapporteringsår,"")</f>
        <v/>
      </c>
      <c r="H149" s="76" t="str">
        <f>IFERROR(VLOOKUP(HBL[[#This Row],[Råvara]],Råvaror!$B$3:$D$81,3,FALSE),"")</f>
        <v/>
      </c>
      <c r="I149" s="76" t="str">
        <f>IFERROR(VLOOKUP(HBL[[#This Row],[Råvara]],Råvaror!$B$3:$E$81,4,FALSE),"")</f>
        <v/>
      </c>
      <c r="J149" s="76" t="str">
        <f>IFERROR(VLOOKUP(HBL[[#This Row],[Drivmedel]],DML_drivmedel[[FuelID]:[Drivmedel]],6,FALSE),"")</f>
        <v/>
      </c>
      <c r="K149" s="148">
        <v>3147</v>
      </c>
      <c r="L149" s="3"/>
      <c r="M149" s="3"/>
      <c r="N149" s="3"/>
      <c r="O149" s="78"/>
      <c r="P149" s="3"/>
      <c r="Q149" s="3" t="str">
        <f>IFERROR(HLOOKUP(HBL[[#This Row],[Bränslekategori]],Listor!$G$292:$N$306,IF(HBL[[#This Row],[Enhet]]=Listor!$A$44,14,IF(HBL[[#This Row],[Enhet]]=Listor!$A$45,15,"")),FALSE),"")</f>
        <v/>
      </c>
      <c r="R149" s="3"/>
      <c r="S149" s="3"/>
      <c r="T149" s="3"/>
      <c r="U149" s="3"/>
      <c r="V149" s="3"/>
      <c r="W149" s="3"/>
      <c r="X149" s="3"/>
      <c r="Y149" s="77" t="str">
        <f>IF(HBL[[#This Row],[Produktionskedja]]&lt;&gt;"",VLOOKUP(HBL[[#This Row],[Produktionskedja]],Normalvärden[],4,FALSE),"")</f>
        <v/>
      </c>
      <c r="Z149" s="54"/>
      <c r="AA149" s="3"/>
      <c r="AB149" s="54"/>
      <c r="AC149" s="55" t="str">
        <f>IF(HBL[[#This Row],[Växthusgasutsläpp g CO2e/MJ]]&lt;&gt;"",IF(HBL[[#This Row],[Växthusgasutsläpp g CO2e/MJ]]&gt;(0.5*VLOOKUP(HBL[[#This Row],[Användningsområde]],Användningsområde[],2,FALSE)),"Utsläppsminskningen är mindre än 50 % och uppfyller därför inte hållbarhetskriterierna",""),"")</f>
        <v/>
      </c>
      <c r="AD149" s="163"/>
    </row>
    <row r="150" spans="2:30" x14ac:dyDescent="0.35">
      <c r="B150" s="9" t="str">
        <f>IF(HBL[[#This Row],[Hållbar mängd]]&gt;0,IF(HBL[[#This Row],[Enhet]]=Listor!$A$44,HBL[[#This Row],[Hållbar mängd]]*HBL[[#This Row],[Effektivt värmevärde]]*1000,HBL[[#This Row],[Hållbar mängd]]*HBL[[#This Row],[Effektivt värmevärde]]),"")</f>
        <v/>
      </c>
      <c r="C150" s="120" t="str">
        <f>IFERROR(IF(VLOOKUP(HBL[[#This Row],[Drivmedel]],DML_drivmedel[[FuelID]:[Reduktionsplikt]],10,FALSE)="Ja",VLOOKUP(HBL[[#This Row],[Drivmedelskategori]],Drivmedel[],5,FALSE),""),"")</f>
        <v/>
      </c>
      <c r="D150" s="9" t="str">
        <f>IFERROR(IF(HBL[[#This Row],[Hållbar mängd]]&gt;0,HBL[[#This Row],[Växthusgasutsläpp g CO2e/MJ]]*HBL[[#This Row],[Energimängd MJ]]/1000000,""),"")</f>
        <v/>
      </c>
      <c r="E150" s="3" t="str">
        <f>IF(HBL[[#This Row],[Hållbar mängd]]&gt;0,CONCATENATE(Rapporteringsår,"-",HBL[[#This Row],[ID]]),"")</f>
        <v/>
      </c>
      <c r="F150" s="3" t="str">
        <f>IF(HBL[[#This Row],[Hållbar mängd]]&gt;0,Organisationsnummer,"")</f>
        <v/>
      </c>
      <c r="G150" s="56" t="str">
        <f>IF(HBL[[#This Row],[Hållbar mängd]]&gt;0,Rapporteringsår,"")</f>
        <v/>
      </c>
      <c r="H150" s="76" t="str">
        <f>IFERROR(VLOOKUP(HBL[[#This Row],[Råvara]],Råvaror!$B$3:$D$81,3,FALSE),"")</f>
        <v/>
      </c>
      <c r="I150" s="76" t="str">
        <f>IFERROR(VLOOKUP(HBL[[#This Row],[Råvara]],Råvaror!$B$3:$E$81,4,FALSE),"")</f>
        <v/>
      </c>
      <c r="J150" s="76" t="str">
        <f>IFERROR(VLOOKUP(HBL[[#This Row],[Drivmedel]],DML_drivmedel[[FuelID]:[Drivmedel]],6,FALSE),"")</f>
        <v/>
      </c>
      <c r="K150" s="148">
        <v>3148</v>
      </c>
      <c r="L150" s="3"/>
      <c r="M150" s="3"/>
      <c r="N150" s="3"/>
      <c r="O150" s="78"/>
      <c r="P150" s="3"/>
      <c r="Q150" s="3" t="str">
        <f>IFERROR(HLOOKUP(HBL[[#This Row],[Bränslekategori]],Listor!$G$292:$N$306,IF(HBL[[#This Row],[Enhet]]=Listor!$A$44,14,IF(HBL[[#This Row],[Enhet]]=Listor!$A$45,15,"")),FALSE),"")</f>
        <v/>
      </c>
      <c r="R150" s="3"/>
      <c r="S150" s="3"/>
      <c r="T150" s="3"/>
      <c r="U150" s="3"/>
      <c r="V150" s="3"/>
      <c r="W150" s="3"/>
      <c r="X150" s="3"/>
      <c r="Y150" s="77" t="str">
        <f>IF(HBL[[#This Row],[Produktionskedja]]&lt;&gt;"",VLOOKUP(HBL[[#This Row],[Produktionskedja]],Normalvärden[],4,FALSE),"")</f>
        <v/>
      </c>
      <c r="Z150" s="54"/>
      <c r="AA150" s="3"/>
      <c r="AB150" s="54"/>
      <c r="AC150" s="55" t="str">
        <f>IF(HBL[[#This Row],[Växthusgasutsläpp g CO2e/MJ]]&lt;&gt;"",IF(HBL[[#This Row],[Växthusgasutsläpp g CO2e/MJ]]&gt;(0.5*VLOOKUP(HBL[[#This Row],[Användningsområde]],Användningsområde[],2,FALSE)),"Utsläppsminskningen är mindre än 50 % och uppfyller därför inte hållbarhetskriterierna",""),"")</f>
        <v/>
      </c>
      <c r="AD150" s="163"/>
    </row>
    <row r="151" spans="2:30" x14ac:dyDescent="0.35">
      <c r="B151" s="9" t="str">
        <f>IF(HBL[[#This Row],[Hållbar mängd]]&gt;0,IF(HBL[[#This Row],[Enhet]]=Listor!$A$44,HBL[[#This Row],[Hållbar mängd]]*HBL[[#This Row],[Effektivt värmevärde]]*1000,HBL[[#This Row],[Hållbar mängd]]*HBL[[#This Row],[Effektivt värmevärde]]),"")</f>
        <v/>
      </c>
      <c r="C151" s="120" t="str">
        <f>IFERROR(IF(VLOOKUP(HBL[[#This Row],[Drivmedel]],DML_drivmedel[[FuelID]:[Reduktionsplikt]],10,FALSE)="Ja",VLOOKUP(HBL[[#This Row],[Drivmedelskategori]],Drivmedel[],5,FALSE),""),"")</f>
        <v/>
      </c>
      <c r="D151" s="9" t="str">
        <f>IFERROR(IF(HBL[[#This Row],[Hållbar mängd]]&gt;0,HBL[[#This Row],[Växthusgasutsläpp g CO2e/MJ]]*HBL[[#This Row],[Energimängd MJ]]/1000000,""),"")</f>
        <v/>
      </c>
      <c r="E151" s="3" t="str">
        <f>IF(HBL[[#This Row],[Hållbar mängd]]&gt;0,CONCATENATE(Rapporteringsår,"-",HBL[[#This Row],[ID]]),"")</f>
        <v/>
      </c>
      <c r="F151" s="3" t="str">
        <f>IF(HBL[[#This Row],[Hållbar mängd]]&gt;0,Organisationsnummer,"")</f>
        <v/>
      </c>
      <c r="G151" s="56" t="str">
        <f>IF(HBL[[#This Row],[Hållbar mängd]]&gt;0,Rapporteringsår,"")</f>
        <v/>
      </c>
      <c r="H151" s="76" t="str">
        <f>IFERROR(VLOOKUP(HBL[[#This Row],[Råvara]],Råvaror!$B$3:$D$81,3,FALSE),"")</f>
        <v/>
      </c>
      <c r="I151" s="76" t="str">
        <f>IFERROR(VLOOKUP(HBL[[#This Row],[Råvara]],Råvaror!$B$3:$E$81,4,FALSE),"")</f>
        <v/>
      </c>
      <c r="J151" s="76" t="str">
        <f>IFERROR(VLOOKUP(HBL[[#This Row],[Drivmedel]],DML_drivmedel[[FuelID]:[Drivmedel]],6,FALSE),"")</f>
        <v/>
      </c>
      <c r="K151" s="148">
        <v>3149</v>
      </c>
      <c r="L151" s="3"/>
      <c r="M151" s="3"/>
      <c r="N151" s="3"/>
      <c r="O151" s="78"/>
      <c r="P151" s="3"/>
      <c r="Q151" s="3" t="str">
        <f>IFERROR(HLOOKUP(HBL[[#This Row],[Bränslekategori]],Listor!$G$292:$N$306,IF(HBL[[#This Row],[Enhet]]=Listor!$A$44,14,IF(HBL[[#This Row],[Enhet]]=Listor!$A$45,15,"")),FALSE),"")</f>
        <v/>
      </c>
      <c r="R151" s="3"/>
      <c r="S151" s="3"/>
      <c r="T151" s="3"/>
      <c r="U151" s="3"/>
      <c r="V151" s="3"/>
      <c r="W151" s="3"/>
      <c r="X151" s="3"/>
      <c r="Y151" s="77" t="str">
        <f>IF(HBL[[#This Row],[Produktionskedja]]&lt;&gt;"",VLOOKUP(HBL[[#This Row],[Produktionskedja]],Normalvärden[],4,FALSE),"")</f>
        <v/>
      </c>
      <c r="Z151" s="54"/>
      <c r="AA151" s="3"/>
      <c r="AB151" s="54"/>
      <c r="AC151" s="55" t="str">
        <f>IF(HBL[[#This Row],[Växthusgasutsläpp g CO2e/MJ]]&lt;&gt;"",IF(HBL[[#This Row],[Växthusgasutsläpp g CO2e/MJ]]&gt;(0.5*VLOOKUP(HBL[[#This Row],[Användningsområde]],Användningsområde[],2,FALSE)),"Utsläppsminskningen är mindre än 50 % och uppfyller därför inte hållbarhetskriterierna",""),"")</f>
        <v/>
      </c>
      <c r="AD151" s="163"/>
    </row>
    <row r="152" spans="2:30" x14ac:dyDescent="0.35">
      <c r="B152" s="9" t="str">
        <f>IF(HBL[[#This Row],[Hållbar mängd]]&gt;0,IF(HBL[[#This Row],[Enhet]]=Listor!$A$44,HBL[[#This Row],[Hållbar mängd]]*HBL[[#This Row],[Effektivt värmevärde]]*1000,HBL[[#This Row],[Hållbar mängd]]*HBL[[#This Row],[Effektivt värmevärde]]),"")</f>
        <v/>
      </c>
      <c r="C152" s="120" t="str">
        <f>IFERROR(IF(VLOOKUP(HBL[[#This Row],[Drivmedel]],DML_drivmedel[[FuelID]:[Reduktionsplikt]],10,FALSE)="Ja",VLOOKUP(HBL[[#This Row],[Drivmedelskategori]],Drivmedel[],5,FALSE),""),"")</f>
        <v/>
      </c>
      <c r="D152" s="9" t="str">
        <f>IFERROR(IF(HBL[[#This Row],[Hållbar mängd]]&gt;0,HBL[[#This Row],[Växthusgasutsläpp g CO2e/MJ]]*HBL[[#This Row],[Energimängd MJ]]/1000000,""),"")</f>
        <v/>
      </c>
      <c r="E152" s="3" t="str">
        <f>IF(HBL[[#This Row],[Hållbar mängd]]&gt;0,CONCATENATE(Rapporteringsår,"-",HBL[[#This Row],[ID]]),"")</f>
        <v/>
      </c>
      <c r="F152" s="3" t="str">
        <f>IF(HBL[[#This Row],[Hållbar mängd]]&gt;0,Organisationsnummer,"")</f>
        <v/>
      </c>
      <c r="G152" s="56" t="str">
        <f>IF(HBL[[#This Row],[Hållbar mängd]]&gt;0,Rapporteringsår,"")</f>
        <v/>
      </c>
      <c r="H152" s="76" t="str">
        <f>IFERROR(VLOOKUP(HBL[[#This Row],[Råvara]],Råvaror!$B$3:$D$81,3,FALSE),"")</f>
        <v/>
      </c>
      <c r="I152" s="76" t="str">
        <f>IFERROR(VLOOKUP(HBL[[#This Row],[Råvara]],Råvaror!$B$3:$E$81,4,FALSE),"")</f>
        <v/>
      </c>
      <c r="J152" s="76" t="str">
        <f>IFERROR(VLOOKUP(HBL[[#This Row],[Drivmedel]],DML_drivmedel[[FuelID]:[Drivmedel]],6,FALSE),"")</f>
        <v/>
      </c>
      <c r="K152" s="148">
        <v>3150</v>
      </c>
      <c r="L152" s="3"/>
      <c r="M152" s="3"/>
      <c r="N152" s="3"/>
      <c r="O152" s="78"/>
      <c r="P152" s="3"/>
      <c r="Q152" s="3" t="str">
        <f>IFERROR(HLOOKUP(HBL[[#This Row],[Bränslekategori]],Listor!$G$292:$N$306,IF(HBL[[#This Row],[Enhet]]=Listor!$A$44,14,IF(HBL[[#This Row],[Enhet]]=Listor!$A$45,15,"")),FALSE),"")</f>
        <v/>
      </c>
      <c r="R152" s="3"/>
      <c r="S152" s="3"/>
      <c r="T152" s="3"/>
      <c r="U152" s="3"/>
      <c r="V152" s="3"/>
      <c r="W152" s="3"/>
      <c r="X152" s="3"/>
      <c r="Y152" s="77" t="str">
        <f>IF(HBL[[#This Row],[Produktionskedja]]&lt;&gt;"",VLOOKUP(HBL[[#This Row],[Produktionskedja]],Normalvärden[],4,FALSE),"")</f>
        <v/>
      </c>
      <c r="Z152" s="54"/>
      <c r="AA152" s="3"/>
      <c r="AB152" s="54"/>
      <c r="AC152" s="55" t="str">
        <f>IF(HBL[[#This Row],[Växthusgasutsläpp g CO2e/MJ]]&lt;&gt;"",IF(HBL[[#This Row],[Växthusgasutsläpp g CO2e/MJ]]&gt;(0.5*VLOOKUP(HBL[[#This Row],[Användningsområde]],Användningsområde[],2,FALSE)),"Utsläppsminskningen är mindre än 50 % och uppfyller därför inte hållbarhetskriterierna",""),"")</f>
        <v/>
      </c>
      <c r="AD152" s="163"/>
    </row>
    <row r="153" spans="2:30" x14ac:dyDescent="0.35">
      <c r="B153" s="9" t="str">
        <f>IF(HBL[[#This Row],[Hållbar mängd]]&gt;0,IF(HBL[[#This Row],[Enhet]]=Listor!$A$44,HBL[[#This Row],[Hållbar mängd]]*HBL[[#This Row],[Effektivt värmevärde]]*1000,HBL[[#This Row],[Hållbar mängd]]*HBL[[#This Row],[Effektivt värmevärde]]),"")</f>
        <v/>
      </c>
      <c r="C153" s="120" t="str">
        <f>IFERROR(IF(VLOOKUP(HBL[[#This Row],[Drivmedel]],DML_drivmedel[[FuelID]:[Reduktionsplikt]],10,FALSE)="Ja",VLOOKUP(HBL[[#This Row],[Drivmedelskategori]],Drivmedel[],5,FALSE),""),"")</f>
        <v/>
      </c>
      <c r="D153" s="9" t="str">
        <f>IFERROR(IF(HBL[[#This Row],[Hållbar mängd]]&gt;0,HBL[[#This Row],[Växthusgasutsläpp g CO2e/MJ]]*HBL[[#This Row],[Energimängd MJ]]/1000000,""),"")</f>
        <v/>
      </c>
      <c r="E153" s="3" t="str">
        <f>IF(HBL[[#This Row],[Hållbar mängd]]&gt;0,CONCATENATE(Rapporteringsår,"-",HBL[[#This Row],[ID]]),"")</f>
        <v/>
      </c>
      <c r="F153" s="3" t="str">
        <f>IF(HBL[[#This Row],[Hållbar mängd]]&gt;0,Organisationsnummer,"")</f>
        <v/>
      </c>
      <c r="G153" s="56" t="str">
        <f>IF(HBL[[#This Row],[Hållbar mängd]]&gt;0,Rapporteringsår,"")</f>
        <v/>
      </c>
      <c r="H153" s="76" t="str">
        <f>IFERROR(VLOOKUP(HBL[[#This Row],[Råvara]],Råvaror!$B$3:$D$81,3,FALSE),"")</f>
        <v/>
      </c>
      <c r="I153" s="76" t="str">
        <f>IFERROR(VLOOKUP(HBL[[#This Row],[Råvara]],Råvaror!$B$3:$E$81,4,FALSE),"")</f>
        <v/>
      </c>
      <c r="J153" s="76" t="str">
        <f>IFERROR(VLOOKUP(HBL[[#This Row],[Drivmedel]],DML_drivmedel[[FuelID]:[Drivmedel]],6,FALSE),"")</f>
        <v/>
      </c>
      <c r="K153" s="148">
        <v>3151</v>
      </c>
      <c r="L153" s="3"/>
      <c r="M153" s="3"/>
      <c r="N153" s="3"/>
      <c r="O153" s="78"/>
      <c r="P153" s="3"/>
      <c r="Q153" s="3" t="str">
        <f>IFERROR(HLOOKUP(HBL[[#This Row],[Bränslekategori]],Listor!$G$292:$N$306,IF(HBL[[#This Row],[Enhet]]=Listor!$A$44,14,IF(HBL[[#This Row],[Enhet]]=Listor!$A$45,15,"")),FALSE),"")</f>
        <v/>
      </c>
      <c r="R153" s="3"/>
      <c r="S153" s="3"/>
      <c r="T153" s="3"/>
      <c r="U153" s="3"/>
      <c r="V153" s="3"/>
      <c r="W153" s="3"/>
      <c r="X153" s="3"/>
      <c r="Y153" s="77" t="str">
        <f>IF(HBL[[#This Row],[Produktionskedja]]&lt;&gt;"",VLOOKUP(HBL[[#This Row],[Produktionskedja]],Normalvärden[],4,FALSE),"")</f>
        <v/>
      </c>
      <c r="Z153" s="54"/>
      <c r="AA153" s="3"/>
      <c r="AB153" s="54"/>
      <c r="AC153" s="55" t="str">
        <f>IF(HBL[[#This Row],[Växthusgasutsläpp g CO2e/MJ]]&lt;&gt;"",IF(HBL[[#This Row],[Växthusgasutsläpp g CO2e/MJ]]&gt;(0.5*VLOOKUP(HBL[[#This Row],[Användningsområde]],Användningsområde[],2,FALSE)),"Utsläppsminskningen är mindre än 50 % och uppfyller därför inte hållbarhetskriterierna",""),"")</f>
        <v/>
      </c>
      <c r="AD153" s="163"/>
    </row>
    <row r="154" spans="2:30" x14ac:dyDescent="0.35">
      <c r="B154" s="9" t="str">
        <f>IF(HBL[[#This Row],[Hållbar mängd]]&gt;0,IF(HBL[[#This Row],[Enhet]]=Listor!$A$44,HBL[[#This Row],[Hållbar mängd]]*HBL[[#This Row],[Effektivt värmevärde]]*1000,HBL[[#This Row],[Hållbar mängd]]*HBL[[#This Row],[Effektivt värmevärde]]),"")</f>
        <v/>
      </c>
      <c r="C154" s="120" t="str">
        <f>IFERROR(IF(VLOOKUP(HBL[[#This Row],[Drivmedel]],DML_drivmedel[[FuelID]:[Reduktionsplikt]],10,FALSE)="Ja",VLOOKUP(HBL[[#This Row],[Drivmedelskategori]],Drivmedel[],5,FALSE),""),"")</f>
        <v/>
      </c>
      <c r="D154" s="9" t="str">
        <f>IFERROR(IF(HBL[[#This Row],[Hållbar mängd]]&gt;0,HBL[[#This Row],[Växthusgasutsläpp g CO2e/MJ]]*HBL[[#This Row],[Energimängd MJ]]/1000000,""),"")</f>
        <v/>
      </c>
      <c r="E154" s="3" t="str">
        <f>IF(HBL[[#This Row],[Hållbar mängd]]&gt;0,CONCATENATE(Rapporteringsår,"-",HBL[[#This Row],[ID]]),"")</f>
        <v/>
      </c>
      <c r="F154" s="3" t="str">
        <f>IF(HBL[[#This Row],[Hållbar mängd]]&gt;0,Organisationsnummer,"")</f>
        <v/>
      </c>
      <c r="G154" s="56" t="str">
        <f>IF(HBL[[#This Row],[Hållbar mängd]]&gt;0,Rapporteringsår,"")</f>
        <v/>
      </c>
      <c r="H154" s="76" t="str">
        <f>IFERROR(VLOOKUP(HBL[[#This Row],[Råvara]],Råvaror!$B$3:$D$81,3,FALSE),"")</f>
        <v/>
      </c>
      <c r="I154" s="76" t="str">
        <f>IFERROR(VLOOKUP(HBL[[#This Row],[Råvara]],Råvaror!$B$3:$E$81,4,FALSE),"")</f>
        <v/>
      </c>
      <c r="J154" s="76" t="str">
        <f>IFERROR(VLOOKUP(HBL[[#This Row],[Drivmedel]],DML_drivmedel[[FuelID]:[Drivmedel]],6,FALSE),"")</f>
        <v/>
      </c>
      <c r="K154" s="148">
        <v>3152</v>
      </c>
      <c r="L154" s="3"/>
      <c r="M154" s="3"/>
      <c r="N154" s="3"/>
      <c r="O154" s="78"/>
      <c r="P154" s="3"/>
      <c r="Q154" s="3" t="str">
        <f>IFERROR(HLOOKUP(HBL[[#This Row],[Bränslekategori]],Listor!$G$292:$N$306,IF(HBL[[#This Row],[Enhet]]=Listor!$A$44,14,IF(HBL[[#This Row],[Enhet]]=Listor!$A$45,15,"")),FALSE),"")</f>
        <v/>
      </c>
      <c r="R154" s="3"/>
      <c r="S154" s="3"/>
      <c r="T154" s="3"/>
      <c r="U154" s="3"/>
      <c r="V154" s="3"/>
      <c r="W154" s="3"/>
      <c r="X154" s="3"/>
      <c r="Y154" s="77" t="str">
        <f>IF(HBL[[#This Row],[Produktionskedja]]&lt;&gt;"",VLOOKUP(HBL[[#This Row],[Produktionskedja]],Normalvärden[],4,FALSE),"")</f>
        <v/>
      </c>
      <c r="Z154" s="54"/>
      <c r="AA154" s="3"/>
      <c r="AB154" s="54"/>
      <c r="AC154" s="55" t="str">
        <f>IF(HBL[[#This Row],[Växthusgasutsläpp g CO2e/MJ]]&lt;&gt;"",IF(HBL[[#This Row],[Växthusgasutsläpp g CO2e/MJ]]&gt;(0.5*VLOOKUP(HBL[[#This Row],[Användningsområde]],Användningsområde[],2,FALSE)),"Utsläppsminskningen är mindre än 50 % och uppfyller därför inte hållbarhetskriterierna",""),"")</f>
        <v/>
      </c>
      <c r="AD154" s="163"/>
    </row>
    <row r="155" spans="2:30" x14ac:dyDescent="0.35">
      <c r="B155" s="9" t="str">
        <f>IF(HBL[[#This Row],[Hållbar mängd]]&gt;0,IF(HBL[[#This Row],[Enhet]]=Listor!$A$44,HBL[[#This Row],[Hållbar mängd]]*HBL[[#This Row],[Effektivt värmevärde]]*1000,HBL[[#This Row],[Hållbar mängd]]*HBL[[#This Row],[Effektivt värmevärde]]),"")</f>
        <v/>
      </c>
      <c r="C155" s="120" t="str">
        <f>IFERROR(IF(VLOOKUP(HBL[[#This Row],[Drivmedel]],DML_drivmedel[[FuelID]:[Reduktionsplikt]],10,FALSE)="Ja",VLOOKUP(HBL[[#This Row],[Drivmedelskategori]],Drivmedel[],5,FALSE),""),"")</f>
        <v/>
      </c>
      <c r="D155" s="9" t="str">
        <f>IFERROR(IF(HBL[[#This Row],[Hållbar mängd]]&gt;0,HBL[[#This Row],[Växthusgasutsläpp g CO2e/MJ]]*HBL[[#This Row],[Energimängd MJ]]/1000000,""),"")</f>
        <v/>
      </c>
      <c r="E155" s="3" t="str">
        <f>IF(HBL[[#This Row],[Hållbar mängd]]&gt;0,CONCATENATE(Rapporteringsår,"-",HBL[[#This Row],[ID]]),"")</f>
        <v/>
      </c>
      <c r="F155" s="3" t="str">
        <f>IF(HBL[[#This Row],[Hållbar mängd]]&gt;0,Organisationsnummer,"")</f>
        <v/>
      </c>
      <c r="G155" s="56" t="str">
        <f>IF(HBL[[#This Row],[Hållbar mängd]]&gt;0,Rapporteringsår,"")</f>
        <v/>
      </c>
      <c r="H155" s="76" t="str">
        <f>IFERROR(VLOOKUP(HBL[[#This Row],[Råvara]],Råvaror!$B$3:$D$81,3,FALSE),"")</f>
        <v/>
      </c>
      <c r="I155" s="76" t="str">
        <f>IFERROR(VLOOKUP(HBL[[#This Row],[Råvara]],Råvaror!$B$3:$E$81,4,FALSE),"")</f>
        <v/>
      </c>
      <c r="J155" s="76" t="str">
        <f>IFERROR(VLOOKUP(HBL[[#This Row],[Drivmedel]],DML_drivmedel[[FuelID]:[Drivmedel]],6,FALSE),"")</f>
        <v/>
      </c>
      <c r="K155" s="148">
        <v>3153</v>
      </c>
      <c r="L155" s="3"/>
      <c r="M155" s="3"/>
      <c r="N155" s="3"/>
      <c r="O155" s="78"/>
      <c r="P155" s="3"/>
      <c r="Q155" s="3" t="str">
        <f>IFERROR(HLOOKUP(HBL[[#This Row],[Bränslekategori]],Listor!$G$292:$N$306,IF(HBL[[#This Row],[Enhet]]=Listor!$A$44,14,IF(HBL[[#This Row],[Enhet]]=Listor!$A$45,15,"")),FALSE),"")</f>
        <v/>
      </c>
      <c r="R155" s="3"/>
      <c r="S155" s="3"/>
      <c r="T155" s="3"/>
      <c r="U155" s="3"/>
      <c r="V155" s="3"/>
      <c r="W155" s="3"/>
      <c r="X155" s="3"/>
      <c r="Y155" s="77" t="str">
        <f>IF(HBL[[#This Row],[Produktionskedja]]&lt;&gt;"",VLOOKUP(HBL[[#This Row],[Produktionskedja]],Normalvärden[],4,FALSE),"")</f>
        <v/>
      </c>
      <c r="Z155" s="54"/>
      <c r="AA155" s="3"/>
      <c r="AB155" s="54"/>
      <c r="AC155" s="55" t="str">
        <f>IF(HBL[[#This Row],[Växthusgasutsläpp g CO2e/MJ]]&lt;&gt;"",IF(HBL[[#This Row],[Växthusgasutsläpp g CO2e/MJ]]&gt;(0.5*VLOOKUP(HBL[[#This Row],[Användningsområde]],Användningsområde[],2,FALSE)),"Utsläppsminskningen är mindre än 50 % och uppfyller därför inte hållbarhetskriterierna",""),"")</f>
        <v/>
      </c>
      <c r="AD155" s="163"/>
    </row>
    <row r="156" spans="2:30" x14ac:dyDescent="0.35">
      <c r="B156" s="9" t="str">
        <f>IF(HBL[[#This Row],[Hållbar mängd]]&gt;0,IF(HBL[[#This Row],[Enhet]]=Listor!$A$44,HBL[[#This Row],[Hållbar mängd]]*HBL[[#This Row],[Effektivt värmevärde]]*1000,HBL[[#This Row],[Hållbar mängd]]*HBL[[#This Row],[Effektivt värmevärde]]),"")</f>
        <v/>
      </c>
      <c r="C156" s="120" t="str">
        <f>IFERROR(IF(VLOOKUP(HBL[[#This Row],[Drivmedel]],DML_drivmedel[[FuelID]:[Reduktionsplikt]],10,FALSE)="Ja",VLOOKUP(HBL[[#This Row],[Drivmedelskategori]],Drivmedel[],5,FALSE),""),"")</f>
        <v/>
      </c>
      <c r="D156" s="9" t="str">
        <f>IFERROR(IF(HBL[[#This Row],[Hållbar mängd]]&gt;0,HBL[[#This Row],[Växthusgasutsläpp g CO2e/MJ]]*HBL[[#This Row],[Energimängd MJ]]/1000000,""),"")</f>
        <v/>
      </c>
      <c r="E156" s="3" t="str">
        <f>IF(HBL[[#This Row],[Hållbar mängd]]&gt;0,CONCATENATE(Rapporteringsår,"-",HBL[[#This Row],[ID]]),"")</f>
        <v/>
      </c>
      <c r="F156" s="3" t="str">
        <f>IF(HBL[[#This Row],[Hållbar mängd]]&gt;0,Organisationsnummer,"")</f>
        <v/>
      </c>
      <c r="G156" s="56" t="str">
        <f>IF(HBL[[#This Row],[Hållbar mängd]]&gt;0,Rapporteringsår,"")</f>
        <v/>
      </c>
      <c r="H156" s="76" t="str">
        <f>IFERROR(VLOOKUP(HBL[[#This Row],[Råvara]],Råvaror!$B$3:$D$81,3,FALSE),"")</f>
        <v/>
      </c>
      <c r="I156" s="76" t="str">
        <f>IFERROR(VLOOKUP(HBL[[#This Row],[Råvara]],Råvaror!$B$3:$E$81,4,FALSE),"")</f>
        <v/>
      </c>
      <c r="J156" s="76" t="str">
        <f>IFERROR(VLOOKUP(HBL[[#This Row],[Drivmedel]],DML_drivmedel[[FuelID]:[Drivmedel]],6,FALSE),"")</f>
        <v/>
      </c>
      <c r="K156" s="148">
        <v>3154</v>
      </c>
      <c r="L156" s="3"/>
      <c r="M156" s="3"/>
      <c r="N156" s="3"/>
      <c r="O156" s="78"/>
      <c r="P156" s="3"/>
      <c r="Q156" s="3" t="str">
        <f>IFERROR(HLOOKUP(HBL[[#This Row],[Bränslekategori]],Listor!$G$292:$N$306,IF(HBL[[#This Row],[Enhet]]=Listor!$A$44,14,IF(HBL[[#This Row],[Enhet]]=Listor!$A$45,15,"")),FALSE),"")</f>
        <v/>
      </c>
      <c r="R156" s="3"/>
      <c r="S156" s="3"/>
      <c r="T156" s="3"/>
      <c r="U156" s="3"/>
      <c r="V156" s="3"/>
      <c r="W156" s="3"/>
      <c r="X156" s="3"/>
      <c r="Y156" s="77" t="str">
        <f>IF(HBL[[#This Row],[Produktionskedja]]&lt;&gt;"",VLOOKUP(HBL[[#This Row],[Produktionskedja]],Normalvärden[],4,FALSE),"")</f>
        <v/>
      </c>
      <c r="Z156" s="54"/>
      <c r="AA156" s="3"/>
      <c r="AB156" s="54"/>
      <c r="AC156" s="55" t="str">
        <f>IF(HBL[[#This Row],[Växthusgasutsläpp g CO2e/MJ]]&lt;&gt;"",IF(HBL[[#This Row],[Växthusgasutsläpp g CO2e/MJ]]&gt;(0.5*VLOOKUP(HBL[[#This Row],[Användningsområde]],Användningsområde[],2,FALSE)),"Utsläppsminskningen är mindre än 50 % och uppfyller därför inte hållbarhetskriterierna",""),"")</f>
        <v/>
      </c>
      <c r="AD156" s="163"/>
    </row>
    <row r="157" spans="2:30" x14ac:dyDescent="0.35">
      <c r="B157" s="9" t="str">
        <f>IF(HBL[[#This Row],[Hållbar mängd]]&gt;0,IF(HBL[[#This Row],[Enhet]]=Listor!$A$44,HBL[[#This Row],[Hållbar mängd]]*HBL[[#This Row],[Effektivt värmevärde]]*1000,HBL[[#This Row],[Hållbar mängd]]*HBL[[#This Row],[Effektivt värmevärde]]),"")</f>
        <v/>
      </c>
      <c r="C157" s="120" t="str">
        <f>IFERROR(IF(VLOOKUP(HBL[[#This Row],[Drivmedel]],DML_drivmedel[[FuelID]:[Reduktionsplikt]],10,FALSE)="Ja",VLOOKUP(HBL[[#This Row],[Drivmedelskategori]],Drivmedel[],5,FALSE),""),"")</f>
        <v/>
      </c>
      <c r="D157" s="9" t="str">
        <f>IFERROR(IF(HBL[[#This Row],[Hållbar mängd]]&gt;0,HBL[[#This Row],[Växthusgasutsläpp g CO2e/MJ]]*HBL[[#This Row],[Energimängd MJ]]/1000000,""),"")</f>
        <v/>
      </c>
      <c r="E157" s="3" t="str">
        <f>IF(HBL[[#This Row],[Hållbar mängd]]&gt;0,CONCATENATE(Rapporteringsår,"-",HBL[[#This Row],[ID]]),"")</f>
        <v/>
      </c>
      <c r="F157" s="3" t="str">
        <f>IF(HBL[[#This Row],[Hållbar mängd]]&gt;0,Organisationsnummer,"")</f>
        <v/>
      </c>
      <c r="G157" s="56" t="str">
        <f>IF(HBL[[#This Row],[Hållbar mängd]]&gt;0,Rapporteringsår,"")</f>
        <v/>
      </c>
      <c r="H157" s="76" t="str">
        <f>IFERROR(VLOOKUP(HBL[[#This Row],[Råvara]],Råvaror!$B$3:$D$81,3,FALSE),"")</f>
        <v/>
      </c>
      <c r="I157" s="76" t="str">
        <f>IFERROR(VLOOKUP(HBL[[#This Row],[Råvara]],Råvaror!$B$3:$E$81,4,FALSE),"")</f>
        <v/>
      </c>
      <c r="J157" s="76" t="str">
        <f>IFERROR(VLOOKUP(HBL[[#This Row],[Drivmedel]],DML_drivmedel[[FuelID]:[Drivmedel]],6,FALSE),"")</f>
        <v/>
      </c>
      <c r="K157" s="148">
        <v>3155</v>
      </c>
      <c r="L157" s="3"/>
      <c r="M157" s="3"/>
      <c r="N157" s="3"/>
      <c r="O157" s="78"/>
      <c r="P157" s="3"/>
      <c r="Q157" s="3" t="str">
        <f>IFERROR(HLOOKUP(HBL[[#This Row],[Bränslekategori]],Listor!$G$292:$N$306,IF(HBL[[#This Row],[Enhet]]=Listor!$A$44,14,IF(HBL[[#This Row],[Enhet]]=Listor!$A$45,15,"")),FALSE),"")</f>
        <v/>
      </c>
      <c r="R157" s="3"/>
      <c r="S157" s="3"/>
      <c r="T157" s="3"/>
      <c r="U157" s="3"/>
      <c r="V157" s="3"/>
      <c r="W157" s="3"/>
      <c r="X157" s="3"/>
      <c r="Y157" s="77" t="str">
        <f>IF(HBL[[#This Row],[Produktionskedja]]&lt;&gt;"",VLOOKUP(HBL[[#This Row],[Produktionskedja]],Normalvärden[],4,FALSE),"")</f>
        <v/>
      </c>
      <c r="Z157" s="54"/>
      <c r="AA157" s="3"/>
      <c r="AB157" s="54"/>
      <c r="AC157" s="55" t="str">
        <f>IF(HBL[[#This Row],[Växthusgasutsläpp g CO2e/MJ]]&lt;&gt;"",IF(HBL[[#This Row],[Växthusgasutsläpp g CO2e/MJ]]&gt;(0.5*VLOOKUP(HBL[[#This Row],[Användningsområde]],Användningsområde[],2,FALSE)),"Utsläppsminskningen är mindre än 50 % och uppfyller därför inte hållbarhetskriterierna",""),"")</f>
        <v/>
      </c>
      <c r="AD157" s="163"/>
    </row>
    <row r="158" spans="2:30" x14ac:dyDescent="0.35">
      <c r="B158" s="9" t="str">
        <f>IF(HBL[[#This Row],[Hållbar mängd]]&gt;0,IF(HBL[[#This Row],[Enhet]]=Listor!$A$44,HBL[[#This Row],[Hållbar mängd]]*HBL[[#This Row],[Effektivt värmevärde]]*1000,HBL[[#This Row],[Hållbar mängd]]*HBL[[#This Row],[Effektivt värmevärde]]),"")</f>
        <v/>
      </c>
      <c r="C158" s="120" t="str">
        <f>IFERROR(IF(VLOOKUP(HBL[[#This Row],[Drivmedel]],DML_drivmedel[[FuelID]:[Reduktionsplikt]],10,FALSE)="Ja",VLOOKUP(HBL[[#This Row],[Drivmedelskategori]],Drivmedel[],5,FALSE),""),"")</f>
        <v/>
      </c>
      <c r="D158" s="9" t="str">
        <f>IFERROR(IF(HBL[[#This Row],[Hållbar mängd]]&gt;0,HBL[[#This Row],[Växthusgasutsläpp g CO2e/MJ]]*HBL[[#This Row],[Energimängd MJ]]/1000000,""),"")</f>
        <v/>
      </c>
      <c r="E158" s="3" t="str">
        <f>IF(HBL[[#This Row],[Hållbar mängd]]&gt;0,CONCATENATE(Rapporteringsår,"-",HBL[[#This Row],[ID]]),"")</f>
        <v/>
      </c>
      <c r="F158" s="3" t="str">
        <f>IF(HBL[[#This Row],[Hållbar mängd]]&gt;0,Organisationsnummer,"")</f>
        <v/>
      </c>
      <c r="G158" s="56" t="str">
        <f>IF(HBL[[#This Row],[Hållbar mängd]]&gt;0,Rapporteringsår,"")</f>
        <v/>
      </c>
      <c r="H158" s="76" t="str">
        <f>IFERROR(VLOOKUP(HBL[[#This Row],[Råvara]],Råvaror!$B$3:$D$81,3,FALSE),"")</f>
        <v/>
      </c>
      <c r="I158" s="76" t="str">
        <f>IFERROR(VLOOKUP(HBL[[#This Row],[Råvara]],Råvaror!$B$3:$E$81,4,FALSE),"")</f>
        <v/>
      </c>
      <c r="J158" s="76" t="str">
        <f>IFERROR(VLOOKUP(HBL[[#This Row],[Drivmedel]],DML_drivmedel[[FuelID]:[Drivmedel]],6,FALSE),"")</f>
        <v/>
      </c>
      <c r="K158" s="148">
        <v>3156</v>
      </c>
      <c r="L158" s="3"/>
      <c r="M158" s="3"/>
      <c r="N158" s="3"/>
      <c r="O158" s="78"/>
      <c r="P158" s="3"/>
      <c r="Q158" s="3" t="str">
        <f>IFERROR(HLOOKUP(HBL[[#This Row],[Bränslekategori]],Listor!$G$292:$N$306,IF(HBL[[#This Row],[Enhet]]=Listor!$A$44,14,IF(HBL[[#This Row],[Enhet]]=Listor!$A$45,15,"")),FALSE),"")</f>
        <v/>
      </c>
      <c r="R158" s="3"/>
      <c r="S158" s="3"/>
      <c r="T158" s="3"/>
      <c r="U158" s="3"/>
      <c r="V158" s="3"/>
      <c r="W158" s="3"/>
      <c r="X158" s="3"/>
      <c r="Y158" s="77" t="str">
        <f>IF(HBL[[#This Row],[Produktionskedja]]&lt;&gt;"",VLOOKUP(HBL[[#This Row],[Produktionskedja]],Normalvärden[],4,FALSE),"")</f>
        <v/>
      </c>
      <c r="Z158" s="54"/>
      <c r="AA158" s="3"/>
      <c r="AB158" s="54"/>
      <c r="AC158" s="55" t="str">
        <f>IF(HBL[[#This Row],[Växthusgasutsläpp g CO2e/MJ]]&lt;&gt;"",IF(HBL[[#This Row],[Växthusgasutsläpp g CO2e/MJ]]&gt;(0.5*VLOOKUP(HBL[[#This Row],[Användningsområde]],Användningsområde[],2,FALSE)),"Utsläppsminskningen är mindre än 50 % och uppfyller därför inte hållbarhetskriterierna",""),"")</f>
        <v/>
      </c>
      <c r="AD158" s="163"/>
    </row>
    <row r="159" spans="2:30" x14ac:dyDescent="0.35">
      <c r="B159" s="9" t="str">
        <f>IF(HBL[[#This Row],[Hållbar mängd]]&gt;0,IF(HBL[[#This Row],[Enhet]]=Listor!$A$44,HBL[[#This Row],[Hållbar mängd]]*HBL[[#This Row],[Effektivt värmevärde]]*1000,HBL[[#This Row],[Hållbar mängd]]*HBL[[#This Row],[Effektivt värmevärde]]),"")</f>
        <v/>
      </c>
      <c r="C159" s="120" t="str">
        <f>IFERROR(IF(VLOOKUP(HBL[[#This Row],[Drivmedel]],DML_drivmedel[[FuelID]:[Reduktionsplikt]],10,FALSE)="Ja",VLOOKUP(HBL[[#This Row],[Drivmedelskategori]],Drivmedel[],5,FALSE),""),"")</f>
        <v/>
      </c>
      <c r="D159" s="9" t="str">
        <f>IFERROR(IF(HBL[[#This Row],[Hållbar mängd]]&gt;0,HBL[[#This Row],[Växthusgasutsläpp g CO2e/MJ]]*HBL[[#This Row],[Energimängd MJ]]/1000000,""),"")</f>
        <v/>
      </c>
      <c r="E159" s="3" t="str">
        <f>IF(HBL[[#This Row],[Hållbar mängd]]&gt;0,CONCATENATE(Rapporteringsår,"-",HBL[[#This Row],[ID]]),"")</f>
        <v/>
      </c>
      <c r="F159" s="3" t="str">
        <f>IF(HBL[[#This Row],[Hållbar mängd]]&gt;0,Organisationsnummer,"")</f>
        <v/>
      </c>
      <c r="G159" s="56" t="str">
        <f>IF(HBL[[#This Row],[Hållbar mängd]]&gt;0,Rapporteringsår,"")</f>
        <v/>
      </c>
      <c r="H159" s="76" t="str">
        <f>IFERROR(VLOOKUP(HBL[[#This Row],[Råvara]],Råvaror!$B$3:$D$81,3,FALSE),"")</f>
        <v/>
      </c>
      <c r="I159" s="76" t="str">
        <f>IFERROR(VLOOKUP(HBL[[#This Row],[Råvara]],Råvaror!$B$3:$E$81,4,FALSE),"")</f>
        <v/>
      </c>
      <c r="J159" s="76" t="str">
        <f>IFERROR(VLOOKUP(HBL[[#This Row],[Drivmedel]],DML_drivmedel[[FuelID]:[Drivmedel]],6,FALSE),"")</f>
        <v/>
      </c>
      <c r="K159" s="148">
        <v>3157</v>
      </c>
      <c r="L159" s="3"/>
      <c r="M159" s="3"/>
      <c r="N159" s="3"/>
      <c r="O159" s="78"/>
      <c r="P159" s="3"/>
      <c r="Q159" s="3" t="str">
        <f>IFERROR(HLOOKUP(HBL[[#This Row],[Bränslekategori]],Listor!$G$292:$N$306,IF(HBL[[#This Row],[Enhet]]=Listor!$A$44,14,IF(HBL[[#This Row],[Enhet]]=Listor!$A$45,15,"")),FALSE),"")</f>
        <v/>
      </c>
      <c r="R159" s="3"/>
      <c r="S159" s="3"/>
      <c r="T159" s="3"/>
      <c r="U159" s="3"/>
      <c r="V159" s="3"/>
      <c r="W159" s="3"/>
      <c r="X159" s="3"/>
      <c r="Y159" s="77" t="str">
        <f>IF(HBL[[#This Row],[Produktionskedja]]&lt;&gt;"",VLOOKUP(HBL[[#This Row],[Produktionskedja]],Normalvärden[],4,FALSE),"")</f>
        <v/>
      </c>
      <c r="Z159" s="54"/>
      <c r="AA159" s="3"/>
      <c r="AB159" s="54"/>
      <c r="AC159" s="55" t="str">
        <f>IF(HBL[[#This Row],[Växthusgasutsläpp g CO2e/MJ]]&lt;&gt;"",IF(HBL[[#This Row],[Växthusgasutsläpp g CO2e/MJ]]&gt;(0.5*VLOOKUP(HBL[[#This Row],[Användningsområde]],Användningsområde[],2,FALSE)),"Utsläppsminskningen är mindre än 50 % och uppfyller därför inte hållbarhetskriterierna",""),"")</f>
        <v/>
      </c>
      <c r="AD159" s="163"/>
    </row>
    <row r="160" spans="2:30" x14ac:dyDescent="0.35">
      <c r="B160" s="9" t="str">
        <f>IF(HBL[[#This Row],[Hållbar mängd]]&gt;0,IF(HBL[[#This Row],[Enhet]]=Listor!$A$44,HBL[[#This Row],[Hållbar mängd]]*HBL[[#This Row],[Effektivt värmevärde]]*1000,HBL[[#This Row],[Hållbar mängd]]*HBL[[#This Row],[Effektivt värmevärde]]),"")</f>
        <v/>
      </c>
      <c r="C160" s="120" t="str">
        <f>IFERROR(IF(VLOOKUP(HBL[[#This Row],[Drivmedel]],DML_drivmedel[[FuelID]:[Reduktionsplikt]],10,FALSE)="Ja",VLOOKUP(HBL[[#This Row],[Drivmedelskategori]],Drivmedel[],5,FALSE),""),"")</f>
        <v/>
      </c>
      <c r="D160" s="9" t="str">
        <f>IFERROR(IF(HBL[[#This Row],[Hållbar mängd]]&gt;0,HBL[[#This Row],[Växthusgasutsläpp g CO2e/MJ]]*HBL[[#This Row],[Energimängd MJ]]/1000000,""),"")</f>
        <v/>
      </c>
      <c r="E160" s="3" t="str">
        <f>IF(HBL[[#This Row],[Hållbar mängd]]&gt;0,CONCATENATE(Rapporteringsår,"-",HBL[[#This Row],[ID]]),"")</f>
        <v/>
      </c>
      <c r="F160" s="3" t="str">
        <f>IF(HBL[[#This Row],[Hållbar mängd]]&gt;0,Organisationsnummer,"")</f>
        <v/>
      </c>
      <c r="G160" s="56" t="str">
        <f>IF(HBL[[#This Row],[Hållbar mängd]]&gt;0,Rapporteringsår,"")</f>
        <v/>
      </c>
      <c r="H160" s="76" t="str">
        <f>IFERROR(VLOOKUP(HBL[[#This Row],[Råvara]],Råvaror!$B$3:$D$81,3,FALSE),"")</f>
        <v/>
      </c>
      <c r="I160" s="76" t="str">
        <f>IFERROR(VLOOKUP(HBL[[#This Row],[Råvara]],Råvaror!$B$3:$E$81,4,FALSE),"")</f>
        <v/>
      </c>
      <c r="J160" s="76" t="str">
        <f>IFERROR(VLOOKUP(HBL[[#This Row],[Drivmedel]],DML_drivmedel[[FuelID]:[Drivmedel]],6,FALSE),"")</f>
        <v/>
      </c>
      <c r="K160" s="148">
        <v>3158</v>
      </c>
      <c r="L160" s="3"/>
      <c r="M160" s="3"/>
      <c r="N160" s="3"/>
      <c r="O160" s="78"/>
      <c r="P160" s="3"/>
      <c r="Q160" s="3" t="str">
        <f>IFERROR(HLOOKUP(HBL[[#This Row],[Bränslekategori]],Listor!$G$292:$N$306,IF(HBL[[#This Row],[Enhet]]=Listor!$A$44,14,IF(HBL[[#This Row],[Enhet]]=Listor!$A$45,15,"")),FALSE),"")</f>
        <v/>
      </c>
      <c r="R160" s="3"/>
      <c r="S160" s="3"/>
      <c r="T160" s="3"/>
      <c r="U160" s="3"/>
      <c r="V160" s="3"/>
      <c r="W160" s="3"/>
      <c r="X160" s="3"/>
      <c r="Y160" s="77" t="str">
        <f>IF(HBL[[#This Row],[Produktionskedja]]&lt;&gt;"",VLOOKUP(HBL[[#This Row],[Produktionskedja]],Normalvärden[],4,FALSE),"")</f>
        <v/>
      </c>
      <c r="Z160" s="54"/>
      <c r="AA160" s="3"/>
      <c r="AB160" s="54"/>
      <c r="AC160" s="55" t="str">
        <f>IF(HBL[[#This Row],[Växthusgasutsläpp g CO2e/MJ]]&lt;&gt;"",IF(HBL[[#This Row],[Växthusgasutsläpp g CO2e/MJ]]&gt;(0.5*VLOOKUP(HBL[[#This Row],[Användningsområde]],Användningsområde[],2,FALSE)),"Utsläppsminskningen är mindre än 50 % och uppfyller därför inte hållbarhetskriterierna",""),"")</f>
        <v/>
      </c>
      <c r="AD160" s="163"/>
    </row>
    <row r="161" spans="2:30" x14ac:dyDescent="0.35">
      <c r="B161" s="9" t="str">
        <f>IF(HBL[[#This Row],[Hållbar mängd]]&gt;0,IF(HBL[[#This Row],[Enhet]]=Listor!$A$44,HBL[[#This Row],[Hållbar mängd]]*HBL[[#This Row],[Effektivt värmevärde]]*1000,HBL[[#This Row],[Hållbar mängd]]*HBL[[#This Row],[Effektivt värmevärde]]),"")</f>
        <v/>
      </c>
      <c r="C161" s="120" t="str">
        <f>IFERROR(IF(VLOOKUP(HBL[[#This Row],[Drivmedel]],DML_drivmedel[[FuelID]:[Reduktionsplikt]],10,FALSE)="Ja",VLOOKUP(HBL[[#This Row],[Drivmedelskategori]],Drivmedel[],5,FALSE),""),"")</f>
        <v/>
      </c>
      <c r="D161" s="9" t="str">
        <f>IFERROR(IF(HBL[[#This Row],[Hållbar mängd]]&gt;0,HBL[[#This Row],[Växthusgasutsläpp g CO2e/MJ]]*HBL[[#This Row],[Energimängd MJ]]/1000000,""),"")</f>
        <v/>
      </c>
      <c r="E161" s="3" t="str">
        <f>IF(HBL[[#This Row],[Hållbar mängd]]&gt;0,CONCATENATE(Rapporteringsår,"-",HBL[[#This Row],[ID]]),"")</f>
        <v/>
      </c>
      <c r="F161" s="3" t="str">
        <f>IF(HBL[[#This Row],[Hållbar mängd]]&gt;0,Organisationsnummer,"")</f>
        <v/>
      </c>
      <c r="G161" s="56" t="str">
        <f>IF(HBL[[#This Row],[Hållbar mängd]]&gt;0,Rapporteringsår,"")</f>
        <v/>
      </c>
      <c r="H161" s="76" t="str">
        <f>IFERROR(VLOOKUP(HBL[[#This Row],[Råvara]],Råvaror!$B$3:$D$81,3,FALSE),"")</f>
        <v/>
      </c>
      <c r="I161" s="76" t="str">
        <f>IFERROR(VLOOKUP(HBL[[#This Row],[Råvara]],Råvaror!$B$3:$E$81,4,FALSE),"")</f>
        <v/>
      </c>
      <c r="J161" s="76" t="str">
        <f>IFERROR(VLOOKUP(HBL[[#This Row],[Drivmedel]],DML_drivmedel[[FuelID]:[Drivmedel]],6,FALSE),"")</f>
        <v/>
      </c>
      <c r="K161" s="148">
        <v>3159</v>
      </c>
      <c r="L161" s="3"/>
      <c r="M161" s="3"/>
      <c r="N161" s="3"/>
      <c r="O161" s="78"/>
      <c r="P161" s="3"/>
      <c r="Q161" s="3" t="str">
        <f>IFERROR(HLOOKUP(HBL[[#This Row],[Bränslekategori]],Listor!$G$292:$N$306,IF(HBL[[#This Row],[Enhet]]=Listor!$A$44,14,IF(HBL[[#This Row],[Enhet]]=Listor!$A$45,15,"")),FALSE),"")</f>
        <v/>
      </c>
      <c r="R161" s="3"/>
      <c r="S161" s="3"/>
      <c r="T161" s="3"/>
      <c r="U161" s="3"/>
      <c r="V161" s="3"/>
      <c r="W161" s="3"/>
      <c r="X161" s="3"/>
      <c r="Y161" s="77" t="str">
        <f>IF(HBL[[#This Row],[Produktionskedja]]&lt;&gt;"",VLOOKUP(HBL[[#This Row],[Produktionskedja]],Normalvärden[],4,FALSE),"")</f>
        <v/>
      </c>
      <c r="Z161" s="54"/>
      <c r="AA161" s="3"/>
      <c r="AB161" s="54"/>
      <c r="AC161" s="55" t="str">
        <f>IF(HBL[[#This Row],[Växthusgasutsläpp g CO2e/MJ]]&lt;&gt;"",IF(HBL[[#This Row],[Växthusgasutsläpp g CO2e/MJ]]&gt;(0.5*VLOOKUP(HBL[[#This Row],[Användningsområde]],Användningsområde[],2,FALSE)),"Utsläppsminskningen är mindre än 50 % och uppfyller därför inte hållbarhetskriterierna",""),"")</f>
        <v/>
      </c>
      <c r="AD161" s="163"/>
    </row>
    <row r="162" spans="2:30" x14ac:dyDescent="0.35">
      <c r="B162" s="9" t="str">
        <f>IF(HBL[[#This Row],[Hållbar mängd]]&gt;0,IF(HBL[[#This Row],[Enhet]]=Listor!$A$44,HBL[[#This Row],[Hållbar mängd]]*HBL[[#This Row],[Effektivt värmevärde]]*1000,HBL[[#This Row],[Hållbar mängd]]*HBL[[#This Row],[Effektivt värmevärde]]),"")</f>
        <v/>
      </c>
      <c r="C162" s="120" t="str">
        <f>IFERROR(IF(VLOOKUP(HBL[[#This Row],[Drivmedel]],DML_drivmedel[[FuelID]:[Reduktionsplikt]],10,FALSE)="Ja",VLOOKUP(HBL[[#This Row],[Drivmedelskategori]],Drivmedel[],5,FALSE),""),"")</f>
        <v/>
      </c>
      <c r="D162" s="9" t="str">
        <f>IFERROR(IF(HBL[[#This Row],[Hållbar mängd]]&gt;0,HBL[[#This Row],[Växthusgasutsläpp g CO2e/MJ]]*HBL[[#This Row],[Energimängd MJ]]/1000000,""),"")</f>
        <v/>
      </c>
      <c r="E162" s="3" t="str">
        <f>IF(HBL[[#This Row],[Hållbar mängd]]&gt;0,CONCATENATE(Rapporteringsår,"-",HBL[[#This Row],[ID]]),"")</f>
        <v/>
      </c>
      <c r="F162" s="3" t="str">
        <f>IF(HBL[[#This Row],[Hållbar mängd]]&gt;0,Organisationsnummer,"")</f>
        <v/>
      </c>
      <c r="G162" s="56" t="str">
        <f>IF(HBL[[#This Row],[Hållbar mängd]]&gt;0,Rapporteringsår,"")</f>
        <v/>
      </c>
      <c r="H162" s="76" t="str">
        <f>IFERROR(VLOOKUP(HBL[[#This Row],[Råvara]],Råvaror!$B$3:$D$81,3,FALSE),"")</f>
        <v/>
      </c>
      <c r="I162" s="76" t="str">
        <f>IFERROR(VLOOKUP(HBL[[#This Row],[Råvara]],Råvaror!$B$3:$E$81,4,FALSE),"")</f>
        <v/>
      </c>
      <c r="J162" s="76" t="str">
        <f>IFERROR(VLOOKUP(HBL[[#This Row],[Drivmedel]],DML_drivmedel[[FuelID]:[Drivmedel]],6,FALSE),"")</f>
        <v/>
      </c>
      <c r="K162" s="148">
        <v>3160</v>
      </c>
      <c r="L162" s="3"/>
      <c r="M162" s="3"/>
      <c r="N162" s="3"/>
      <c r="O162" s="78"/>
      <c r="P162" s="3"/>
      <c r="Q162" s="3" t="str">
        <f>IFERROR(HLOOKUP(HBL[[#This Row],[Bränslekategori]],Listor!$G$292:$N$306,IF(HBL[[#This Row],[Enhet]]=Listor!$A$44,14,IF(HBL[[#This Row],[Enhet]]=Listor!$A$45,15,"")),FALSE),"")</f>
        <v/>
      </c>
      <c r="R162" s="3"/>
      <c r="S162" s="3"/>
      <c r="T162" s="3"/>
      <c r="U162" s="3"/>
      <c r="V162" s="3"/>
      <c r="W162" s="3"/>
      <c r="X162" s="3"/>
      <c r="Y162" s="77" t="str">
        <f>IF(HBL[[#This Row],[Produktionskedja]]&lt;&gt;"",VLOOKUP(HBL[[#This Row],[Produktionskedja]],Normalvärden[],4,FALSE),"")</f>
        <v/>
      </c>
      <c r="Z162" s="54"/>
      <c r="AA162" s="3"/>
      <c r="AB162" s="54"/>
      <c r="AC162" s="55" t="str">
        <f>IF(HBL[[#This Row],[Växthusgasutsläpp g CO2e/MJ]]&lt;&gt;"",IF(HBL[[#This Row],[Växthusgasutsläpp g CO2e/MJ]]&gt;(0.5*VLOOKUP(HBL[[#This Row],[Användningsområde]],Användningsområde[],2,FALSE)),"Utsläppsminskningen är mindre än 50 % och uppfyller därför inte hållbarhetskriterierna",""),"")</f>
        <v/>
      </c>
      <c r="AD162" s="163"/>
    </row>
    <row r="163" spans="2:30" x14ac:dyDescent="0.35">
      <c r="B163" s="9" t="str">
        <f>IF(HBL[[#This Row],[Hållbar mängd]]&gt;0,IF(HBL[[#This Row],[Enhet]]=Listor!$A$44,HBL[[#This Row],[Hållbar mängd]]*HBL[[#This Row],[Effektivt värmevärde]]*1000,HBL[[#This Row],[Hållbar mängd]]*HBL[[#This Row],[Effektivt värmevärde]]),"")</f>
        <v/>
      </c>
      <c r="C163" s="120" t="str">
        <f>IFERROR(IF(VLOOKUP(HBL[[#This Row],[Drivmedel]],DML_drivmedel[[FuelID]:[Reduktionsplikt]],10,FALSE)="Ja",VLOOKUP(HBL[[#This Row],[Drivmedelskategori]],Drivmedel[],5,FALSE),""),"")</f>
        <v/>
      </c>
      <c r="D163" s="9" t="str">
        <f>IFERROR(IF(HBL[[#This Row],[Hållbar mängd]]&gt;0,HBL[[#This Row],[Växthusgasutsläpp g CO2e/MJ]]*HBL[[#This Row],[Energimängd MJ]]/1000000,""),"")</f>
        <v/>
      </c>
      <c r="E163" s="3" t="str">
        <f>IF(HBL[[#This Row],[Hållbar mängd]]&gt;0,CONCATENATE(Rapporteringsår,"-",HBL[[#This Row],[ID]]),"")</f>
        <v/>
      </c>
      <c r="F163" s="3" t="str">
        <f>IF(HBL[[#This Row],[Hållbar mängd]]&gt;0,Organisationsnummer,"")</f>
        <v/>
      </c>
      <c r="G163" s="56" t="str">
        <f>IF(HBL[[#This Row],[Hållbar mängd]]&gt;0,Rapporteringsår,"")</f>
        <v/>
      </c>
      <c r="H163" s="76" t="str">
        <f>IFERROR(VLOOKUP(HBL[[#This Row],[Råvara]],Råvaror!$B$3:$D$81,3,FALSE),"")</f>
        <v/>
      </c>
      <c r="I163" s="76" t="str">
        <f>IFERROR(VLOOKUP(HBL[[#This Row],[Råvara]],Råvaror!$B$3:$E$81,4,FALSE),"")</f>
        <v/>
      </c>
      <c r="J163" s="76" t="str">
        <f>IFERROR(VLOOKUP(HBL[[#This Row],[Drivmedel]],DML_drivmedel[[FuelID]:[Drivmedel]],6,FALSE),"")</f>
        <v/>
      </c>
      <c r="K163" s="148">
        <v>3161</v>
      </c>
      <c r="L163" s="3"/>
      <c r="M163" s="3"/>
      <c r="N163" s="3"/>
      <c r="O163" s="78"/>
      <c r="P163" s="3"/>
      <c r="Q163" s="3" t="str">
        <f>IFERROR(HLOOKUP(HBL[[#This Row],[Bränslekategori]],Listor!$G$292:$N$306,IF(HBL[[#This Row],[Enhet]]=Listor!$A$44,14,IF(HBL[[#This Row],[Enhet]]=Listor!$A$45,15,"")),FALSE),"")</f>
        <v/>
      </c>
      <c r="R163" s="3"/>
      <c r="S163" s="3"/>
      <c r="T163" s="3"/>
      <c r="U163" s="3"/>
      <c r="V163" s="3"/>
      <c r="W163" s="3"/>
      <c r="X163" s="3"/>
      <c r="Y163" s="77" t="str">
        <f>IF(HBL[[#This Row],[Produktionskedja]]&lt;&gt;"",VLOOKUP(HBL[[#This Row],[Produktionskedja]],Normalvärden[],4,FALSE),"")</f>
        <v/>
      </c>
      <c r="Z163" s="54"/>
      <c r="AA163" s="3"/>
      <c r="AB163" s="54"/>
      <c r="AC163" s="55" t="str">
        <f>IF(HBL[[#This Row],[Växthusgasutsläpp g CO2e/MJ]]&lt;&gt;"",IF(HBL[[#This Row],[Växthusgasutsläpp g CO2e/MJ]]&gt;(0.5*VLOOKUP(HBL[[#This Row],[Användningsområde]],Användningsområde[],2,FALSE)),"Utsläppsminskningen är mindre än 50 % och uppfyller därför inte hållbarhetskriterierna",""),"")</f>
        <v/>
      </c>
      <c r="AD163" s="163"/>
    </row>
    <row r="164" spans="2:30" x14ac:dyDescent="0.35">
      <c r="B164" s="9" t="str">
        <f>IF(HBL[[#This Row],[Hållbar mängd]]&gt;0,IF(HBL[[#This Row],[Enhet]]=Listor!$A$44,HBL[[#This Row],[Hållbar mängd]]*HBL[[#This Row],[Effektivt värmevärde]]*1000,HBL[[#This Row],[Hållbar mängd]]*HBL[[#This Row],[Effektivt värmevärde]]),"")</f>
        <v/>
      </c>
      <c r="C164" s="120" t="str">
        <f>IFERROR(IF(VLOOKUP(HBL[[#This Row],[Drivmedel]],DML_drivmedel[[FuelID]:[Reduktionsplikt]],10,FALSE)="Ja",VLOOKUP(HBL[[#This Row],[Drivmedelskategori]],Drivmedel[],5,FALSE),""),"")</f>
        <v/>
      </c>
      <c r="D164" s="9" t="str">
        <f>IFERROR(IF(HBL[[#This Row],[Hållbar mängd]]&gt;0,HBL[[#This Row],[Växthusgasutsläpp g CO2e/MJ]]*HBL[[#This Row],[Energimängd MJ]]/1000000,""),"")</f>
        <v/>
      </c>
      <c r="E164" s="3" t="str">
        <f>IF(HBL[[#This Row],[Hållbar mängd]]&gt;0,CONCATENATE(Rapporteringsår,"-",HBL[[#This Row],[ID]]),"")</f>
        <v/>
      </c>
      <c r="F164" s="3" t="str">
        <f>IF(HBL[[#This Row],[Hållbar mängd]]&gt;0,Organisationsnummer,"")</f>
        <v/>
      </c>
      <c r="G164" s="56" t="str">
        <f>IF(HBL[[#This Row],[Hållbar mängd]]&gt;0,Rapporteringsår,"")</f>
        <v/>
      </c>
      <c r="H164" s="76" t="str">
        <f>IFERROR(VLOOKUP(HBL[[#This Row],[Råvara]],Råvaror!$B$3:$D$81,3,FALSE),"")</f>
        <v/>
      </c>
      <c r="I164" s="76" t="str">
        <f>IFERROR(VLOOKUP(HBL[[#This Row],[Råvara]],Råvaror!$B$3:$E$81,4,FALSE),"")</f>
        <v/>
      </c>
      <c r="J164" s="76" t="str">
        <f>IFERROR(VLOOKUP(HBL[[#This Row],[Drivmedel]],DML_drivmedel[[FuelID]:[Drivmedel]],6,FALSE),"")</f>
        <v/>
      </c>
      <c r="K164" s="148">
        <v>3162</v>
      </c>
      <c r="L164" s="3"/>
      <c r="M164" s="3"/>
      <c r="N164" s="3"/>
      <c r="O164" s="78"/>
      <c r="P164" s="3"/>
      <c r="Q164" s="3" t="str">
        <f>IFERROR(HLOOKUP(HBL[[#This Row],[Bränslekategori]],Listor!$G$292:$N$306,IF(HBL[[#This Row],[Enhet]]=Listor!$A$44,14,IF(HBL[[#This Row],[Enhet]]=Listor!$A$45,15,"")),FALSE),"")</f>
        <v/>
      </c>
      <c r="R164" s="3"/>
      <c r="S164" s="3"/>
      <c r="T164" s="3"/>
      <c r="U164" s="3"/>
      <c r="V164" s="3"/>
      <c r="W164" s="3"/>
      <c r="X164" s="3"/>
      <c r="Y164" s="77" t="str">
        <f>IF(HBL[[#This Row],[Produktionskedja]]&lt;&gt;"",VLOOKUP(HBL[[#This Row],[Produktionskedja]],Normalvärden[],4,FALSE),"")</f>
        <v/>
      </c>
      <c r="Z164" s="54"/>
      <c r="AA164" s="3"/>
      <c r="AB164" s="54"/>
      <c r="AC164" s="55" t="str">
        <f>IF(HBL[[#This Row],[Växthusgasutsläpp g CO2e/MJ]]&lt;&gt;"",IF(HBL[[#This Row],[Växthusgasutsläpp g CO2e/MJ]]&gt;(0.5*VLOOKUP(HBL[[#This Row],[Användningsområde]],Användningsområde[],2,FALSE)),"Utsläppsminskningen är mindre än 50 % och uppfyller därför inte hållbarhetskriterierna",""),"")</f>
        <v/>
      </c>
      <c r="AD164" s="163"/>
    </row>
    <row r="165" spans="2:30" x14ac:dyDescent="0.35">
      <c r="B165" s="9" t="str">
        <f>IF(HBL[[#This Row],[Hållbar mängd]]&gt;0,IF(HBL[[#This Row],[Enhet]]=Listor!$A$44,HBL[[#This Row],[Hållbar mängd]]*HBL[[#This Row],[Effektivt värmevärde]]*1000,HBL[[#This Row],[Hållbar mängd]]*HBL[[#This Row],[Effektivt värmevärde]]),"")</f>
        <v/>
      </c>
      <c r="C165" s="120" t="str">
        <f>IFERROR(IF(VLOOKUP(HBL[[#This Row],[Drivmedel]],DML_drivmedel[[FuelID]:[Reduktionsplikt]],10,FALSE)="Ja",VLOOKUP(HBL[[#This Row],[Drivmedelskategori]],Drivmedel[],5,FALSE),""),"")</f>
        <v/>
      </c>
      <c r="D165" s="9" t="str">
        <f>IFERROR(IF(HBL[[#This Row],[Hållbar mängd]]&gt;0,HBL[[#This Row],[Växthusgasutsläpp g CO2e/MJ]]*HBL[[#This Row],[Energimängd MJ]]/1000000,""),"")</f>
        <v/>
      </c>
      <c r="E165" s="3" t="str">
        <f>IF(HBL[[#This Row],[Hållbar mängd]]&gt;0,CONCATENATE(Rapporteringsår,"-",HBL[[#This Row],[ID]]),"")</f>
        <v/>
      </c>
      <c r="F165" s="3" t="str">
        <f>IF(HBL[[#This Row],[Hållbar mängd]]&gt;0,Organisationsnummer,"")</f>
        <v/>
      </c>
      <c r="G165" s="56" t="str">
        <f>IF(HBL[[#This Row],[Hållbar mängd]]&gt;0,Rapporteringsår,"")</f>
        <v/>
      </c>
      <c r="H165" s="76" t="str">
        <f>IFERROR(VLOOKUP(HBL[[#This Row],[Råvara]],Råvaror!$B$3:$D$81,3,FALSE),"")</f>
        <v/>
      </c>
      <c r="I165" s="76" t="str">
        <f>IFERROR(VLOOKUP(HBL[[#This Row],[Råvara]],Råvaror!$B$3:$E$81,4,FALSE),"")</f>
        <v/>
      </c>
      <c r="J165" s="76" t="str">
        <f>IFERROR(VLOOKUP(HBL[[#This Row],[Drivmedel]],DML_drivmedel[[FuelID]:[Drivmedel]],6,FALSE),"")</f>
        <v/>
      </c>
      <c r="K165" s="148">
        <v>3163</v>
      </c>
      <c r="L165" s="3"/>
      <c r="M165" s="3"/>
      <c r="N165" s="3"/>
      <c r="O165" s="78"/>
      <c r="P165" s="3"/>
      <c r="Q165" s="3" t="str">
        <f>IFERROR(HLOOKUP(HBL[[#This Row],[Bränslekategori]],Listor!$G$292:$N$306,IF(HBL[[#This Row],[Enhet]]=Listor!$A$44,14,IF(HBL[[#This Row],[Enhet]]=Listor!$A$45,15,"")),FALSE),"")</f>
        <v/>
      </c>
      <c r="R165" s="3"/>
      <c r="S165" s="3"/>
      <c r="T165" s="3"/>
      <c r="U165" s="3"/>
      <c r="V165" s="3"/>
      <c r="W165" s="3"/>
      <c r="X165" s="3"/>
      <c r="Y165" s="77" t="str">
        <f>IF(HBL[[#This Row],[Produktionskedja]]&lt;&gt;"",VLOOKUP(HBL[[#This Row],[Produktionskedja]],Normalvärden[],4,FALSE),"")</f>
        <v/>
      </c>
      <c r="Z165" s="54"/>
      <c r="AA165" s="3"/>
      <c r="AB165" s="54"/>
      <c r="AC165" s="55" t="str">
        <f>IF(HBL[[#This Row],[Växthusgasutsläpp g CO2e/MJ]]&lt;&gt;"",IF(HBL[[#This Row],[Växthusgasutsläpp g CO2e/MJ]]&gt;(0.5*VLOOKUP(HBL[[#This Row],[Användningsområde]],Användningsområde[],2,FALSE)),"Utsläppsminskningen är mindre än 50 % och uppfyller därför inte hållbarhetskriterierna",""),"")</f>
        <v/>
      </c>
      <c r="AD165" s="163"/>
    </row>
    <row r="166" spans="2:30" x14ac:dyDescent="0.35">
      <c r="B166" s="9" t="str">
        <f>IF(HBL[[#This Row],[Hållbar mängd]]&gt;0,IF(HBL[[#This Row],[Enhet]]=Listor!$A$44,HBL[[#This Row],[Hållbar mängd]]*HBL[[#This Row],[Effektivt värmevärde]]*1000,HBL[[#This Row],[Hållbar mängd]]*HBL[[#This Row],[Effektivt värmevärde]]),"")</f>
        <v/>
      </c>
      <c r="C166" s="120" t="str">
        <f>IFERROR(IF(VLOOKUP(HBL[[#This Row],[Drivmedel]],DML_drivmedel[[FuelID]:[Reduktionsplikt]],10,FALSE)="Ja",VLOOKUP(HBL[[#This Row],[Drivmedelskategori]],Drivmedel[],5,FALSE),""),"")</f>
        <v/>
      </c>
      <c r="D166" s="9" t="str">
        <f>IFERROR(IF(HBL[[#This Row],[Hållbar mängd]]&gt;0,HBL[[#This Row],[Växthusgasutsläpp g CO2e/MJ]]*HBL[[#This Row],[Energimängd MJ]]/1000000,""),"")</f>
        <v/>
      </c>
      <c r="E166" s="3" t="str">
        <f>IF(HBL[[#This Row],[Hållbar mängd]]&gt;0,CONCATENATE(Rapporteringsår,"-",HBL[[#This Row],[ID]]),"")</f>
        <v/>
      </c>
      <c r="F166" s="3" t="str">
        <f>IF(HBL[[#This Row],[Hållbar mängd]]&gt;0,Organisationsnummer,"")</f>
        <v/>
      </c>
      <c r="G166" s="56" t="str">
        <f>IF(HBL[[#This Row],[Hållbar mängd]]&gt;0,Rapporteringsår,"")</f>
        <v/>
      </c>
      <c r="H166" s="76" t="str">
        <f>IFERROR(VLOOKUP(HBL[[#This Row],[Råvara]],Råvaror!$B$3:$D$81,3,FALSE),"")</f>
        <v/>
      </c>
      <c r="I166" s="76" t="str">
        <f>IFERROR(VLOOKUP(HBL[[#This Row],[Råvara]],Råvaror!$B$3:$E$81,4,FALSE),"")</f>
        <v/>
      </c>
      <c r="J166" s="76" t="str">
        <f>IFERROR(VLOOKUP(HBL[[#This Row],[Drivmedel]],DML_drivmedel[[FuelID]:[Drivmedel]],6,FALSE),"")</f>
        <v/>
      </c>
      <c r="K166" s="148">
        <v>3164</v>
      </c>
      <c r="L166" s="3"/>
      <c r="M166" s="3"/>
      <c r="N166" s="3"/>
      <c r="O166" s="78"/>
      <c r="P166" s="3"/>
      <c r="Q166" s="3" t="str">
        <f>IFERROR(HLOOKUP(HBL[[#This Row],[Bränslekategori]],Listor!$G$292:$N$306,IF(HBL[[#This Row],[Enhet]]=Listor!$A$44,14,IF(HBL[[#This Row],[Enhet]]=Listor!$A$45,15,"")),FALSE),"")</f>
        <v/>
      </c>
      <c r="R166" s="3"/>
      <c r="S166" s="3"/>
      <c r="T166" s="3"/>
      <c r="U166" s="3"/>
      <c r="V166" s="3"/>
      <c r="W166" s="3"/>
      <c r="X166" s="3"/>
      <c r="Y166" s="77" t="str">
        <f>IF(HBL[[#This Row],[Produktionskedja]]&lt;&gt;"",VLOOKUP(HBL[[#This Row],[Produktionskedja]],Normalvärden[],4,FALSE),"")</f>
        <v/>
      </c>
      <c r="Z166" s="54"/>
      <c r="AA166" s="3"/>
      <c r="AB166" s="54"/>
      <c r="AC166" s="55" t="str">
        <f>IF(HBL[[#This Row],[Växthusgasutsläpp g CO2e/MJ]]&lt;&gt;"",IF(HBL[[#This Row],[Växthusgasutsläpp g CO2e/MJ]]&gt;(0.5*VLOOKUP(HBL[[#This Row],[Användningsområde]],Användningsområde[],2,FALSE)),"Utsläppsminskningen är mindre än 50 % och uppfyller därför inte hållbarhetskriterierna",""),"")</f>
        <v/>
      </c>
      <c r="AD166" s="163"/>
    </row>
    <row r="167" spans="2:30" x14ac:dyDescent="0.35">
      <c r="B167" s="9" t="str">
        <f>IF(HBL[[#This Row],[Hållbar mängd]]&gt;0,IF(HBL[[#This Row],[Enhet]]=Listor!$A$44,HBL[[#This Row],[Hållbar mängd]]*HBL[[#This Row],[Effektivt värmevärde]]*1000,HBL[[#This Row],[Hållbar mängd]]*HBL[[#This Row],[Effektivt värmevärde]]),"")</f>
        <v/>
      </c>
      <c r="C167" s="120" t="str">
        <f>IFERROR(IF(VLOOKUP(HBL[[#This Row],[Drivmedel]],DML_drivmedel[[FuelID]:[Reduktionsplikt]],10,FALSE)="Ja",VLOOKUP(HBL[[#This Row],[Drivmedelskategori]],Drivmedel[],5,FALSE),""),"")</f>
        <v/>
      </c>
      <c r="D167" s="9" t="str">
        <f>IFERROR(IF(HBL[[#This Row],[Hållbar mängd]]&gt;0,HBL[[#This Row],[Växthusgasutsläpp g CO2e/MJ]]*HBL[[#This Row],[Energimängd MJ]]/1000000,""),"")</f>
        <v/>
      </c>
      <c r="E167" s="3" t="str">
        <f>IF(HBL[[#This Row],[Hållbar mängd]]&gt;0,CONCATENATE(Rapporteringsår,"-",HBL[[#This Row],[ID]]),"")</f>
        <v/>
      </c>
      <c r="F167" s="3" t="str">
        <f>IF(HBL[[#This Row],[Hållbar mängd]]&gt;0,Organisationsnummer,"")</f>
        <v/>
      </c>
      <c r="G167" s="56" t="str">
        <f>IF(HBL[[#This Row],[Hållbar mängd]]&gt;0,Rapporteringsår,"")</f>
        <v/>
      </c>
      <c r="H167" s="76" t="str">
        <f>IFERROR(VLOOKUP(HBL[[#This Row],[Råvara]],Råvaror!$B$3:$D$81,3,FALSE),"")</f>
        <v/>
      </c>
      <c r="I167" s="76" t="str">
        <f>IFERROR(VLOOKUP(HBL[[#This Row],[Råvara]],Råvaror!$B$3:$E$81,4,FALSE),"")</f>
        <v/>
      </c>
      <c r="J167" s="76" t="str">
        <f>IFERROR(VLOOKUP(HBL[[#This Row],[Drivmedel]],DML_drivmedel[[FuelID]:[Drivmedel]],6,FALSE),"")</f>
        <v/>
      </c>
      <c r="K167" s="148">
        <v>3165</v>
      </c>
      <c r="L167" s="3"/>
      <c r="M167" s="3"/>
      <c r="N167" s="3"/>
      <c r="O167" s="78"/>
      <c r="P167" s="3"/>
      <c r="Q167" s="3" t="str">
        <f>IFERROR(HLOOKUP(HBL[[#This Row],[Bränslekategori]],Listor!$G$292:$N$306,IF(HBL[[#This Row],[Enhet]]=Listor!$A$44,14,IF(HBL[[#This Row],[Enhet]]=Listor!$A$45,15,"")),FALSE),"")</f>
        <v/>
      </c>
      <c r="R167" s="3"/>
      <c r="S167" s="3"/>
      <c r="T167" s="3"/>
      <c r="U167" s="3"/>
      <c r="V167" s="3"/>
      <c r="W167" s="3"/>
      <c r="X167" s="3"/>
      <c r="Y167" s="77" t="str">
        <f>IF(HBL[[#This Row],[Produktionskedja]]&lt;&gt;"",VLOOKUP(HBL[[#This Row],[Produktionskedja]],Normalvärden[],4,FALSE),"")</f>
        <v/>
      </c>
      <c r="Z167" s="54"/>
      <c r="AA167" s="3"/>
      <c r="AB167" s="54"/>
      <c r="AC167" s="55" t="str">
        <f>IF(HBL[[#This Row],[Växthusgasutsläpp g CO2e/MJ]]&lt;&gt;"",IF(HBL[[#This Row],[Växthusgasutsläpp g CO2e/MJ]]&gt;(0.5*VLOOKUP(HBL[[#This Row],[Användningsområde]],Användningsområde[],2,FALSE)),"Utsläppsminskningen är mindre än 50 % och uppfyller därför inte hållbarhetskriterierna",""),"")</f>
        <v/>
      </c>
      <c r="AD167" s="163"/>
    </row>
    <row r="168" spans="2:30" x14ac:dyDescent="0.35">
      <c r="B168" s="9" t="str">
        <f>IF(HBL[[#This Row],[Hållbar mängd]]&gt;0,IF(HBL[[#This Row],[Enhet]]=Listor!$A$44,HBL[[#This Row],[Hållbar mängd]]*HBL[[#This Row],[Effektivt värmevärde]]*1000,HBL[[#This Row],[Hållbar mängd]]*HBL[[#This Row],[Effektivt värmevärde]]),"")</f>
        <v/>
      </c>
      <c r="C168" s="120" t="str">
        <f>IFERROR(IF(VLOOKUP(HBL[[#This Row],[Drivmedel]],DML_drivmedel[[FuelID]:[Reduktionsplikt]],10,FALSE)="Ja",VLOOKUP(HBL[[#This Row],[Drivmedelskategori]],Drivmedel[],5,FALSE),""),"")</f>
        <v/>
      </c>
      <c r="D168" s="9" t="str">
        <f>IFERROR(IF(HBL[[#This Row],[Hållbar mängd]]&gt;0,HBL[[#This Row],[Växthusgasutsläpp g CO2e/MJ]]*HBL[[#This Row],[Energimängd MJ]]/1000000,""),"")</f>
        <v/>
      </c>
      <c r="E168" s="3" t="str">
        <f>IF(HBL[[#This Row],[Hållbar mängd]]&gt;0,CONCATENATE(Rapporteringsår,"-",HBL[[#This Row],[ID]]),"")</f>
        <v/>
      </c>
      <c r="F168" s="3" t="str">
        <f>IF(HBL[[#This Row],[Hållbar mängd]]&gt;0,Organisationsnummer,"")</f>
        <v/>
      </c>
      <c r="G168" s="56" t="str">
        <f>IF(HBL[[#This Row],[Hållbar mängd]]&gt;0,Rapporteringsår,"")</f>
        <v/>
      </c>
      <c r="H168" s="76" t="str">
        <f>IFERROR(VLOOKUP(HBL[[#This Row],[Råvara]],Råvaror!$B$3:$D$81,3,FALSE),"")</f>
        <v/>
      </c>
      <c r="I168" s="76" t="str">
        <f>IFERROR(VLOOKUP(HBL[[#This Row],[Råvara]],Råvaror!$B$3:$E$81,4,FALSE),"")</f>
        <v/>
      </c>
      <c r="J168" s="76" t="str">
        <f>IFERROR(VLOOKUP(HBL[[#This Row],[Drivmedel]],DML_drivmedel[[FuelID]:[Drivmedel]],6,FALSE),"")</f>
        <v/>
      </c>
      <c r="K168" s="148">
        <v>3166</v>
      </c>
      <c r="L168" s="3"/>
      <c r="M168" s="3"/>
      <c r="N168" s="3"/>
      <c r="O168" s="78"/>
      <c r="P168" s="3"/>
      <c r="Q168" s="3" t="str">
        <f>IFERROR(HLOOKUP(HBL[[#This Row],[Bränslekategori]],Listor!$G$292:$N$306,IF(HBL[[#This Row],[Enhet]]=Listor!$A$44,14,IF(HBL[[#This Row],[Enhet]]=Listor!$A$45,15,"")),FALSE),"")</f>
        <v/>
      </c>
      <c r="R168" s="3"/>
      <c r="S168" s="3"/>
      <c r="T168" s="3"/>
      <c r="U168" s="3"/>
      <c r="V168" s="3"/>
      <c r="W168" s="3"/>
      <c r="X168" s="3"/>
      <c r="Y168" s="77" t="str">
        <f>IF(HBL[[#This Row],[Produktionskedja]]&lt;&gt;"",VLOOKUP(HBL[[#This Row],[Produktionskedja]],Normalvärden[],4,FALSE),"")</f>
        <v/>
      </c>
      <c r="Z168" s="54"/>
      <c r="AA168" s="3"/>
      <c r="AB168" s="54"/>
      <c r="AC168" s="55" t="str">
        <f>IF(HBL[[#This Row],[Växthusgasutsläpp g CO2e/MJ]]&lt;&gt;"",IF(HBL[[#This Row],[Växthusgasutsläpp g CO2e/MJ]]&gt;(0.5*VLOOKUP(HBL[[#This Row],[Användningsområde]],Användningsområde[],2,FALSE)),"Utsläppsminskningen är mindre än 50 % och uppfyller därför inte hållbarhetskriterierna",""),"")</f>
        <v/>
      </c>
      <c r="AD168" s="163"/>
    </row>
    <row r="169" spans="2:30" x14ac:dyDescent="0.35">
      <c r="B169" s="9" t="str">
        <f>IF(HBL[[#This Row],[Hållbar mängd]]&gt;0,IF(HBL[[#This Row],[Enhet]]=Listor!$A$44,HBL[[#This Row],[Hållbar mängd]]*HBL[[#This Row],[Effektivt värmevärde]]*1000,HBL[[#This Row],[Hållbar mängd]]*HBL[[#This Row],[Effektivt värmevärde]]),"")</f>
        <v/>
      </c>
      <c r="C169" s="120" t="str">
        <f>IFERROR(IF(VLOOKUP(HBL[[#This Row],[Drivmedel]],DML_drivmedel[[FuelID]:[Reduktionsplikt]],10,FALSE)="Ja",VLOOKUP(HBL[[#This Row],[Drivmedelskategori]],Drivmedel[],5,FALSE),""),"")</f>
        <v/>
      </c>
      <c r="D169" s="9" t="str">
        <f>IFERROR(IF(HBL[[#This Row],[Hållbar mängd]]&gt;0,HBL[[#This Row],[Växthusgasutsläpp g CO2e/MJ]]*HBL[[#This Row],[Energimängd MJ]]/1000000,""),"")</f>
        <v/>
      </c>
      <c r="E169" s="3" t="str">
        <f>IF(HBL[[#This Row],[Hållbar mängd]]&gt;0,CONCATENATE(Rapporteringsår,"-",HBL[[#This Row],[ID]]),"")</f>
        <v/>
      </c>
      <c r="F169" s="3" t="str">
        <f>IF(HBL[[#This Row],[Hållbar mängd]]&gt;0,Organisationsnummer,"")</f>
        <v/>
      </c>
      <c r="G169" s="56" t="str">
        <f>IF(HBL[[#This Row],[Hållbar mängd]]&gt;0,Rapporteringsår,"")</f>
        <v/>
      </c>
      <c r="H169" s="76" t="str">
        <f>IFERROR(VLOOKUP(HBL[[#This Row],[Råvara]],Råvaror!$B$3:$D$81,3,FALSE),"")</f>
        <v/>
      </c>
      <c r="I169" s="76" t="str">
        <f>IFERROR(VLOOKUP(HBL[[#This Row],[Råvara]],Råvaror!$B$3:$E$81,4,FALSE),"")</f>
        <v/>
      </c>
      <c r="J169" s="76" t="str">
        <f>IFERROR(VLOOKUP(HBL[[#This Row],[Drivmedel]],DML_drivmedel[[FuelID]:[Drivmedel]],6,FALSE),"")</f>
        <v/>
      </c>
      <c r="K169" s="148">
        <v>3167</v>
      </c>
      <c r="L169" s="3"/>
      <c r="M169" s="3"/>
      <c r="N169" s="3"/>
      <c r="O169" s="78"/>
      <c r="P169" s="3"/>
      <c r="Q169" s="3" t="str">
        <f>IFERROR(HLOOKUP(HBL[[#This Row],[Bränslekategori]],Listor!$G$292:$N$306,IF(HBL[[#This Row],[Enhet]]=Listor!$A$44,14,IF(HBL[[#This Row],[Enhet]]=Listor!$A$45,15,"")),FALSE),"")</f>
        <v/>
      </c>
      <c r="R169" s="3"/>
      <c r="S169" s="3"/>
      <c r="T169" s="3"/>
      <c r="U169" s="3"/>
      <c r="V169" s="3"/>
      <c r="W169" s="3"/>
      <c r="X169" s="3"/>
      <c r="Y169" s="77" t="str">
        <f>IF(HBL[[#This Row],[Produktionskedja]]&lt;&gt;"",VLOOKUP(HBL[[#This Row],[Produktionskedja]],Normalvärden[],4,FALSE),"")</f>
        <v/>
      </c>
      <c r="Z169" s="54"/>
      <c r="AA169" s="3"/>
      <c r="AB169" s="54"/>
      <c r="AC169" s="55" t="str">
        <f>IF(HBL[[#This Row],[Växthusgasutsläpp g CO2e/MJ]]&lt;&gt;"",IF(HBL[[#This Row],[Växthusgasutsläpp g CO2e/MJ]]&gt;(0.5*VLOOKUP(HBL[[#This Row],[Användningsområde]],Användningsområde[],2,FALSE)),"Utsläppsminskningen är mindre än 50 % och uppfyller därför inte hållbarhetskriterierna",""),"")</f>
        <v/>
      </c>
      <c r="AD169" s="163"/>
    </row>
    <row r="170" spans="2:30" x14ac:dyDescent="0.35">
      <c r="B170" s="9" t="str">
        <f>IF(HBL[[#This Row],[Hållbar mängd]]&gt;0,IF(HBL[[#This Row],[Enhet]]=Listor!$A$44,HBL[[#This Row],[Hållbar mängd]]*HBL[[#This Row],[Effektivt värmevärde]]*1000,HBL[[#This Row],[Hållbar mängd]]*HBL[[#This Row],[Effektivt värmevärde]]),"")</f>
        <v/>
      </c>
      <c r="C170" s="120" t="str">
        <f>IFERROR(IF(VLOOKUP(HBL[[#This Row],[Drivmedel]],DML_drivmedel[[FuelID]:[Reduktionsplikt]],10,FALSE)="Ja",VLOOKUP(HBL[[#This Row],[Drivmedelskategori]],Drivmedel[],5,FALSE),""),"")</f>
        <v/>
      </c>
      <c r="D170" s="9" t="str">
        <f>IFERROR(IF(HBL[[#This Row],[Hållbar mängd]]&gt;0,HBL[[#This Row],[Växthusgasutsläpp g CO2e/MJ]]*HBL[[#This Row],[Energimängd MJ]]/1000000,""),"")</f>
        <v/>
      </c>
      <c r="E170" s="3" t="str">
        <f>IF(HBL[[#This Row],[Hållbar mängd]]&gt;0,CONCATENATE(Rapporteringsår,"-",HBL[[#This Row],[ID]]),"")</f>
        <v/>
      </c>
      <c r="F170" s="3" t="str">
        <f>IF(HBL[[#This Row],[Hållbar mängd]]&gt;0,Organisationsnummer,"")</f>
        <v/>
      </c>
      <c r="G170" s="56" t="str">
        <f>IF(HBL[[#This Row],[Hållbar mängd]]&gt;0,Rapporteringsår,"")</f>
        <v/>
      </c>
      <c r="H170" s="76" t="str">
        <f>IFERROR(VLOOKUP(HBL[[#This Row],[Råvara]],Råvaror!$B$3:$D$81,3,FALSE),"")</f>
        <v/>
      </c>
      <c r="I170" s="76" t="str">
        <f>IFERROR(VLOOKUP(HBL[[#This Row],[Råvara]],Råvaror!$B$3:$E$81,4,FALSE),"")</f>
        <v/>
      </c>
      <c r="J170" s="76" t="str">
        <f>IFERROR(VLOOKUP(HBL[[#This Row],[Drivmedel]],DML_drivmedel[[FuelID]:[Drivmedel]],6,FALSE),"")</f>
        <v/>
      </c>
      <c r="K170" s="148">
        <v>3168</v>
      </c>
      <c r="L170" s="3"/>
      <c r="M170" s="3"/>
      <c r="N170" s="3"/>
      <c r="O170" s="78"/>
      <c r="P170" s="3"/>
      <c r="Q170" s="3" t="str">
        <f>IFERROR(HLOOKUP(HBL[[#This Row],[Bränslekategori]],Listor!$G$292:$N$306,IF(HBL[[#This Row],[Enhet]]=Listor!$A$44,14,IF(HBL[[#This Row],[Enhet]]=Listor!$A$45,15,"")),FALSE),"")</f>
        <v/>
      </c>
      <c r="R170" s="3"/>
      <c r="S170" s="3"/>
      <c r="T170" s="3"/>
      <c r="U170" s="3"/>
      <c r="V170" s="3"/>
      <c r="W170" s="3"/>
      <c r="X170" s="3"/>
      <c r="Y170" s="77" t="str">
        <f>IF(HBL[[#This Row],[Produktionskedja]]&lt;&gt;"",VLOOKUP(HBL[[#This Row],[Produktionskedja]],Normalvärden[],4,FALSE),"")</f>
        <v/>
      </c>
      <c r="Z170" s="54"/>
      <c r="AA170" s="3"/>
      <c r="AB170" s="54"/>
      <c r="AC170" s="55" t="str">
        <f>IF(HBL[[#This Row],[Växthusgasutsläpp g CO2e/MJ]]&lt;&gt;"",IF(HBL[[#This Row],[Växthusgasutsläpp g CO2e/MJ]]&gt;(0.5*VLOOKUP(HBL[[#This Row],[Användningsområde]],Användningsområde[],2,FALSE)),"Utsläppsminskningen är mindre än 50 % och uppfyller därför inte hållbarhetskriterierna",""),"")</f>
        <v/>
      </c>
      <c r="AD170" s="163"/>
    </row>
    <row r="171" spans="2:30" x14ac:dyDescent="0.35">
      <c r="B171" s="9" t="str">
        <f>IF(HBL[[#This Row],[Hållbar mängd]]&gt;0,IF(HBL[[#This Row],[Enhet]]=Listor!$A$44,HBL[[#This Row],[Hållbar mängd]]*HBL[[#This Row],[Effektivt värmevärde]]*1000,HBL[[#This Row],[Hållbar mängd]]*HBL[[#This Row],[Effektivt värmevärde]]),"")</f>
        <v/>
      </c>
      <c r="C171" s="120" t="str">
        <f>IFERROR(IF(VLOOKUP(HBL[[#This Row],[Drivmedel]],DML_drivmedel[[FuelID]:[Reduktionsplikt]],10,FALSE)="Ja",VLOOKUP(HBL[[#This Row],[Drivmedelskategori]],Drivmedel[],5,FALSE),""),"")</f>
        <v/>
      </c>
      <c r="D171" s="9" t="str">
        <f>IFERROR(IF(HBL[[#This Row],[Hållbar mängd]]&gt;0,HBL[[#This Row],[Växthusgasutsläpp g CO2e/MJ]]*HBL[[#This Row],[Energimängd MJ]]/1000000,""),"")</f>
        <v/>
      </c>
      <c r="E171" s="3" t="str">
        <f>IF(HBL[[#This Row],[Hållbar mängd]]&gt;0,CONCATENATE(Rapporteringsår,"-",HBL[[#This Row],[ID]]),"")</f>
        <v/>
      </c>
      <c r="F171" s="3" t="str">
        <f>IF(HBL[[#This Row],[Hållbar mängd]]&gt;0,Organisationsnummer,"")</f>
        <v/>
      </c>
      <c r="G171" s="56" t="str">
        <f>IF(HBL[[#This Row],[Hållbar mängd]]&gt;0,Rapporteringsår,"")</f>
        <v/>
      </c>
      <c r="H171" s="76" t="str">
        <f>IFERROR(VLOOKUP(HBL[[#This Row],[Råvara]],Råvaror!$B$3:$D$81,3,FALSE),"")</f>
        <v/>
      </c>
      <c r="I171" s="76" t="str">
        <f>IFERROR(VLOOKUP(HBL[[#This Row],[Råvara]],Råvaror!$B$3:$E$81,4,FALSE),"")</f>
        <v/>
      </c>
      <c r="J171" s="76" t="str">
        <f>IFERROR(VLOOKUP(HBL[[#This Row],[Drivmedel]],DML_drivmedel[[FuelID]:[Drivmedel]],6,FALSE),"")</f>
        <v/>
      </c>
      <c r="K171" s="148">
        <v>3169</v>
      </c>
      <c r="L171" s="3"/>
      <c r="M171" s="3"/>
      <c r="N171" s="3"/>
      <c r="O171" s="78"/>
      <c r="P171" s="3"/>
      <c r="Q171" s="3" t="str">
        <f>IFERROR(HLOOKUP(HBL[[#This Row],[Bränslekategori]],Listor!$G$292:$N$306,IF(HBL[[#This Row],[Enhet]]=Listor!$A$44,14,IF(HBL[[#This Row],[Enhet]]=Listor!$A$45,15,"")),FALSE),"")</f>
        <v/>
      </c>
      <c r="R171" s="3"/>
      <c r="S171" s="3"/>
      <c r="T171" s="3"/>
      <c r="U171" s="3"/>
      <c r="V171" s="3"/>
      <c r="W171" s="3"/>
      <c r="X171" s="3"/>
      <c r="Y171" s="77" t="str">
        <f>IF(HBL[[#This Row],[Produktionskedja]]&lt;&gt;"",VLOOKUP(HBL[[#This Row],[Produktionskedja]],Normalvärden[],4,FALSE),"")</f>
        <v/>
      </c>
      <c r="Z171" s="54"/>
      <c r="AA171" s="3"/>
      <c r="AB171" s="54"/>
      <c r="AC171" s="55" t="str">
        <f>IF(HBL[[#This Row],[Växthusgasutsläpp g CO2e/MJ]]&lt;&gt;"",IF(HBL[[#This Row],[Växthusgasutsläpp g CO2e/MJ]]&gt;(0.5*VLOOKUP(HBL[[#This Row],[Användningsområde]],Användningsområde[],2,FALSE)),"Utsläppsminskningen är mindre än 50 % och uppfyller därför inte hållbarhetskriterierna",""),"")</f>
        <v/>
      </c>
      <c r="AD171" s="163"/>
    </row>
    <row r="172" spans="2:30" x14ac:dyDescent="0.35">
      <c r="B172" s="9" t="str">
        <f>IF(HBL[[#This Row],[Hållbar mängd]]&gt;0,IF(HBL[[#This Row],[Enhet]]=Listor!$A$44,HBL[[#This Row],[Hållbar mängd]]*HBL[[#This Row],[Effektivt värmevärde]]*1000,HBL[[#This Row],[Hållbar mängd]]*HBL[[#This Row],[Effektivt värmevärde]]),"")</f>
        <v/>
      </c>
      <c r="C172" s="120" t="str">
        <f>IFERROR(IF(VLOOKUP(HBL[[#This Row],[Drivmedel]],DML_drivmedel[[FuelID]:[Reduktionsplikt]],10,FALSE)="Ja",VLOOKUP(HBL[[#This Row],[Drivmedelskategori]],Drivmedel[],5,FALSE),""),"")</f>
        <v/>
      </c>
      <c r="D172" s="9" t="str">
        <f>IFERROR(IF(HBL[[#This Row],[Hållbar mängd]]&gt;0,HBL[[#This Row],[Växthusgasutsläpp g CO2e/MJ]]*HBL[[#This Row],[Energimängd MJ]]/1000000,""),"")</f>
        <v/>
      </c>
      <c r="E172" s="3" t="str">
        <f>IF(HBL[[#This Row],[Hållbar mängd]]&gt;0,CONCATENATE(Rapporteringsår,"-",HBL[[#This Row],[ID]]),"")</f>
        <v/>
      </c>
      <c r="F172" s="3" t="str">
        <f>IF(HBL[[#This Row],[Hållbar mängd]]&gt;0,Organisationsnummer,"")</f>
        <v/>
      </c>
      <c r="G172" s="56" t="str">
        <f>IF(HBL[[#This Row],[Hållbar mängd]]&gt;0,Rapporteringsår,"")</f>
        <v/>
      </c>
      <c r="H172" s="76" t="str">
        <f>IFERROR(VLOOKUP(HBL[[#This Row],[Råvara]],Råvaror!$B$3:$D$81,3,FALSE),"")</f>
        <v/>
      </c>
      <c r="I172" s="76" t="str">
        <f>IFERROR(VLOOKUP(HBL[[#This Row],[Råvara]],Råvaror!$B$3:$E$81,4,FALSE),"")</f>
        <v/>
      </c>
      <c r="J172" s="76" t="str">
        <f>IFERROR(VLOOKUP(HBL[[#This Row],[Drivmedel]],DML_drivmedel[[FuelID]:[Drivmedel]],6,FALSE),"")</f>
        <v/>
      </c>
      <c r="K172" s="148">
        <v>3170</v>
      </c>
      <c r="L172" s="3"/>
      <c r="M172" s="3"/>
      <c r="N172" s="3"/>
      <c r="O172" s="78"/>
      <c r="P172" s="3"/>
      <c r="Q172" s="3" t="str">
        <f>IFERROR(HLOOKUP(HBL[[#This Row],[Bränslekategori]],Listor!$G$292:$N$306,IF(HBL[[#This Row],[Enhet]]=Listor!$A$44,14,IF(HBL[[#This Row],[Enhet]]=Listor!$A$45,15,"")),FALSE),"")</f>
        <v/>
      </c>
      <c r="R172" s="3"/>
      <c r="S172" s="3"/>
      <c r="T172" s="3"/>
      <c r="U172" s="3"/>
      <c r="V172" s="3"/>
      <c r="W172" s="3"/>
      <c r="X172" s="3"/>
      <c r="Y172" s="77" t="str">
        <f>IF(HBL[[#This Row],[Produktionskedja]]&lt;&gt;"",VLOOKUP(HBL[[#This Row],[Produktionskedja]],Normalvärden[],4,FALSE),"")</f>
        <v/>
      </c>
      <c r="Z172" s="54"/>
      <c r="AA172" s="3"/>
      <c r="AB172" s="54"/>
      <c r="AC172" s="55" t="str">
        <f>IF(HBL[[#This Row],[Växthusgasutsläpp g CO2e/MJ]]&lt;&gt;"",IF(HBL[[#This Row],[Växthusgasutsläpp g CO2e/MJ]]&gt;(0.5*VLOOKUP(HBL[[#This Row],[Användningsområde]],Användningsområde[],2,FALSE)),"Utsläppsminskningen är mindre än 50 % och uppfyller därför inte hållbarhetskriterierna",""),"")</f>
        <v/>
      </c>
      <c r="AD172" s="163"/>
    </row>
    <row r="173" spans="2:30" x14ac:dyDescent="0.35">
      <c r="B173" s="9" t="str">
        <f>IF(HBL[[#This Row],[Hållbar mängd]]&gt;0,IF(HBL[[#This Row],[Enhet]]=Listor!$A$44,HBL[[#This Row],[Hållbar mängd]]*HBL[[#This Row],[Effektivt värmevärde]]*1000,HBL[[#This Row],[Hållbar mängd]]*HBL[[#This Row],[Effektivt värmevärde]]),"")</f>
        <v/>
      </c>
      <c r="C173" s="120" t="str">
        <f>IFERROR(IF(VLOOKUP(HBL[[#This Row],[Drivmedel]],DML_drivmedel[[FuelID]:[Reduktionsplikt]],10,FALSE)="Ja",VLOOKUP(HBL[[#This Row],[Drivmedelskategori]],Drivmedel[],5,FALSE),""),"")</f>
        <v/>
      </c>
      <c r="D173" s="9" t="str">
        <f>IFERROR(IF(HBL[[#This Row],[Hållbar mängd]]&gt;0,HBL[[#This Row],[Växthusgasutsläpp g CO2e/MJ]]*HBL[[#This Row],[Energimängd MJ]]/1000000,""),"")</f>
        <v/>
      </c>
      <c r="E173" s="3" t="str">
        <f>IF(HBL[[#This Row],[Hållbar mängd]]&gt;0,CONCATENATE(Rapporteringsår,"-",HBL[[#This Row],[ID]]),"")</f>
        <v/>
      </c>
      <c r="F173" s="3" t="str">
        <f>IF(HBL[[#This Row],[Hållbar mängd]]&gt;0,Organisationsnummer,"")</f>
        <v/>
      </c>
      <c r="G173" s="56" t="str">
        <f>IF(HBL[[#This Row],[Hållbar mängd]]&gt;0,Rapporteringsår,"")</f>
        <v/>
      </c>
      <c r="H173" s="76" t="str">
        <f>IFERROR(VLOOKUP(HBL[[#This Row],[Råvara]],Råvaror!$B$3:$D$81,3,FALSE),"")</f>
        <v/>
      </c>
      <c r="I173" s="76" t="str">
        <f>IFERROR(VLOOKUP(HBL[[#This Row],[Råvara]],Råvaror!$B$3:$E$81,4,FALSE),"")</f>
        <v/>
      </c>
      <c r="J173" s="76" t="str">
        <f>IFERROR(VLOOKUP(HBL[[#This Row],[Drivmedel]],DML_drivmedel[[FuelID]:[Drivmedel]],6,FALSE),"")</f>
        <v/>
      </c>
      <c r="K173" s="148">
        <v>3171</v>
      </c>
      <c r="L173" s="3"/>
      <c r="M173" s="3"/>
      <c r="N173" s="3"/>
      <c r="O173" s="78"/>
      <c r="P173" s="3"/>
      <c r="Q173" s="3" t="str">
        <f>IFERROR(HLOOKUP(HBL[[#This Row],[Bränslekategori]],Listor!$G$292:$N$306,IF(HBL[[#This Row],[Enhet]]=Listor!$A$44,14,IF(HBL[[#This Row],[Enhet]]=Listor!$A$45,15,"")),FALSE),"")</f>
        <v/>
      </c>
      <c r="R173" s="3"/>
      <c r="S173" s="3"/>
      <c r="T173" s="3"/>
      <c r="U173" s="3"/>
      <c r="V173" s="3"/>
      <c r="W173" s="3"/>
      <c r="X173" s="3"/>
      <c r="Y173" s="77" t="str">
        <f>IF(HBL[[#This Row],[Produktionskedja]]&lt;&gt;"",VLOOKUP(HBL[[#This Row],[Produktionskedja]],Normalvärden[],4,FALSE),"")</f>
        <v/>
      </c>
      <c r="Z173" s="54"/>
      <c r="AA173" s="3"/>
      <c r="AB173" s="54"/>
      <c r="AC173" s="55" t="str">
        <f>IF(HBL[[#This Row],[Växthusgasutsläpp g CO2e/MJ]]&lt;&gt;"",IF(HBL[[#This Row],[Växthusgasutsläpp g CO2e/MJ]]&gt;(0.5*VLOOKUP(HBL[[#This Row],[Användningsområde]],Användningsområde[],2,FALSE)),"Utsläppsminskningen är mindre än 50 % och uppfyller därför inte hållbarhetskriterierna",""),"")</f>
        <v/>
      </c>
      <c r="AD173" s="163"/>
    </row>
    <row r="174" spans="2:30" x14ac:dyDescent="0.35">
      <c r="B174" s="9" t="str">
        <f>IF(HBL[[#This Row],[Hållbar mängd]]&gt;0,IF(HBL[[#This Row],[Enhet]]=Listor!$A$44,HBL[[#This Row],[Hållbar mängd]]*HBL[[#This Row],[Effektivt värmevärde]]*1000,HBL[[#This Row],[Hållbar mängd]]*HBL[[#This Row],[Effektivt värmevärde]]),"")</f>
        <v/>
      </c>
      <c r="C174" s="120" t="str">
        <f>IFERROR(IF(VLOOKUP(HBL[[#This Row],[Drivmedel]],DML_drivmedel[[FuelID]:[Reduktionsplikt]],10,FALSE)="Ja",VLOOKUP(HBL[[#This Row],[Drivmedelskategori]],Drivmedel[],5,FALSE),""),"")</f>
        <v/>
      </c>
      <c r="D174" s="9" t="str">
        <f>IFERROR(IF(HBL[[#This Row],[Hållbar mängd]]&gt;0,HBL[[#This Row],[Växthusgasutsläpp g CO2e/MJ]]*HBL[[#This Row],[Energimängd MJ]]/1000000,""),"")</f>
        <v/>
      </c>
      <c r="E174" s="3" t="str">
        <f>IF(HBL[[#This Row],[Hållbar mängd]]&gt;0,CONCATENATE(Rapporteringsår,"-",HBL[[#This Row],[ID]]),"")</f>
        <v/>
      </c>
      <c r="F174" s="3" t="str">
        <f>IF(HBL[[#This Row],[Hållbar mängd]]&gt;0,Organisationsnummer,"")</f>
        <v/>
      </c>
      <c r="G174" s="56" t="str">
        <f>IF(HBL[[#This Row],[Hållbar mängd]]&gt;0,Rapporteringsår,"")</f>
        <v/>
      </c>
      <c r="H174" s="76" t="str">
        <f>IFERROR(VLOOKUP(HBL[[#This Row],[Råvara]],Råvaror!$B$3:$D$81,3,FALSE),"")</f>
        <v/>
      </c>
      <c r="I174" s="76" t="str">
        <f>IFERROR(VLOOKUP(HBL[[#This Row],[Råvara]],Råvaror!$B$3:$E$81,4,FALSE),"")</f>
        <v/>
      </c>
      <c r="J174" s="76" t="str">
        <f>IFERROR(VLOOKUP(HBL[[#This Row],[Drivmedel]],DML_drivmedel[[FuelID]:[Drivmedel]],6,FALSE),"")</f>
        <v/>
      </c>
      <c r="K174" s="148">
        <v>3172</v>
      </c>
      <c r="L174" s="3"/>
      <c r="M174" s="3"/>
      <c r="N174" s="3"/>
      <c r="O174" s="78"/>
      <c r="P174" s="3"/>
      <c r="Q174" s="3" t="str">
        <f>IFERROR(HLOOKUP(HBL[[#This Row],[Bränslekategori]],Listor!$G$292:$N$306,IF(HBL[[#This Row],[Enhet]]=Listor!$A$44,14,IF(HBL[[#This Row],[Enhet]]=Listor!$A$45,15,"")),FALSE),"")</f>
        <v/>
      </c>
      <c r="R174" s="3"/>
      <c r="S174" s="3"/>
      <c r="T174" s="3"/>
      <c r="U174" s="3"/>
      <c r="V174" s="3"/>
      <c r="W174" s="3"/>
      <c r="X174" s="3"/>
      <c r="Y174" s="77" t="str">
        <f>IF(HBL[[#This Row],[Produktionskedja]]&lt;&gt;"",VLOOKUP(HBL[[#This Row],[Produktionskedja]],Normalvärden[],4,FALSE),"")</f>
        <v/>
      </c>
      <c r="Z174" s="54"/>
      <c r="AA174" s="3"/>
      <c r="AB174" s="54"/>
      <c r="AC174" s="55" t="str">
        <f>IF(HBL[[#This Row],[Växthusgasutsläpp g CO2e/MJ]]&lt;&gt;"",IF(HBL[[#This Row],[Växthusgasutsläpp g CO2e/MJ]]&gt;(0.5*VLOOKUP(HBL[[#This Row],[Användningsområde]],Användningsområde[],2,FALSE)),"Utsläppsminskningen är mindre än 50 % och uppfyller därför inte hållbarhetskriterierna",""),"")</f>
        <v/>
      </c>
      <c r="AD174" s="163"/>
    </row>
    <row r="175" spans="2:30" x14ac:dyDescent="0.35">
      <c r="B175" s="9" t="str">
        <f>IF(HBL[[#This Row],[Hållbar mängd]]&gt;0,IF(HBL[[#This Row],[Enhet]]=Listor!$A$44,HBL[[#This Row],[Hållbar mängd]]*HBL[[#This Row],[Effektivt värmevärde]]*1000,HBL[[#This Row],[Hållbar mängd]]*HBL[[#This Row],[Effektivt värmevärde]]),"")</f>
        <v/>
      </c>
      <c r="C175" s="120" t="str">
        <f>IFERROR(IF(VLOOKUP(HBL[[#This Row],[Drivmedel]],DML_drivmedel[[FuelID]:[Reduktionsplikt]],10,FALSE)="Ja",VLOOKUP(HBL[[#This Row],[Drivmedelskategori]],Drivmedel[],5,FALSE),""),"")</f>
        <v/>
      </c>
      <c r="D175" s="9" t="str">
        <f>IFERROR(IF(HBL[[#This Row],[Hållbar mängd]]&gt;0,HBL[[#This Row],[Växthusgasutsläpp g CO2e/MJ]]*HBL[[#This Row],[Energimängd MJ]]/1000000,""),"")</f>
        <v/>
      </c>
      <c r="E175" s="3" t="str">
        <f>IF(HBL[[#This Row],[Hållbar mängd]]&gt;0,CONCATENATE(Rapporteringsår,"-",HBL[[#This Row],[ID]]),"")</f>
        <v/>
      </c>
      <c r="F175" s="3" t="str">
        <f>IF(HBL[[#This Row],[Hållbar mängd]]&gt;0,Organisationsnummer,"")</f>
        <v/>
      </c>
      <c r="G175" s="56" t="str">
        <f>IF(HBL[[#This Row],[Hållbar mängd]]&gt;0,Rapporteringsår,"")</f>
        <v/>
      </c>
      <c r="H175" s="76" t="str">
        <f>IFERROR(VLOOKUP(HBL[[#This Row],[Råvara]],Råvaror!$B$3:$D$81,3,FALSE),"")</f>
        <v/>
      </c>
      <c r="I175" s="76" t="str">
        <f>IFERROR(VLOOKUP(HBL[[#This Row],[Råvara]],Råvaror!$B$3:$E$81,4,FALSE),"")</f>
        <v/>
      </c>
      <c r="J175" s="76" t="str">
        <f>IFERROR(VLOOKUP(HBL[[#This Row],[Drivmedel]],DML_drivmedel[[FuelID]:[Drivmedel]],6,FALSE),"")</f>
        <v/>
      </c>
      <c r="K175" s="148">
        <v>3173</v>
      </c>
      <c r="L175" s="3"/>
      <c r="M175" s="3"/>
      <c r="N175" s="3"/>
      <c r="O175" s="78"/>
      <c r="P175" s="3"/>
      <c r="Q175" s="3" t="str">
        <f>IFERROR(HLOOKUP(HBL[[#This Row],[Bränslekategori]],Listor!$G$292:$N$306,IF(HBL[[#This Row],[Enhet]]=Listor!$A$44,14,IF(HBL[[#This Row],[Enhet]]=Listor!$A$45,15,"")),FALSE),"")</f>
        <v/>
      </c>
      <c r="R175" s="3"/>
      <c r="S175" s="3"/>
      <c r="T175" s="3"/>
      <c r="U175" s="3"/>
      <c r="V175" s="3"/>
      <c r="W175" s="3"/>
      <c r="X175" s="3"/>
      <c r="Y175" s="77" t="str">
        <f>IF(HBL[[#This Row],[Produktionskedja]]&lt;&gt;"",VLOOKUP(HBL[[#This Row],[Produktionskedja]],Normalvärden[],4,FALSE),"")</f>
        <v/>
      </c>
      <c r="Z175" s="54"/>
      <c r="AA175" s="3"/>
      <c r="AB175" s="54"/>
      <c r="AC175" s="55" t="str">
        <f>IF(HBL[[#This Row],[Växthusgasutsläpp g CO2e/MJ]]&lt;&gt;"",IF(HBL[[#This Row],[Växthusgasutsläpp g CO2e/MJ]]&gt;(0.5*VLOOKUP(HBL[[#This Row],[Användningsområde]],Användningsområde[],2,FALSE)),"Utsläppsminskningen är mindre än 50 % och uppfyller därför inte hållbarhetskriterierna",""),"")</f>
        <v/>
      </c>
      <c r="AD175" s="163"/>
    </row>
    <row r="176" spans="2:30" x14ac:dyDescent="0.35">
      <c r="B176" s="9" t="str">
        <f>IF(HBL[[#This Row],[Hållbar mängd]]&gt;0,IF(HBL[[#This Row],[Enhet]]=Listor!$A$44,HBL[[#This Row],[Hållbar mängd]]*HBL[[#This Row],[Effektivt värmevärde]]*1000,HBL[[#This Row],[Hållbar mängd]]*HBL[[#This Row],[Effektivt värmevärde]]),"")</f>
        <v/>
      </c>
      <c r="C176" s="120" t="str">
        <f>IFERROR(IF(VLOOKUP(HBL[[#This Row],[Drivmedel]],DML_drivmedel[[FuelID]:[Reduktionsplikt]],10,FALSE)="Ja",VLOOKUP(HBL[[#This Row],[Drivmedelskategori]],Drivmedel[],5,FALSE),""),"")</f>
        <v/>
      </c>
      <c r="D176" s="9" t="str">
        <f>IFERROR(IF(HBL[[#This Row],[Hållbar mängd]]&gt;0,HBL[[#This Row],[Växthusgasutsläpp g CO2e/MJ]]*HBL[[#This Row],[Energimängd MJ]]/1000000,""),"")</f>
        <v/>
      </c>
      <c r="E176" s="3" t="str">
        <f>IF(HBL[[#This Row],[Hållbar mängd]]&gt;0,CONCATENATE(Rapporteringsår,"-",HBL[[#This Row],[ID]]),"")</f>
        <v/>
      </c>
      <c r="F176" s="3" t="str">
        <f>IF(HBL[[#This Row],[Hållbar mängd]]&gt;0,Organisationsnummer,"")</f>
        <v/>
      </c>
      <c r="G176" s="56" t="str">
        <f>IF(HBL[[#This Row],[Hållbar mängd]]&gt;0,Rapporteringsår,"")</f>
        <v/>
      </c>
      <c r="H176" s="76" t="str">
        <f>IFERROR(VLOOKUP(HBL[[#This Row],[Råvara]],Råvaror!$B$3:$D$81,3,FALSE),"")</f>
        <v/>
      </c>
      <c r="I176" s="76" t="str">
        <f>IFERROR(VLOOKUP(HBL[[#This Row],[Råvara]],Råvaror!$B$3:$E$81,4,FALSE),"")</f>
        <v/>
      </c>
      <c r="J176" s="76" t="str">
        <f>IFERROR(VLOOKUP(HBL[[#This Row],[Drivmedel]],DML_drivmedel[[FuelID]:[Drivmedel]],6,FALSE),"")</f>
        <v/>
      </c>
      <c r="K176" s="148">
        <v>3174</v>
      </c>
      <c r="L176" s="3"/>
      <c r="M176" s="3"/>
      <c r="N176" s="3"/>
      <c r="O176" s="78"/>
      <c r="P176" s="3"/>
      <c r="Q176" s="3" t="str">
        <f>IFERROR(HLOOKUP(HBL[[#This Row],[Bränslekategori]],Listor!$G$292:$N$306,IF(HBL[[#This Row],[Enhet]]=Listor!$A$44,14,IF(HBL[[#This Row],[Enhet]]=Listor!$A$45,15,"")),FALSE),"")</f>
        <v/>
      </c>
      <c r="R176" s="3"/>
      <c r="S176" s="3"/>
      <c r="T176" s="3"/>
      <c r="U176" s="3"/>
      <c r="V176" s="3"/>
      <c r="W176" s="3"/>
      <c r="X176" s="3"/>
      <c r="Y176" s="77" t="str">
        <f>IF(HBL[[#This Row],[Produktionskedja]]&lt;&gt;"",VLOOKUP(HBL[[#This Row],[Produktionskedja]],Normalvärden[],4,FALSE),"")</f>
        <v/>
      </c>
      <c r="Z176" s="54"/>
      <c r="AA176" s="3"/>
      <c r="AB176" s="54"/>
      <c r="AC176" s="55" t="str">
        <f>IF(HBL[[#This Row],[Växthusgasutsläpp g CO2e/MJ]]&lt;&gt;"",IF(HBL[[#This Row],[Växthusgasutsläpp g CO2e/MJ]]&gt;(0.5*VLOOKUP(HBL[[#This Row],[Användningsområde]],Användningsområde[],2,FALSE)),"Utsläppsminskningen är mindre än 50 % och uppfyller därför inte hållbarhetskriterierna",""),"")</f>
        <v/>
      </c>
      <c r="AD176" s="163"/>
    </row>
    <row r="177" spans="2:30" x14ac:dyDescent="0.35">
      <c r="B177" s="9" t="str">
        <f>IF(HBL[[#This Row],[Hållbar mängd]]&gt;0,IF(HBL[[#This Row],[Enhet]]=Listor!$A$44,HBL[[#This Row],[Hållbar mängd]]*HBL[[#This Row],[Effektivt värmevärde]]*1000,HBL[[#This Row],[Hållbar mängd]]*HBL[[#This Row],[Effektivt värmevärde]]),"")</f>
        <v/>
      </c>
      <c r="C177" s="120" t="str">
        <f>IFERROR(IF(VLOOKUP(HBL[[#This Row],[Drivmedel]],DML_drivmedel[[FuelID]:[Reduktionsplikt]],10,FALSE)="Ja",VLOOKUP(HBL[[#This Row],[Drivmedelskategori]],Drivmedel[],5,FALSE),""),"")</f>
        <v/>
      </c>
      <c r="D177" s="9" t="str">
        <f>IFERROR(IF(HBL[[#This Row],[Hållbar mängd]]&gt;0,HBL[[#This Row],[Växthusgasutsläpp g CO2e/MJ]]*HBL[[#This Row],[Energimängd MJ]]/1000000,""),"")</f>
        <v/>
      </c>
      <c r="E177" s="3" t="str">
        <f>IF(HBL[[#This Row],[Hållbar mängd]]&gt;0,CONCATENATE(Rapporteringsår,"-",HBL[[#This Row],[ID]]),"")</f>
        <v/>
      </c>
      <c r="F177" s="3" t="str">
        <f>IF(HBL[[#This Row],[Hållbar mängd]]&gt;0,Organisationsnummer,"")</f>
        <v/>
      </c>
      <c r="G177" s="56" t="str">
        <f>IF(HBL[[#This Row],[Hållbar mängd]]&gt;0,Rapporteringsår,"")</f>
        <v/>
      </c>
      <c r="H177" s="76" t="str">
        <f>IFERROR(VLOOKUP(HBL[[#This Row],[Råvara]],Råvaror!$B$3:$D$81,3,FALSE),"")</f>
        <v/>
      </c>
      <c r="I177" s="76" t="str">
        <f>IFERROR(VLOOKUP(HBL[[#This Row],[Råvara]],Råvaror!$B$3:$E$81,4,FALSE),"")</f>
        <v/>
      </c>
      <c r="J177" s="76" t="str">
        <f>IFERROR(VLOOKUP(HBL[[#This Row],[Drivmedel]],DML_drivmedel[[FuelID]:[Drivmedel]],6,FALSE),"")</f>
        <v/>
      </c>
      <c r="K177" s="148">
        <v>3175</v>
      </c>
      <c r="L177" s="3"/>
      <c r="M177" s="3"/>
      <c r="N177" s="3"/>
      <c r="O177" s="78"/>
      <c r="P177" s="3"/>
      <c r="Q177" s="3" t="str">
        <f>IFERROR(HLOOKUP(HBL[[#This Row],[Bränslekategori]],Listor!$G$292:$N$306,IF(HBL[[#This Row],[Enhet]]=Listor!$A$44,14,IF(HBL[[#This Row],[Enhet]]=Listor!$A$45,15,"")),FALSE),"")</f>
        <v/>
      </c>
      <c r="R177" s="3"/>
      <c r="S177" s="3"/>
      <c r="T177" s="3"/>
      <c r="U177" s="3"/>
      <c r="V177" s="3"/>
      <c r="W177" s="3"/>
      <c r="X177" s="3"/>
      <c r="Y177" s="77" t="str">
        <f>IF(HBL[[#This Row],[Produktionskedja]]&lt;&gt;"",VLOOKUP(HBL[[#This Row],[Produktionskedja]],Normalvärden[],4,FALSE),"")</f>
        <v/>
      </c>
      <c r="Z177" s="54"/>
      <c r="AA177" s="3"/>
      <c r="AB177" s="54"/>
      <c r="AC177" s="55" t="str">
        <f>IF(HBL[[#This Row],[Växthusgasutsläpp g CO2e/MJ]]&lt;&gt;"",IF(HBL[[#This Row],[Växthusgasutsläpp g CO2e/MJ]]&gt;(0.5*VLOOKUP(HBL[[#This Row],[Användningsområde]],Användningsområde[],2,FALSE)),"Utsläppsminskningen är mindre än 50 % och uppfyller därför inte hållbarhetskriterierna",""),"")</f>
        <v/>
      </c>
      <c r="AD177" s="163"/>
    </row>
    <row r="178" spans="2:30" x14ac:dyDescent="0.35">
      <c r="B178" s="9" t="str">
        <f>IF(HBL[[#This Row],[Hållbar mängd]]&gt;0,IF(HBL[[#This Row],[Enhet]]=Listor!$A$44,HBL[[#This Row],[Hållbar mängd]]*HBL[[#This Row],[Effektivt värmevärde]]*1000,HBL[[#This Row],[Hållbar mängd]]*HBL[[#This Row],[Effektivt värmevärde]]),"")</f>
        <v/>
      </c>
      <c r="C178" s="120" t="str">
        <f>IFERROR(IF(VLOOKUP(HBL[[#This Row],[Drivmedel]],DML_drivmedel[[FuelID]:[Reduktionsplikt]],10,FALSE)="Ja",VLOOKUP(HBL[[#This Row],[Drivmedelskategori]],Drivmedel[],5,FALSE),""),"")</f>
        <v/>
      </c>
      <c r="D178" s="9" t="str">
        <f>IFERROR(IF(HBL[[#This Row],[Hållbar mängd]]&gt;0,HBL[[#This Row],[Växthusgasutsläpp g CO2e/MJ]]*HBL[[#This Row],[Energimängd MJ]]/1000000,""),"")</f>
        <v/>
      </c>
      <c r="E178" s="3" t="str">
        <f>IF(HBL[[#This Row],[Hållbar mängd]]&gt;0,CONCATENATE(Rapporteringsår,"-",HBL[[#This Row],[ID]]),"")</f>
        <v/>
      </c>
      <c r="F178" s="3" t="str">
        <f>IF(HBL[[#This Row],[Hållbar mängd]]&gt;0,Organisationsnummer,"")</f>
        <v/>
      </c>
      <c r="G178" s="56" t="str">
        <f>IF(HBL[[#This Row],[Hållbar mängd]]&gt;0,Rapporteringsår,"")</f>
        <v/>
      </c>
      <c r="H178" s="76" t="str">
        <f>IFERROR(VLOOKUP(HBL[[#This Row],[Råvara]],Råvaror!$B$3:$D$81,3,FALSE),"")</f>
        <v/>
      </c>
      <c r="I178" s="76" t="str">
        <f>IFERROR(VLOOKUP(HBL[[#This Row],[Råvara]],Råvaror!$B$3:$E$81,4,FALSE),"")</f>
        <v/>
      </c>
      <c r="J178" s="76" t="str">
        <f>IFERROR(VLOOKUP(HBL[[#This Row],[Drivmedel]],DML_drivmedel[[FuelID]:[Drivmedel]],6,FALSE),"")</f>
        <v/>
      </c>
      <c r="K178" s="148">
        <v>3176</v>
      </c>
      <c r="L178" s="3"/>
      <c r="M178" s="3"/>
      <c r="N178" s="3"/>
      <c r="O178" s="78"/>
      <c r="P178" s="3"/>
      <c r="Q178" s="3" t="str">
        <f>IFERROR(HLOOKUP(HBL[[#This Row],[Bränslekategori]],Listor!$G$292:$N$306,IF(HBL[[#This Row],[Enhet]]=Listor!$A$44,14,IF(HBL[[#This Row],[Enhet]]=Listor!$A$45,15,"")),FALSE),"")</f>
        <v/>
      </c>
      <c r="R178" s="3"/>
      <c r="S178" s="3"/>
      <c r="T178" s="3"/>
      <c r="U178" s="3"/>
      <c r="V178" s="3"/>
      <c r="W178" s="3"/>
      <c r="X178" s="3"/>
      <c r="Y178" s="77" t="str">
        <f>IF(HBL[[#This Row],[Produktionskedja]]&lt;&gt;"",VLOOKUP(HBL[[#This Row],[Produktionskedja]],Normalvärden[],4,FALSE),"")</f>
        <v/>
      </c>
      <c r="Z178" s="54"/>
      <c r="AA178" s="3"/>
      <c r="AB178" s="54"/>
      <c r="AC178" s="55" t="str">
        <f>IF(HBL[[#This Row],[Växthusgasutsläpp g CO2e/MJ]]&lt;&gt;"",IF(HBL[[#This Row],[Växthusgasutsläpp g CO2e/MJ]]&gt;(0.5*VLOOKUP(HBL[[#This Row],[Användningsområde]],Användningsområde[],2,FALSE)),"Utsläppsminskningen är mindre än 50 % och uppfyller därför inte hållbarhetskriterierna",""),"")</f>
        <v/>
      </c>
      <c r="AD178" s="163"/>
    </row>
    <row r="179" spans="2:30" x14ac:dyDescent="0.35">
      <c r="B179" s="9" t="str">
        <f>IF(HBL[[#This Row],[Hållbar mängd]]&gt;0,IF(HBL[[#This Row],[Enhet]]=Listor!$A$44,HBL[[#This Row],[Hållbar mängd]]*HBL[[#This Row],[Effektivt värmevärde]]*1000,HBL[[#This Row],[Hållbar mängd]]*HBL[[#This Row],[Effektivt värmevärde]]),"")</f>
        <v/>
      </c>
      <c r="C179" s="120" t="str">
        <f>IFERROR(IF(VLOOKUP(HBL[[#This Row],[Drivmedel]],DML_drivmedel[[FuelID]:[Reduktionsplikt]],10,FALSE)="Ja",VLOOKUP(HBL[[#This Row],[Drivmedelskategori]],Drivmedel[],5,FALSE),""),"")</f>
        <v/>
      </c>
      <c r="D179" s="9" t="str">
        <f>IFERROR(IF(HBL[[#This Row],[Hållbar mängd]]&gt;0,HBL[[#This Row],[Växthusgasutsläpp g CO2e/MJ]]*HBL[[#This Row],[Energimängd MJ]]/1000000,""),"")</f>
        <v/>
      </c>
      <c r="E179" s="3" t="str">
        <f>IF(HBL[[#This Row],[Hållbar mängd]]&gt;0,CONCATENATE(Rapporteringsår,"-",HBL[[#This Row],[ID]]),"")</f>
        <v/>
      </c>
      <c r="F179" s="3" t="str">
        <f>IF(HBL[[#This Row],[Hållbar mängd]]&gt;0,Organisationsnummer,"")</f>
        <v/>
      </c>
      <c r="G179" s="56" t="str">
        <f>IF(HBL[[#This Row],[Hållbar mängd]]&gt;0,Rapporteringsår,"")</f>
        <v/>
      </c>
      <c r="H179" s="76" t="str">
        <f>IFERROR(VLOOKUP(HBL[[#This Row],[Råvara]],Råvaror!$B$3:$D$81,3,FALSE),"")</f>
        <v/>
      </c>
      <c r="I179" s="76" t="str">
        <f>IFERROR(VLOOKUP(HBL[[#This Row],[Råvara]],Råvaror!$B$3:$E$81,4,FALSE),"")</f>
        <v/>
      </c>
      <c r="J179" s="76" t="str">
        <f>IFERROR(VLOOKUP(HBL[[#This Row],[Drivmedel]],DML_drivmedel[[FuelID]:[Drivmedel]],6,FALSE),"")</f>
        <v/>
      </c>
      <c r="K179" s="148">
        <v>3177</v>
      </c>
      <c r="L179" s="3"/>
      <c r="M179" s="3"/>
      <c r="N179" s="3"/>
      <c r="O179" s="78"/>
      <c r="P179" s="3"/>
      <c r="Q179" s="3" t="str">
        <f>IFERROR(HLOOKUP(HBL[[#This Row],[Bränslekategori]],Listor!$G$292:$N$306,IF(HBL[[#This Row],[Enhet]]=Listor!$A$44,14,IF(HBL[[#This Row],[Enhet]]=Listor!$A$45,15,"")),FALSE),"")</f>
        <v/>
      </c>
      <c r="R179" s="3"/>
      <c r="S179" s="3"/>
      <c r="T179" s="3"/>
      <c r="U179" s="3"/>
      <c r="V179" s="3"/>
      <c r="W179" s="3"/>
      <c r="X179" s="3"/>
      <c r="Y179" s="77" t="str">
        <f>IF(HBL[[#This Row],[Produktionskedja]]&lt;&gt;"",VLOOKUP(HBL[[#This Row],[Produktionskedja]],Normalvärden[],4,FALSE),"")</f>
        <v/>
      </c>
      <c r="Z179" s="54"/>
      <c r="AA179" s="3"/>
      <c r="AB179" s="54"/>
      <c r="AC179" s="55" t="str">
        <f>IF(HBL[[#This Row],[Växthusgasutsläpp g CO2e/MJ]]&lt;&gt;"",IF(HBL[[#This Row],[Växthusgasutsläpp g CO2e/MJ]]&gt;(0.5*VLOOKUP(HBL[[#This Row],[Användningsområde]],Användningsområde[],2,FALSE)),"Utsläppsminskningen är mindre än 50 % och uppfyller därför inte hållbarhetskriterierna",""),"")</f>
        <v/>
      </c>
      <c r="AD179" s="163"/>
    </row>
    <row r="180" spans="2:30" x14ac:dyDescent="0.35">
      <c r="B180" s="9" t="str">
        <f>IF(HBL[[#This Row],[Hållbar mängd]]&gt;0,IF(HBL[[#This Row],[Enhet]]=Listor!$A$44,HBL[[#This Row],[Hållbar mängd]]*HBL[[#This Row],[Effektivt värmevärde]]*1000,HBL[[#This Row],[Hållbar mängd]]*HBL[[#This Row],[Effektivt värmevärde]]),"")</f>
        <v/>
      </c>
      <c r="C180" s="120" t="str">
        <f>IFERROR(IF(VLOOKUP(HBL[[#This Row],[Drivmedel]],DML_drivmedel[[FuelID]:[Reduktionsplikt]],10,FALSE)="Ja",VLOOKUP(HBL[[#This Row],[Drivmedelskategori]],Drivmedel[],5,FALSE),""),"")</f>
        <v/>
      </c>
      <c r="D180" s="9" t="str">
        <f>IFERROR(IF(HBL[[#This Row],[Hållbar mängd]]&gt;0,HBL[[#This Row],[Växthusgasutsläpp g CO2e/MJ]]*HBL[[#This Row],[Energimängd MJ]]/1000000,""),"")</f>
        <v/>
      </c>
      <c r="E180" s="3" t="str">
        <f>IF(HBL[[#This Row],[Hållbar mängd]]&gt;0,CONCATENATE(Rapporteringsår,"-",HBL[[#This Row],[ID]]),"")</f>
        <v/>
      </c>
      <c r="F180" s="3" t="str">
        <f>IF(HBL[[#This Row],[Hållbar mängd]]&gt;0,Organisationsnummer,"")</f>
        <v/>
      </c>
      <c r="G180" s="56" t="str">
        <f>IF(HBL[[#This Row],[Hållbar mängd]]&gt;0,Rapporteringsår,"")</f>
        <v/>
      </c>
      <c r="H180" s="76" t="str">
        <f>IFERROR(VLOOKUP(HBL[[#This Row],[Råvara]],Råvaror!$B$3:$D$81,3,FALSE),"")</f>
        <v/>
      </c>
      <c r="I180" s="76" t="str">
        <f>IFERROR(VLOOKUP(HBL[[#This Row],[Råvara]],Råvaror!$B$3:$E$81,4,FALSE),"")</f>
        <v/>
      </c>
      <c r="J180" s="76" t="str">
        <f>IFERROR(VLOOKUP(HBL[[#This Row],[Drivmedel]],DML_drivmedel[[FuelID]:[Drivmedel]],6,FALSE),"")</f>
        <v/>
      </c>
      <c r="K180" s="148">
        <v>3178</v>
      </c>
      <c r="L180" s="3"/>
      <c r="M180" s="3"/>
      <c r="N180" s="3"/>
      <c r="O180" s="78"/>
      <c r="P180" s="3"/>
      <c r="Q180" s="3" t="str">
        <f>IFERROR(HLOOKUP(HBL[[#This Row],[Bränslekategori]],Listor!$G$292:$N$306,IF(HBL[[#This Row],[Enhet]]=Listor!$A$44,14,IF(HBL[[#This Row],[Enhet]]=Listor!$A$45,15,"")),FALSE),"")</f>
        <v/>
      </c>
      <c r="R180" s="3"/>
      <c r="S180" s="3"/>
      <c r="T180" s="3"/>
      <c r="U180" s="3"/>
      <c r="V180" s="3"/>
      <c r="W180" s="3"/>
      <c r="X180" s="3"/>
      <c r="Y180" s="77" t="str">
        <f>IF(HBL[[#This Row],[Produktionskedja]]&lt;&gt;"",VLOOKUP(HBL[[#This Row],[Produktionskedja]],Normalvärden[],4,FALSE),"")</f>
        <v/>
      </c>
      <c r="Z180" s="54"/>
      <c r="AA180" s="3"/>
      <c r="AB180" s="54"/>
      <c r="AC180" s="55" t="str">
        <f>IF(HBL[[#This Row],[Växthusgasutsläpp g CO2e/MJ]]&lt;&gt;"",IF(HBL[[#This Row],[Växthusgasutsläpp g CO2e/MJ]]&gt;(0.5*VLOOKUP(HBL[[#This Row],[Användningsområde]],Användningsområde[],2,FALSE)),"Utsläppsminskningen är mindre än 50 % och uppfyller därför inte hållbarhetskriterierna",""),"")</f>
        <v/>
      </c>
      <c r="AD180" s="163"/>
    </row>
    <row r="181" spans="2:30" x14ac:dyDescent="0.35">
      <c r="B181" s="9" t="str">
        <f>IF(HBL[[#This Row],[Hållbar mängd]]&gt;0,IF(HBL[[#This Row],[Enhet]]=Listor!$A$44,HBL[[#This Row],[Hållbar mängd]]*HBL[[#This Row],[Effektivt värmevärde]]*1000,HBL[[#This Row],[Hållbar mängd]]*HBL[[#This Row],[Effektivt värmevärde]]),"")</f>
        <v/>
      </c>
      <c r="C181" s="120" t="str">
        <f>IFERROR(IF(VLOOKUP(HBL[[#This Row],[Drivmedel]],DML_drivmedel[[FuelID]:[Reduktionsplikt]],10,FALSE)="Ja",VLOOKUP(HBL[[#This Row],[Drivmedelskategori]],Drivmedel[],5,FALSE),""),"")</f>
        <v/>
      </c>
      <c r="D181" s="9" t="str">
        <f>IFERROR(IF(HBL[[#This Row],[Hållbar mängd]]&gt;0,HBL[[#This Row],[Växthusgasutsläpp g CO2e/MJ]]*HBL[[#This Row],[Energimängd MJ]]/1000000,""),"")</f>
        <v/>
      </c>
      <c r="E181" s="3" t="str">
        <f>IF(HBL[[#This Row],[Hållbar mängd]]&gt;0,CONCATENATE(Rapporteringsår,"-",HBL[[#This Row],[ID]]),"")</f>
        <v/>
      </c>
      <c r="F181" s="3" t="str">
        <f>IF(HBL[[#This Row],[Hållbar mängd]]&gt;0,Organisationsnummer,"")</f>
        <v/>
      </c>
      <c r="G181" s="56" t="str">
        <f>IF(HBL[[#This Row],[Hållbar mängd]]&gt;0,Rapporteringsår,"")</f>
        <v/>
      </c>
      <c r="H181" s="76" t="str">
        <f>IFERROR(VLOOKUP(HBL[[#This Row],[Råvara]],Råvaror!$B$3:$D$81,3,FALSE),"")</f>
        <v/>
      </c>
      <c r="I181" s="76" t="str">
        <f>IFERROR(VLOOKUP(HBL[[#This Row],[Råvara]],Råvaror!$B$3:$E$81,4,FALSE),"")</f>
        <v/>
      </c>
      <c r="J181" s="76" t="str">
        <f>IFERROR(VLOOKUP(HBL[[#This Row],[Drivmedel]],DML_drivmedel[[FuelID]:[Drivmedel]],6,FALSE),"")</f>
        <v/>
      </c>
      <c r="K181" s="148">
        <v>3179</v>
      </c>
      <c r="L181" s="3"/>
      <c r="M181" s="3"/>
      <c r="N181" s="3"/>
      <c r="O181" s="78"/>
      <c r="P181" s="3"/>
      <c r="Q181" s="3" t="str">
        <f>IFERROR(HLOOKUP(HBL[[#This Row],[Bränslekategori]],Listor!$G$292:$N$306,IF(HBL[[#This Row],[Enhet]]=Listor!$A$44,14,IF(HBL[[#This Row],[Enhet]]=Listor!$A$45,15,"")),FALSE),"")</f>
        <v/>
      </c>
      <c r="R181" s="3"/>
      <c r="S181" s="3"/>
      <c r="T181" s="3"/>
      <c r="U181" s="3"/>
      <c r="V181" s="3"/>
      <c r="W181" s="3"/>
      <c r="X181" s="3"/>
      <c r="Y181" s="77" t="str">
        <f>IF(HBL[[#This Row],[Produktionskedja]]&lt;&gt;"",VLOOKUP(HBL[[#This Row],[Produktionskedja]],Normalvärden[],4,FALSE),"")</f>
        <v/>
      </c>
      <c r="Z181" s="54"/>
      <c r="AA181" s="3"/>
      <c r="AB181" s="54"/>
      <c r="AC181" s="55" t="str">
        <f>IF(HBL[[#This Row],[Växthusgasutsläpp g CO2e/MJ]]&lt;&gt;"",IF(HBL[[#This Row],[Växthusgasutsläpp g CO2e/MJ]]&gt;(0.5*VLOOKUP(HBL[[#This Row],[Användningsområde]],Användningsområde[],2,FALSE)),"Utsläppsminskningen är mindre än 50 % och uppfyller därför inte hållbarhetskriterierna",""),"")</f>
        <v/>
      </c>
      <c r="AD181" s="163"/>
    </row>
    <row r="182" spans="2:30" x14ac:dyDescent="0.35">
      <c r="B182" s="9" t="str">
        <f>IF(HBL[[#This Row],[Hållbar mängd]]&gt;0,IF(HBL[[#This Row],[Enhet]]=Listor!$A$44,HBL[[#This Row],[Hållbar mängd]]*HBL[[#This Row],[Effektivt värmevärde]]*1000,HBL[[#This Row],[Hållbar mängd]]*HBL[[#This Row],[Effektivt värmevärde]]),"")</f>
        <v/>
      </c>
      <c r="C182" s="120" t="str">
        <f>IFERROR(IF(VLOOKUP(HBL[[#This Row],[Drivmedel]],DML_drivmedel[[FuelID]:[Reduktionsplikt]],10,FALSE)="Ja",VLOOKUP(HBL[[#This Row],[Drivmedelskategori]],Drivmedel[],5,FALSE),""),"")</f>
        <v/>
      </c>
      <c r="D182" s="9" t="str">
        <f>IFERROR(IF(HBL[[#This Row],[Hållbar mängd]]&gt;0,HBL[[#This Row],[Växthusgasutsläpp g CO2e/MJ]]*HBL[[#This Row],[Energimängd MJ]]/1000000,""),"")</f>
        <v/>
      </c>
      <c r="E182" s="3" t="str">
        <f>IF(HBL[[#This Row],[Hållbar mängd]]&gt;0,CONCATENATE(Rapporteringsår,"-",HBL[[#This Row],[ID]]),"")</f>
        <v/>
      </c>
      <c r="F182" s="3" t="str">
        <f>IF(HBL[[#This Row],[Hållbar mängd]]&gt;0,Organisationsnummer,"")</f>
        <v/>
      </c>
      <c r="G182" s="56" t="str">
        <f>IF(HBL[[#This Row],[Hållbar mängd]]&gt;0,Rapporteringsår,"")</f>
        <v/>
      </c>
      <c r="H182" s="76" t="str">
        <f>IFERROR(VLOOKUP(HBL[[#This Row],[Råvara]],Råvaror!$B$3:$D$81,3,FALSE),"")</f>
        <v/>
      </c>
      <c r="I182" s="76" t="str">
        <f>IFERROR(VLOOKUP(HBL[[#This Row],[Råvara]],Råvaror!$B$3:$E$81,4,FALSE),"")</f>
        <v/>
      </c>
      <c r="J182" s="76" t="str">
        <f>IFERROR(VLOOKUP(HBL[[#This Row],[Drivmedel]],DML_drivmedel[[FuelID]:[Drivmedel]],6,FALSE),"")</f>
        <v/>
      </c>
      <c r="K182" s="148">
        <v>3180</v>
      </c>
      <c r="L182" s="3"/>
      <c r="M182" s="3"/>
      <c r="N182" s="3"/>
      <c r="O182" s="78"/>
      <c r="P182" s="3"/>
      <c r="Q182" s="3" t="str">
        <f>IFERROR(HLOOKUP(HBL[[#This Row],[Bränslekategori]],Listor!$G$292:$N$306,IF(HBL[[#This Row],[Enhet]]=Listor!$A$44,14,IF(HBL[[#This Row],[Enhet]]=Listor!$A$45,15,"")),FALSE),"")</f>
        <v/>
      </c>
      <c r="R182" s="3"/>
      <c r="S182" s="3"/>
      <c r="T182" s="3"/>
      <c r="U182" s="3"/>
      <c r="V182" s="3"/>
      <c r="W182" s="3"/>
      <c r="X182" s="3"/>
      <c r="Y182" s="77" t="str">
        <f>IF(HBL[[#This Row],[Produktionskedja]]&lt;&gt;"",VLOOKUP(HBL[[#This Row],[Produktionskedja]],Normalvärden[],4,FALSE),"")</f>
        <v/>
      </c>
      <c r="Z182" s="54"/>
      <c r="AA182" s="3"/>
      <c r="AB182" s="54"/>
      <c r="AC182" s="55" t="str">
        <f>IF(HBL[[#This Row],[Växthusgasutsläpp g CO2e/MJ]]&lt;&gt;"",IF(HBL[[#This Row],[Växthusgasutsläpp g CO2e/MJ]]&gt;(0.5*VLOOKUP(HBL[[#This Row],[Användningsområde]],Användningsområde[],2,FALSE)),"Utsläppsminskningen är mindre än 50 % och uppfyller därför inte hållbarhetskriterierna",""),"")</f>
        <v/>
      </c>
      <c r="AD182" s="163"/>
    </row>
    <row r="183" spans="2:30" x14ac:dyDescent="0.35">
      <c r="B183" s="9" t="str">
        <f>IF(HBL[[#This Row],[Hållbar mängd]]&gt;0,IF(HBL[[#This Row],[Enhet]]=Listor!$A$44,HBL[[#This Row],[Hållbar mängd]]*HBL[[#This Row],[Effektivt värmevärde]]*1000,HBL[[#This Row],[Hållbar mängd]]*HBL[[#This Row],[Effektivt värmevärde]]),"")</f>
        <v/>
      </c>
      <c r="C183" s="120" t="str">
        <f>IFERROR(IF(VLOOKUP(HBL[[#This Row],[Drivmedel]],DML_drivmedel[[FuelID]:[Reduktionsplikt]],10,FALSE)="Ja",VLOOKUP(HBL[[#This Row],[Drivmedelskategori]],Drivmedel[],5,FALSE),""),"")</f>
        <v/>
      </c>
      <c r="D183" s="9" t="str">
        <f>IFERROR(IF(HBL[[#This Row],[Hållbar mängd]]&gt;0,HBL[[#This Row],[Växthusgasutsläpp g CO2e/MJ]]*HBL[[#This Row],[Energimängd MJ]]/1000000,""),"")</f>
        <v/>
      </c>
      <c r="E183" s="3" t="str">
        <f>IF(HBL[[#This Row],[Hållbar mängd]]&gt;0,CONCATENATE(Rapporteringsår,"-",HBL[[#This Row],[ID]]),"")</f>
        <v/>
      </c>
      <c r="F183" s="3" t="str">
        <f>IF(HBL[[#This Row],[Hållbar mängd]]&gt;0,Organisationsnummer,"")</f>
        <v/>
      </c>
      <c r="G183" s="56" t="str">
        <f>IF(HBL[[#This Row],[Hållbar mängd]]&gt;0,Rapporteringsår,"")</f>
        <v/>
      </c>
      <c r="H183" s="76" t="str">
        <f>IFERROR(VLOOKUP(HBL[[#This Row],[Råvara]],Råvaror!$B$3:$D$81,3,FALSE),"")</f>
        <v/>
      </c>
      <c r="I183" s="76" t="str">
        <f>IFERROR(VLOOKUP(HBL[[#This Row],[Råvara]],Råvaror!$B$3:$E$81,4,FALSE),"")</f>
        <v/>
      </c>
      <c r="J183" s="76" t="str">
        <f>IFERROR(VLOOKUP(HBL[[#This Row],[Drivmedel]],DML_drivmedel[[FuelID]:[Drivmedel]],6,FALSE),"")</f>
        <v/>
      </c>
      <c r="K183" s="148">
        <v>3181</v>
      </c>
      <c r="L183" s="3"/>
      <c r="M183" s="3"/>
      <c r="N183" s="3"/>
      <c r="O183" s="78"/>
      <c r="P183" s="3"/>
      <c r="Q183" s="3" t="str">
        <f>IFERROR(HLOOKUP(HBL[[#This Row],[Bränslekategori]],Listor!$G$292:$N$306,IF(HBL[[#This Row],[Enhet]]=Listor!$A$44,14,IF(HBL[[#This Row],[Enhet]]=Listor!$A$45,15,"")),FALSE),"")</f>
        <v/>
      </c>
      <c r="R183" s="3"/>
      <c r="S183" s="3"/>
      <c r="T183" s="3"/>
      <c r="U183" s="3"/>
      <c r="V183" s="3"/>
      <c r="W183" s="3"/>
      <c r="X183" s="3"/>
      <c r="Y183" s="77" t="str">
        <f>IF(HBL[[#This Row],[Produktionskedja]]&lt;&gt;"",VLOOKUP(HBL[[#This Row],[Produktionskedja]],Normalvärden[],4,FALSE),"")</f>
        <v/>
      </c>
      <c r="Z183" s="54"/>
      <c r="AA183" s="3"/>
      <c r="AB183" s="54"/>
      <c r="AC183" s="55" t="str">
        <f>IF(HBL[[#This Row],[Växthusgasutsläpp g CO2e/MJ]]&lt;&gt;"",IF(HBL[[#This Row],[Växthusgasutsläpp g CO2e/MJ]]&gt;(0.5*VLOOKUP(HBL[[#This Row],[Användningsområde]],Användningsområde[],2,FALSE)),"Utsläppsminskningen är mindre än 50 % och uppfyller därför inte hållbarhetskriterierna",""),"")</f>
        <v/>
      </c>
      <c r="AD183" s="163"/>
    </row>
    <row r="184" spans="2:30" x14ac:dyDescent="0.35">
      <c r="B184" s="9" t="str">
        <f>IF(HBL[[#This Row],[Hållbar mängd]]&gt;0,IF(HBL[[#This Row],[Enhet]]=Listor!$A$44,HBL[[#This Row],[Hållbar mängd]]*HBL[[#This Row],[Effektivt värmevärde]]*1000,HBL[[#This Row],[Hållbar mängd]]*HBL[[#This Row],[Effektivt värmevärde]]),"")</f>
        <v/>
      </c>
      <c r="C184" s="120" t="str">
        <f>IFERROR(IF(VLOOKUP(HBL[[#This Row],[Drivmedel]],DML_drivmedel[[FuelID]:[Reduktionsplikt]],10,FALSE)="Ja",VLOOKUP(HBL[[#This Row],[Drivmedelskategori]],Drivmedel[],5,FALSE),""),"")</f>
        <v/>
      </c>
      <c r="D184" s="9" t="str">
        <f>IFERROR(IF(HBL[[#This Row],[Hållbar mängd]]&gt;0,HBL[[#This Row],[Växthusgasutsläpp g CO2e/MJ]]*HBL[[#This Row],[Energimängd MJ]]/1000000,""),"")</f>
        <v/>
      </c>
      <c r="E184" s="3" t="str">
        <f>IF(HBL[[#This Row],[Hållbar mängd]]&gt;0,CONCATENATE(Rapporteringsår,"-",HBL[[#This Row],[ID]]),"")</f>
        <v/>
      </c>
      <c r="F184" s="3" t="str">
        <f>IF(HBL[[#This Row],[Hållbar mängd]]&gt;0,Organisationsnummer,"")</f>
        <v/>
      </c>
      <c r="G184" s="56" t="str">
        <f>IF(HBL[[#This Row],[Hållbar mängd]]&gt;0,Rapporteringsår,"")</f>
        <v/>
      </c>
      <c r="H184" s="76" t="str">
        <f>IFERROR(VLOOKUP(HBL[[#This Row],[Råvara]],Råvaror!$B$3:$D$81,3,FALSE),"")</f>
        <v/>
      </c>
      <c r="I184" s="76" t="str">
        <f>IFERROR(VLOOKUP(HBL[[#This Row],[Råvara]],Råvaror!$B$3:$E$81,4,FALSE),"")</f>
        <v/>
      </c>
      <c r="J184" s="76" t="str">
        <f>IFERROR(VLOOKUP(HBL[[#This Row],[Drivmedel]],DML_drivmedel[[FuelID]:[Drivmedel]],6,FALSE),"")</f>
        <v/>
      </c>
      <c r="K184" s="148">
        <v>3182</v>
      </c>
      <c r="L184" s="3"/>
      <c r="M184" s="3"/>
      <c r="N184" s="3"/>
      <c r="O184" s="78"/>
      <c r="P184" s="3"/>
      <c r="Q184" s="3" t="str">
        <f>IFERROR(HLOOKUP(HBL[[#This Row],[Bränslekategori]],Listor!$G$292:$N$306,IF(HBL[[#This Row],[Enhet]]=Listor!$A$44,14,IF(HBL[[#This Row],[Enhet]]=Listor!$A$45,15,"")),FALSE),"")</f>
        <v/>
      </c>
      <c r="R184" s="3"/>
      <c r="S184" s="3"/>
      <c r="T184" s="3"/>
      <c r="U184" s="3"/>
      <c r="V184" s="3"/>
      <c r="W184" s="3"/>
      <c r="X184" s="3"/>
      <c r="Y184" s="77" t="str">
        <f>IF(HBL[[#This Row],[Produktionskedja]]&lt;&gt;"",VLOOKUP(HBL[[#This Row],[Produktionskedja]],Normalvärden[],4,FALSE),"")</f>
        <v/>
      </c>
      <c r="Z184" s="54"/>
      <c r="AA184" s="3"/>
      <c r="AB184" s="54"/>
      <c r="AC184" s="55" t="str">
        <f>IF(HBL[[#This Row],[Växthusgasutsläpp g CO2e/MJ]]&lt;&gt;"",IF(HBL[[#This Row],[Växthusgasutsläpp g CO2e/MJ]]&gt;(0.5*VLOOKUP(HBL[[#This Row],[Användningsområde]],Användningsområde[],2,FALSE)),"Utsläppsminskningen är mindre än 50 % och uppfyller därför inte hållbarhetskriterierna",""),"")</f>
        <v/>
      </c>
      <c r="AD184" s="163"/>
    </row>
    <row r="185" spans="2:30" x14ac:dyDescent="0.35">
      <c r="B185" s="9" t="str">
        <f>IF(HBL[[#This Row],[Hållbar mängd]]&gt;0,IF(HBL[[#This Row],[Enhet]]=Listor!$A$44,HBL[[#This Row],[Hållbar mängd]]*HBL[[#This Row],[Effektivt värmevärde]]*1000,HBL[[#This Row],[Hållbar mängd]]*HBL[[#This Row],[Effektivt värmevärde]]),"")</f>
        <v/>
      </c>
      <c r="C185" s="120" t="str">
        <f>IFERROR(IF(VLOOKUP(HBL[[#This Row],[Drivmedel]],DML_drivmedel[[FuelID]:[Reduktionsplikt]],10,FALSE)="Ja",VLOOKUP(HBL[[#This Row],[Drivmedelskategori]],Drivmedel[],5,FALSE),""),"")</f>
        <v/>
      </c>
      <c r="D185" s="9" t="str">
        <f>IFERROR(IF(HBL[[#This Row],[Hållbar mängd]]&gt;0,HBL[[#This Row],[Växthusgasutsläpp g CO2e/MJ]]*HBL[[#This Row],[Energimängd MJ]]/1000000,""),"")</f>
        <v/>
      </c>
      <c r="E185" s="3" t="str">
        <f>IF(HBL[[#This Row],[Hållbar mängd]]&gt;0,CONCATENATE(Rapporteringsår,"-",HBL[[#This Row],[ID]]),"")</f>
        <v/>
      </c>
      <c r="F185" s="3" t="str">
        <f>IF(HBL[[#This Row],[Hållbar mängd]]&gt;0,Organisationsnummer,"")</f>
        <v/>
      </c>
      <c r="G185" s="56" t="str">
        <f>IF(HBL[[#This Row],[Hållbar mängd]]&gt;0,Rapporteringsår,"")</f>
        <v/>
      </c>
      <c r="H185" s="76" t="str">
        <f>IFERROR(VLOOKUP(HBL[[#This Row],[Råvara]],Råvaror!$B$3:$D$81,3,FALSE),"")</f>
        <v/>
      </c>
      <c r="I185" s="76" t="str">
        <f>IFERROR(VLOOKUP(HBL[[#This Row],[Råvara]],Råvaror!$B$3:$E$81,4,FALSE),"")</f>
        <v/>
      </c>
      <c r="J185" s="76" t="str">
        <f>IFERROR(VLOOKUP(HBL[[#This Row],[Drivmedel]],DML_drivmedel[[FuelID]:[Drivmedel]],6,FALSE),"")</f>
        <v/>
      </c>
      <c r="K185" s="148">
        <v>3183</v>
      </c>
      <c r="L185" s="3"/>
      <c r="M185" s="3"/>
      <c r="N185" s="3"/>
      <c r="O185" s="78"/>
      <c r="P185" s="3"/>
      <c r="Q185" s="3" t="str">
        <f>IFERROR(HLOOKUP(HBL[[#This Row],[Bränslekategori]],Listor!$G$292:$N$306,IF(HBL[[#This Row],[Enhet]]=Listor!$A$44,14,IF(HBL[[#This Row],[Enhet]]=Listor!$A$45,15,"")),FALSE),"")</f>
        <v/>
      </c>
      <c r="R185" s="3"/>
      <c r="S185" s="3"/>
      <c r="T185" s="3"/>
      <c r="U185" s="3"/>
      <c r="V185" s="3"/>
      <c r="W185" s="3"/>
      <c r="X185" s="3"/>
      <c r="Y185" s="77" t="str">
        <f>IF(HBL[[#This Row],[Produktionskedja]]&lt;&gt;"",VLOOKUP(HBL[[#This Row],[Produktionskedja]],Normalvärden[],4,FALSE),"")</f>
        <v/>
      </c>
      <c r="Z185" s="54"/>
      <c r="AA185" s="3"/>
      <c r="AB185" s="54"/>
      <c r="AC185" s="55" t="str">
        <f>IF(HBL[[#This Row],[Växthusgasutsläpp g CO2e/MJ]]&lt;&gt;"",IF(HBL[[#This Row],[Växthusgasutsläpp g CO2e/MJ]]&gt;(0.5*VLOOKUP(HBL[[#This Row],[Användningsområde]],Användningsområde[],2,FALSE)),"Utsläppsminskningen är mindre än 50 % och uppfyller därför inte hållbarhetskriterierna",""),"")</f>
        <v/>
      </c>
      <c r="AD185" s="163"/>
    </row>
    <row r="186" spans="2:30" x14ac:dyDescent="0.35">
      <c r="B186" s="9" t="str">
        <f>IF(HBL[[#This Row],[Hållbar mängd]]&gt;0,IF(HBL[[#This Row],[Enhet]]=Listor!$A$44,HBL[[#This Row],[Hållbar mängd]]*HBL[[#This Row],[Effektivt värmevärde]]*1000,HBL[[#This Row],[Hållbar mängd]]*HBL[[#This Row],[Effektivt värmevärde]]),"")</f>
        <v/>
      </c>
      <c r="C186" s="120" t="str">
        <f>IFERROR(IF(VLOOKUP(HBL[[#This Row],[Drivmedel]],DML_drivmedel[[FuelID]:[Reduktionsplikt]],10,FALSE)="Ja",VLOOKUP(HBL[[#This Row],[Drivmedelskategori]],Drivmedel[],5,FALSE),""),"")</f>
        <v/>
      </c>
      <c r="D186" s="9" t="str">
        <f>IFERROR(IF(HBL[[#This Row],[Hållbar mängd]]&gt;0,HBL[[#This Row],[Växthusgasutsläpp g CO2e/MJ]]*HBL[[#This Row],[Energimängd MJ]]/1000000,""),"")</f>
        <v/>
      </c>
      <c r="E186" s="3" t="str">
        <f>IF(HBL[[#This Row],[Hållbar mängd]]&gt;0,CONCATENATE(Rapporteringsår,"-",HBL[[#This Row],[ID]]),"")</f>
        <v/>
      </c>
      <c r="F186" s="3" t="str">
        <f>IF(HBL[[#This Row],[Hållbar mängd]]&gt;0,Organisationsnummer,"")</f>
        <v/>
      </c>
      <c r="G186" s="56" t="str">
        <f>IF(HBL[[#This Row],[Hållbar mängd]]&gt;0,Rapporteringsår,"")</f>
        <v/>
      </c>
      <c r="H186" s="76" t="str">
        <f>IFERROR(VLOOKUP(HBL[[#This Row],[Råvara]],Råvaror!$B$3:$D$81,3,FALSE),"")</f>
        <v/>
      </c>
      <c r="I186" s="76" t="str">
        <f>IFERROR(VLOOKUP(HBL[[#This Row],[Råvara]],Råvaror!$B$3:$E$81,4,FALSE),"")</f>
        <v/>
      </c>
      <c r="J186" s="76" t="str">
        <f>IFERROR(VLOOKUP(HBL[[#This Row],[Drivmedel]],DML_drivmedel[[FuelID]:[Drivmedel]],6,FALSE),"")</f>
        <v/>
      </c>
      <c r="K186" s="148">
        <v>3184</v>
      </c>
      <c r="L186" s="3"/>
      <c r="M186" s="3"/>
      <c r="N186" s="3"/>
      <c r="O186" s="78"/>
      <c r="P186" s="3"/>
      <c r="Q186" s="3" t="str">
        <f>IFERROR(HLOOKUP(HBL[[#This Row],[Bränslekategori]],Listor!$G$292:$N$306,IF(HBL[[#This Row],[Enhet]]=Listor!$A$44,14,IF(HBL[[#This Row],[Enhet]]=Listor!$A$45,15,"")),FALSE),"")</f>
        <v/>
      </c>
      <c r="R186" s="3"/>
      <c r="S186" s="3"/>
      <c r="T186" s="3"/>
      <c r="U186" s="3"/>
      <c r="V186" s="3"/>
      <c r="W186" s="3"/>
      <c r="X186" s="3"/>
      <c r="Y186" s="77" t="str">
        <f>IF(HBL[[#This Row],[Produktionskedja]]&lt;&gt;"",VLOOKUP(HBL[[#This Row],[Produktionskedja]],Normalvärden[],4,FALSE),"")</f>
        <v/>
      </c>
      <c r="Z186" s="54"/>
      <c r="AA186" s="3"/>
      <c r="AB186" s="54"/>
      <c r="AC186" s="55" t="str">
        <f>IF(HBL[[#This Row],[Växthusgasutsläpp g CO2e/MJ]]&lt;&gt;"",IF(HBL[[#This Row],[Växthusgasutsläpp g CO2e/MJ]]&gt;(0.5*VLOOKUP(HBL[[#This Row],[Användningsområde]],Användningsområde[],2,FALSE)),"Utsläppsminskningen är mindre än 50 % och uppfyller därför inte hållbarhetskriterierna",""),"")</f>
        <v/>
      </c>
      <c r="AD186" s="163"/>
    </row>
    <row r="187" spans="2:30" x14ac:dyDescent="0.35">
      <c r="B187" s="9" t="str">
        <f>IF(HBL[[#This Row],[Hållbar mängd]]&gt;0,IF(HBL[[#This Row],[Enhet]]=Listor!$A$44,HBL[[#This Row],[Hållbar mängd]]*HBL[[#This Row],[Effektivt värmevärde]]*1000,HBL[[#This Row],[Hållbar mängd]]*HBL[[#This Row],[Effektivt värmevärde]]),"")</f>
        <v/>
      </c>
      <c r="C187" s="120" t="str">
        <f>IFERROR(IF(VLOOKUP(HBL[[#This Row],[Drivmedel]],DML_drivmedel[[FuelID]:[Reduktionsplikt]],10,FALSE)="Ja",VLOOKUP(HBL[[#This Row],[Drivmedelskategori]],Drivmedel[],5,FALSE),""),"")</f>
        <v/>
      </c>
      <c r="D187" s="9" t="str">
        <f>IFERROR(IF(HBL[[#This Row],[Hållbar mängd]]&gt;0,HBL[[#This Row],[Växthusgasutsläpp g CO2e/MJ]]*HBL[[#This Row],[Energimängd MJ]]/1000000,""),"")</f>
        <v/>
      </c>
      <c r="E187" s="3" t="str">
        <f>IF(HBL[[#This Row],[Hållbar mängd]]&gt;0,CONCATENATE(Rapporteringsår,"-",HBL[[#This Row],[ID]]),"")</f>
        <v/>
      </c>
      <c r="F187" s="3" t="str">
        <f>IF(HBL[[#This Row],[Hållbar mängd]]&gt;0,Organisationsnummer,"")</f>
        <v/>
      </c>
      <c r="G187" s="56" t="str">
        <f>IF(HBL[[#This Row],[Hållbar mängd]]&gt;0,Rapporteringsår,"")</f>
        <v/>
      </c>
      <c r="H187" s="76" t="str">
        <f>IFERROR(VLOOKUP(HBL[[#This Row],[Råvara]],Råvaror!$B$3:$D$81,3,FALSE),"")</f>
        <v/>
      </c>
      <c r="I187" s="76" t="str">
        <f>IFERROR(VLOOKUP(HBL[[#This Row],[Råvara]],Råvaror!$B$3:$E$81,4,FALSE),"")</f>
        <v/>
      </c>
      <c r="J187" s="76" t="str">
        <f>IFERROR(VLOOKUP(HBL[[#This Row],[Drivmedel]],DML_drivmedel[[FuelID]:[Drivmedel]],6,FALSE),"")</f>
        <v/>
      </c>
      <c r="K187" s="148">
        <v>3185</v>
      </c>
      <c r="L187" s="3"/>
      <c r="M187" s="3"/>
      <c r="N187" s="3"/>
      <c r="O187" s="78"/>
      <c r="P187" s="3"/>
      <c r="Q187" s="3" t="str">
        <f>IFERROR(HLOOKUP(HBL[[#This Row],[Bränslekategori]],Listor!$G$292:$N$306,IF(HBL[[#This Row],[Enhet]]=Listor!$A$44,14,IF(HBL[[#This Row],[Enhet]]=Listor!$A$45,15,"")),FALSE),"")</f>
        <v/>
      </c>
      <c r="R187" s="3"/>
      <c r="S187" s="3"/>
      <c r="T187" s="3"/>
      <c r="U187" s="3"/>
      <c r="V187" s="3"/>
      <c r="W187" s="3"/>
      <c r="X187" s="3"/>
      <c r="Y187" s="77" t="str">
        <f>IF(HBL[[#This Row],[Produktionskedja]]&lt;&gt;"",VLOOKUP(HBL[[#This Row],[Produktionskedja]],Normalvärden[],4,FALSE),"")</f>
        <v/>
      </c>
      <c r="Z187" s="54"/>
      <c r="AA187" s="3"/>
      <c r="AB187" s="54"/>
      <c r="AC187" s="55" t="str">
        <f>IF(HBL[[#This Row],[Växthusgasutsläpp g CO2e/MJ]]&lt;&gt;"",IF(HBL[[#This Row],[Växthusgasutsläpp g CO2e/MJ]]&gt;(0.5*VLOOKUP(HBL[[#This Row],[Användningsområde]],Användningsområde[],2,FALSE)),"Utsläppsminskningen är mindre än 50 % och uppfyller därför inte hållbarhetskriterierna",""),"")</f>
        <v/>
      </c>
      <c r="AD187" s="163"/>
    </row>
    <row r="188" spans="2:30" x14ac:dyDescent="0.35">
      <c r="B188" s="9" t="str">
        <f>IF(HBL[[#This Row],[Hållbar mängd]]&gt;0,IF(HBL[[#This Row],[Enhet]]=Listor!$A$44,HBL[[#This Row],[Hållbar mängd]]*HBL[[#This Row],[Effektivt värmevärde]]*1000,HBL[[#This Row],[Hållbar mängd]]*HBL[[#This Row],[Effektivt värmevärde]]),"")</f>
        <v/>
      </c>
      <c r="C188" s="120" t="str">
        <f>IFERROR(IF(VLOOKUP(HBL[[#This Row],[Drivmedel]],DML_drivmedel[[FuelID]:[Reduktionsplikt]],10,FALSE)="Ja",VLOOKUP(HBL[[#This Row],[Drivmedelskategori]],Drivmedel[],5,FALSE),""),"")</f>
        <v/>
      </c>
      <c r="D188" s="9" t="str">
        <f>IFERROR(IF(HBL[[#This Row],[Hållbar mängd]]&gt;0,HBL[[#This Row],[Växthusgasutsläpp g CO2e/MJ]]*HBL[[#This Row],[Energimängd MJ]]/1000000,""),"")</f>
        <v/>
      </c>
      <c r="E188" s="3" t="str">
        <f>IF(HBL[[#This Row],[Hållbar mängd]]&gt;0,CONCATENATE(Rapporteringsår,"-",HBL[[#This Row],[ID]]),"")</f>
        <v/>
      </c>
      <c r="F188" s="3" t="str">
        <f>IF(HBL[[#This Row],[Hållbar mängd]]&gt;0,Organisationsnummer,"")</f>
        <v/>
      </c>
      <c r="G188" s="56" t="str">
        <f>IF(HBL[[#This Row],[Hållbar mängd]]&gt;0,Rapporteringsår,"")</f>
        <v/>
      </c>
      <c r="H188" s="76" t="str">
        <f>IFERROR(VLOOKUP(HBL[[#This Row],[Råvara]],Råvaror!$B$3:$D$81,3,FALSE),"")</f>
        <v/>
      </c>
      <c r="I188" s="76" t="str">
        <f>IFERROR(VLOOKUP(HBL[[#This Row],[Råvara]],Råvaror!$B$3:$E$81,4,FALSE),"")</f>
        <v/>
      </c>
      <c r="J188" s="76" t="str">
        <f>IFERROR(VLOOKUP(HBL[[#This Row],[Drivmedel]],DML_drivmedel[[FuelID]:[Drivmedel]],6,FALSE),"")</f>
        <v/>
      </c>
      <c r="K188" s="148">
        <v>3186</v>
      </c>
      <c r="L188" s="3"/>
      <c r="M188" s="3"/>
      <c r="N188" s="3"/>
      <c r="O188" s="78"/>
      <c r="P188" s="3"/>
      <c r="Q188" s="3" t="str">
        <f>IFERROR(HLOOKUP(HBL[[#This Row],[Bränslekategori]],Listor!$G$292:$N$306,IF(HBL[[#This Row],[Enhet]]=Listor!$A$44,14,IF(HBL[[#This Row],[Enhet]]=Listor!$A$45,15,"")),FALSE),"")</f>
        <v/>
      </c>
      <c r="R188" s="3"/>
      <c r="S188" s="3"/>
      <c r="T188" s="3"/>
      <c r="U188" s="3"/>
      <c r="V188" s="3"/>
      <c r="W188" s="3"/>
      <c r="X188" s="3"/>
      <c r="Y188" s="77" t="str">
        <f>IF(HBL[[#This Row],[Produktionskedja]]&lt;&gt;"",VLOOKUP(HBL[[#This Row],[Produktionskedja]],Normalvärden[],4,FALSE),"")</f>
        <v/>
      </c>
      <c r="Z188" s="54"/>
      <c r="AA188" s="3"/>
      <c r="AB188" s="54"/>
      <c r="AC188" s="55" t="str">
        <f>IF(HBL[[#This Row],[Växthusgasutsläpp g CO2e/MJ]]&lt;&gt;"",IF(HBL[[#This Row],[Växthusgasutsläpp g CO2e/MJ]]&gt;(0.5*VLOOKUP(HBL[[#This Row],[Användningsområde]],Användningsområde[],2,FALSE)),"Utsläppsminskningen är mindre än 50 % och uppfyller därför inte hållbarhetskriterierna",""),"")</f>
        <v/>
      </c>
      <c r="AD188" s="163"/>
    </row>
    <row r="189" spans="2:30" x14ac:dyDescent="0.35">
      <c r="B189" s="9" t="str">
        <f>IF(HBL[[#This Row],[Hållbar mängd]]&gt;0,IF(HBL[[#This Row],[Enhet]]=Listor!$A$44,HBL[[#This Row],[Hållbar mängd]]*HBL[[#This Row],[Effektivt värmevärde]]*1000,HBL[[#This Row],[Hållbar mängd]]*HBL[[#This Row],[Effektivt värmevärde]]),"")</f>
        <v/>
      </c>
      <c r="C189" s="120" t="str">
        <f>IFERROR(IF(VLOOKUP(HBL[[#This Row],[Drivmedel]],DML_drivmedel[[FuelID]:[Reduktionsplikt]],10,FALSE)="Ja",VLOOKUP(HBL[[#This Row],[Drivmedelskategori]],Drivmedel[],5,FALSE),""),"")</f>
        <v/>
      </c>
      <c r="D189" s="9" t="str">
        <f>IFERROR(IF(HBL[[#This Row],[Hållbar mängd]]&gt;0,HBL[[#This Row],[Växthusgasutsläpp g CO2e/MJ]]*HBL[[#This Row],[Energimängd MJ]]/1000000,""),"")</f>
        <v/>
      </c>
      <c r="E189" s="3" t="str">
        <f>IF(HBL[[#This Row],[Hållbar mängd]]&gt;0,CONCATENATE(Rapporteringsår,"-",HBL[[#This Row],[ID]]),"")</f>
        <v/>
      </c>
      <c r="F189" s="3" t="str">
        <f>IF(HBL[[#This Row],[Hållbar mängd]]&gt;0,Organisationsnummer,"")</f>
        <v/>
      </c>
      <c r="G189" s="56" t="str">
        <f>IF(HBL[[#This Row],[Hållbar mängd]]&gt;0,Rapporteringsår,"")</f>
        <v/>
      </c>
      <c r="H189" s="76" t="str">
        <f>IFERROR(VLOOKUP(HBL[[#This Row],[Råvara]],Råvaror!$B$3:$D$81,3,FALSE),"")</f>
        <v/>
      </c>
      <c r="I189" s="76" t="str">
        <f>IFERROR(VLOOKUP(HBL[[#This Row],[Råvara]],Råvaror!$B$3:$E$81,4,FALSE),"")</f>
        <v/>
      </c>
      <c r="J189" s="76" t="str">
        <f>IFERROR(VLOOKUP(HBL[[#This Row],[Drivmedel]],DML_drivmedel[[FuelID]:[Drivmedel]],6,FALSE),"")</f>
        <v/>
      </c>
      <c r="K189" s="148">
        <v>3187</v>
      </c>
      <c r="L189" s="3"/>
      <c r="M189" s="3"/>
      <c r="N189" s="3"/>
      <c r="O189" s="78"/>
      <c r="P189" s="3"/>
      <c r="Q189" s="3" t="str">
        <f>IFERROR(HLOOKUP(HBL[[#This Row],[Bränslekategori]],Listor!$G$292:$N$306,IF(HBL[[#This Row],[Enhet]]=Listor!$A$44,14,IF(HBL[[#This Row],[Enhet]]=Listor!$A$45,15,"")),FALSE),"")</f>
        <v/>
      </c>
      <c r="R189" s="3"/>
      <c r="S189" s="3"/>
      <c r="T189" s="3"/>
      <c r="U189" s="3"/>
      <c r="V189" s="3"/>
      <c r="W189" s="3"/>
      <c r="X189" s="3"/>
      <c r="Y189" s="77" t="str">
        <f>IF(HBL[[#This Row],[Produktionskedja]]&lt;&gt;"",VLOOKUP(HBL[[#This Row],[Produktionskedja]],Normalvärden[],4,FALSE),"")</f>
        <v/>
      </c>
      <c r="Z189" s="54"/>
      <c r="AA189" s="3"/>
      <c r="AB189" s="54"/>
      <c r="AC189" s="55" t="str">
        <f>IF(HBL[[#This Row],[Växthusgasutsläpp g CO2e/MJ]]&lt;&gt;"",IF(HBL[[#This Row],[Växthusgasutsläpp g CO2e/MJ]]&gt;(0.5*VLOOKUP(HBL[[#This Row],[Användningsområde]],Användningsområde[],2,FALSE)),"Utsläppsminskningen är mindre än 50 % och uppfyller därför inte hållbarhetskriterierna",""),"")</f>
        <v/>
      </c>
      <c r="AD189" s="163"/>
    </row>
    <row r="190" spans="2:30" x14ac:dyDescent="0.35">
      <c r="B190" s="9" t="str">
        <f>IF(HBL[[#This Row],[Hållbar mängd]]&gt;0,IF(HBL[[#This Row],[Enhet]]=Listor!$A$44,HBL[[#This Row],[Hållbar mängd]]*HBL[[#This Row],[Effektivt värmevärde]]*1000,HBL[[#This Row],[Hållbar mängd]]*HBL[[#This Row],[Effektivt värmevärde]]),"")</f>
        <v/>
      </c>
      <c r="C190" s="120" t="str">
        <f>IFERROR(IF(VLOOKUP(HBL[[#This Row],[Drivmedel]],DML_drivmedel[[FuelID]:[Reduktionsplikt]],10,FALSE)="Ja",VLOOKUP(HBL[[#This Row],[Drivmedelskategori]],Drivmedel[],5,FALSE),""),"")</f>
        <v/>
      </c>
      <c r="D190" s="9" t="str">
        <f>IFERROR(IF(HBL[[#This Row],[Hållbar mängd]]&gt;0,HBL[[#This Row],[Växthusgasutsläpp g CO2e/MJ]]*HBL[[#This Row],[Energimängd MJ]]/1000000,""),"")</f>
        <v/>
      </c>
      <c r="E190" s="3" t="str">
        <f>IF(HBL[[#This Row],[Hållbar mängd]]&gt;0,CONCATENATE(Rapporteringsår,"-",HBL[[#This Row],[ID]]),"")</f>
        <v/>
      </c>
      <c r="F190" s="3" t="str">
        <f>IF(HBL[[#This Row],[Hållbar mängd]]&gt;0,Organisationsnummer,"")</f>
        <v/>
      </c>
      <c r="G190" s="56" t="str">
        <f>IF(HBL[[#This Row],[Hållbar mängd]]&gt;0,Rapporteringsår,"")</f>
        <v/>
      </c>
      <c r="H190" s="76" t="str">
        <f>IFERROR(VLOOKUP(HBL[[#This Row],[Råvara]],Råvaror!$B$3:$D$81,3,FALSE),"")</f>
        <v/>
      </c>
      <c r="I190" s="76" t="str">
        <f>IFERROR(VLOOKUP(HBL[[#This Row],[Råvara]],Råvaror!$B$3:$E$81,4,FALSE),"")</f>
        <v/>
      </c>
      <c r="J190" s="76" t="str">
        <f>IFERROR(VLOOKUP(HBL[[#This Row],[Drivmedel]],DML_drivmedel[[FuelID]:[Drivmedel]],6,FALSE),"")</f>
        <v/>
      </c>
      <c r="K190" s="148">
        <v>3188</v>
      </c>
      <c r="L190" s="3"/>
      <c r="M190" s="3"/>
      <c r="N190" s="3"/>
      <c r="O190" s="78"/>
      <c r="P190" s="3"/>
      <c r="Q190" s="3" t="str">
        <f>IFERROR(HLOOKUP(HBL[[#This Row],[Bränslekategori]],Listor!$G$292:$N$306,IF(HBL[[#This Row],[Enhet]]=Listor!$A$44,14,IF(HBL[[#This Row],[Enhet]]=Listor!$A$45,15,"")),FALSE),"")</f>
        <v/>
      </c>
      <c r="R190" s="3"/>
      <c r="S190" s="3"/>
      <c r="T190" s="3"/>
      <c r="U190" s="3"/>
      <c r="V190" s="3"/>
      <c r="W190" s="3"/>
      <c r="X190" s="3"/>
      <c r="Y190" s="77" t="str">
        <f>IF(HBL[[#This Row],[Produktionskedja]]&lt;&gt;"",VLOOKUP(HBL[[#This Row],[Produktionskedja]],Normalvärden[],4,FALSE),"")</f>
        <v/>
      </c>
      <c r="Z190" s="54"/>
      <c r="AA190" s="3"/>
      <c r="AB190" s="54"/>
      <c r="AC190" s="55" t="str">
        <f>IF(HBL[[#This Row],[Växthusgasutsläpp g CO2e/MJ]]&lt;&gt;"",IF(HBL[[#This Row],[Växthusgasutsläpp g CO2e/MJ]]&gt;(0.5*VLOOKUP(HBL[[#This Row],[Användningsområde]],Användningsområde[],2,FALSE)),"Utsläppsminskningen är mindre än 50 % och uppfyller därför inte hållbarhetskriterierna",""),"")</f>
        <v/>
      </c>
      <c r="AD190" s="163"/>
    </row>
    <row r="191" spans="2:30" x14ac:dyDescent="0.35">
      <c r="B191" s="9" t="str">
        <f>IF(HBL[[#This Row],[Hållbar mängd]]&gt;0,IF(HBL[[#This Row],[Enhet]]=Listor!$A$44,HBL[[#This Row],[Hållbar mängd]]*HBL[[#This Row],[Effektivt värmevärde]]*1000,HBL[[#This Row],[Hållbar mängd]]*HBL[[#This Row],[Effektivt värmevärde]]),"")</f>
        <v/>
      </c>
      <c r="C191" s="120" t="str">
        <f>IFERROR(IF(VLOOKUP(HBL[[#This Row],[Drivmedel]],DML_drivmedel[[FuelID]:[Reduktionsplikt]],10,FALSE)="Ja",VLOOKUP(HBL[[#This Row],[Drivmedelskategori]],Drivmedel[],5,FALSE),""),"")</f>
        <v/>
      </c>
      <c r="D191" s="9" t="str">
        <f>IFERROR(IF(HBL[[#This Row],[Hållbar mängd]]&gt;0,HBL[[#This Row],[Växthusgasutsläpp g CO2e/MJ]]*HBL[[#This Row],[Energimängd MJ]]/1000000,""),"")</f>
        <v/>
      </c>
      <c r="E191" s="3" t="str">
        <f>IF(HBL[[#This Row],[Hållbar mängd]]&gt;0,CONCATENATE(Rapporteringsår,"-",HBL[[#This Row],[ID]]),"")</f>
        <v/>
      </c>
      <c r="F191" s="3" t="str">
        <f>IF(HBL[[#This Row],[Hållbar mängd]]&gt;0,Organisationsnummer,"")</f>
        <v/>
      </c>
      <c r="G191" s="56" t="str">
        <f>IF(HBL[[#This Row],[Hållbar mängd]]&gt;0,Rapporteringsår,"")</f>
        <v/>
      </c>
      <c r="H191" s="76" t="str">
        <f>IFERROR(VLOOKUP(HBL[[#This Row],[Råvara]],Råvaror!$B$3:$D$81,3,FALSE),"")</f>
        <v/>
      </c>
      <c r="I191" s="76" t="str">
        <f>IFERROR(VLOOKUP(HBL[[#This Row],[Råvara]],Råvaror!$B$3:$E$81,4,FALSE),"")</f>
        <v/>
      </c>
      <c r="J191" s="76" t="str">
        <f>IFERROR(VLOOKUP(HBL[[#This Row],[Drivmedel]],DML_drivmedel[[FuelID]:[Drivmedel]],6,FALSE),"")</f>
        <v/>
      </c>
      <c r="K191" s="148">
        <v>3189</v>
      </c>
      <c r="L191" s="3"/>
      <c r="M191" s="3"/>
      <c r="N191" s="3"/>
      <c r="O191" s="78"/>
      <c r="P191" s="3"/>
      <c r="Q191" s="3" t="str">
        <f>IFERROR(HLOOKUP(HBL[[#This Row],[Bränslekategori]],Listor!$G$292:$N$306,IF(HBL[[#This Row],[Enhet]]=Listor!$A$44,14,IF(HBL[[#This Row],[Enhet]]=Listor!$A$45,15,"")),FALSE),"")</f>
        <v/>
      </c>
      <c r="R191" s="3"/>
      <c r="S191" s="3"/>
      <c r="T191" s="3"/>
      <c r="U191" s="3"/>
      <c r="V191" s="3"/>
      <c r="W191" s="3"/>
      <c r="X191" s="3"/>
      <c r="Y191" s="77" t="str">
        <f>IF(HBL[[#This Row],[Produktionskedja]]&lt;&gt;"",VLOOKUP(HBL[[#This Row],[Produktionskedja]],Normalvärden[],4,FALSE),"")</f>
        <v/>
      </c>
      <c r="Z191" s="54"/>
      <c r="AA191" s="3"/>
      <c r="AB191" s="54"/>
      <c r="AC191" s="55" t="str">
        <f>IF(HBL[[#This Row],[Växthusgasutsläpp g CO2e/MJ]]&lt;&gt;"",IF(HBL[[#This Row],[Växthusgasutsläpp g CO2e/MJ]]&gt;(0.5*VLOOKUP(HBL[[#This Row],[Användningsområde]],Användningsområde[],2,FALSE)),"Utsläppsminskningen är mindre än 50 % och uppfyller därför inte hållbarhetskriterierna",""),"")</f>
        <v/>
      </c>
      <c r="AD191" s="163"/>
    </row>
    <row r="192" spans="2:30" x14ac:dyDescent="0.35">
      <c r="B192" s="9" t="str">
        <f>IF(HBL[[#This Row],[Hållbar mängd]]&gt;0,IF(HBL[[#This Row],[Enhet]]=Listor!$A$44,HBL[[#This Row],[Hållbar mängd]]*HBL[[#This Row],[Effektivt värmevärde]]*1000,HBL[[#This Row],[Hållbar mängd]]*HBL[[#This Row],[Effektivt värmevärde]]),"")</f>
        <v/>
      </c>
      <c r="C192" s="120" t="str">
        <f>IFERROR(IF(VLOOKUP(HBL[[#This Row],[Drivmedel]],DML_drivmedel[[FuelID]:[Reduktionsplikt]],10,FALSE)="Ja",VLOOKUP(HBL[[#This Row],[Drivmedelskategori]],Drivmedel[],5,FALSE),""),"")</f>
        <v/>
      </c>
      <c r="D192" s="9" t="str">
        <f>IFERROR(IF(HBL[[#This Row],[Hållbar mängd]]&gt;0,HBL[[#This Row],[Växthusgasutsläpp g CO2e/MJ]]*HBL[[#This Row],[Energimängd MJ]]/1000000,""),"")</f>
        <v/>
      </c>
      <c r="E192" s="3" t="str">
        <f>IF(HBL[[#This Row],[Hållbar mängd]]&gt;0,CONCATENATE(Rapporteringsår,"-",HBL[[#This Row],[ID]]),"")</f>
        <v/>
      </c>
      <c r="F192" s="3" t="str">
        <f>IF(HBL[[#This Row],[Hållbar mängd]]&gt;0,Organisationsnummer,"")</f>
        <v/>
      </c>
      <c r="G192" s="56" t="str">
        <f>IF(HBL[[#This Row],[Hållbar mängd]]&gt;0,Rapporteringsår,"")</f>
        <v/>
      </c>
      <c r="H192" s="76" t="str">
        <f>IFERROR(VLOOKUP(HBL[[#This Row],[Råvara]],Råvaror!$B$3:$D$81,3,FALSE),"")</f>
        <v/>
      </c>
      <c r="I192" s="76" t="str">
        <f>IFERROR(VLOOKUP(HBL[[#This Row],[Råvara]],Råvaror!$B$3:$E$81,4,FALSE),"")</f>
        <v/>
      </c>
      <c r="J192" s="76" t="str">
        <f>IFERROR(VLOOKUP(HBL[[#This Row],[Drivmedel]],DML_drivmedel[[FuelID]:[Drivmedel]],6,FALSE),"")</f>
        <v/>
      </c>
      <c r="K192" s="148">
        <v>3190</v>
      </c>
      <c r="L192" s="3"/>
      <c r="M192" s="3"/>
      <c r="N192" s="3"/>
      <c r="O192" s="78"/>
      <c r="P192" s="3"/>
      <c r="Q192" s="3" t="str">
        <f>IFERROR(HLOOKUP(HBL[[#This Row],[Bränslekategori]],Listor!$G$292:$N$306,IF(HBL[[#This Row],[Enhet]]=Listor!$A$44,14,IF(HBL[[#This Row],[Enhet]]=Listor!$A$45,15,"")),FALSE),"")</f>
        <v/>
      </c>
      <c r="R192" s="3"/>
      <c r="S192" s="3"/>
      <c r="T192" s="3"/>
      <c r="U192" s="3"/>
      <c r="V192" s="3"/>
      <c r="W192" s="3"/>
      <c r="X192" s="3"/>
      <c r="Y192" s="77" t="str">
        <f>IF(HBL[[#This Row],[Produktionskedja]]&lt;&gt;"",VLOOKUP(HBL[[#This Row],[Produktionskedja]],Normalvärden[],4,FALSE),"")</f>
        <v/>
      </c>
      <c r="Z192" s="54"/>
      <c r="AA192" s="3"/>
      <c r="AB192" s="54"/>
      <c r="AC192" s="55" t="str">
        <f>IF(HBL[[#This Row],[Växthusgasutsläpp g CO2e/MJ]]&lt;&gt;"",IF(HBL[[#This Row],[Växthusgasutsläpp g CO2e/MJ]]&gt;(0.5*VLOOKUP(HBL[[#This Row],[Användningsområde]],Användningsområde[],2,FALSE)),"Utsläppsminskningen är mindre än 50 % och uppfyller därför inte hållbarhetskriterierna",""),"")</f>
        <v/>
      </c>
      <c r="AD192" s="163"/>
    </row>
    <row r="193" spans="2:30" x14ac:dyDescent="0.35">
      <c r="B193" s="9" t="str">
        <f>IF(HBL[[#This Row],[Hållbar mängd]]&gt;0,IF(HBL[[#This Row],[Enhet]]=Listor!$A$44,HBL[[#This Row],[Hållbar mängd]]*HBL[[#This Row],[Effektivt värmevärde]]*1000,HBL[[#This Row],[Hållbar mängd]]*HBL[[#This Row],[Effektivt värmevärde]]),"")</f>
        <v/>
      </c>
      <c r="C193" s="120" t="str">
        <f>IFERROR(IF(VLOOKUP(HBL[[#This Row],[Drivmedel]],DML_drivmedel[[FuelID]:[Reduktionsplikt]],10,FALSE)="Ja",VLOOKUP(HBL[[#This Row],[Drivmedelskategori]],Drivmedel[],5,FALSE),""),"")</f>
        <v/>
      </c>
      <c r="D193" s="9" t="str">
        <f>IFERROR(IF(HBL[[#This Row],[Hållbar mängd]]&gt;0,HBL[[#This Row],[Växthusgasutsläpp g CO2e/MJ]]*HBL[[#This Row],[Energimängd MJ]]/1000000,""),"")</f>
        <v/>
      </c>
      <c r="E193" s="3" t="str">
        <f>IF(HBL[[#This Row],[Hållbar mängd]]&gt;0,CONCATENATE(Rapporteringsår,"-",HBL[[#This Row],[ID]]),"")</f>
        <v/>
      </c>
      <c r="F193" s="3" t="str">
        <f>IF(HBL[[#This Row],[Hållbar mängd]]&gt;0,Organisationsnummer,"")</f>
        <v/>
      </c>
      <c r="G193" s="56" t="str">
        <f>IF(HBL[[#This Row],[Hållbar mängd]]&gt;0,Rapporteringsår,"")</f>
        <v/>
      </c>
      <c r="H193" s="76" t="str">
        <f>IFERROR(VLOOKUP(HBL[[#This Row],[Råvara]],Råvaror!$B$3:$D$81,3,FALSE),"")</f>
        <v/>
      </c>
      <c r="I193" s="76" t="str">
        <f>IFERROR(VLOOKUP(HBL[[#This Row],[Råvara]],Råvaror!$B$3:$E$81,4,FALSE),"")</f>
        <v/>
      </c>
      <c r="J193" s="76" t="str">
        <f>IFERROR(VLOOKUP(HBL[[#This Row],[Drivmedel]],DML_drivmedel[[FuelID]:[Drivmedel]],6,FALSE),"")</f>
        <v/>
      </c>
      <c r="K193" s="148">
        <v>3191</v>
      </c>
      <c r="L193" s="3"/>
      <c r="M193" s="3"/>
      <c r="N193" s="3"/>
      <c r="O193" s="78"/>
      <c r="P193" s="3"/>
      <c r="Q193" s="3" t="str">
        <f>IFERROR(HLOOKUP(HBL[[#This Row],[Bränslekategori]],Listor!$G$292:$N$306,IF(HBL[[#This Row],[Enhet]]=Listor!$A$44,14,IF(HBL[[#This Row],[Enhet]]=Listor!$A$45,15,"")),FALSE),"")</f>
        <v/>
      </c>
      <c r="R193" s="3"/>
      <c r="S193" s="3"/>
      <c r="T193" s="3"/>
      <c r="U193" s="3"/>
      <c r="V193" s="3"/>
      <c r="W193" s="3"/>
      <c r="X193" s="3"/>
      <c r="Y193" s="77" t="str">
        <f>IF(HBL[[#This Row],[Produktionskedja]]&lt;&gt;"",VLOOKUP(HBL[[#This Row],[Produktionskedja]],Normalvärden[],4,FALSE),"")</f>
        <v/>
      </c>
      <c r="Z193" s="54"/>
      <c r="AA193" s="3"/>
      <c r="AB193" s="54"/>
      <c r="AC193" s="55" t="str">
        <f>IF(HBL[[#This Row],[Växthusgasutsläpp g CO2e/MJ]]&lt;&gt;"",IF(HBL[[#This Row],[Växthusgasutsläpp g CO2e/MJ]]&gt;(0.5*VLOOKUP(HBL[[#This Row],[Användningsområde]],Användningsområde[],2,FALSE)),"Utsläppsminskningen är mindre än 50 % och uppfyller därför inte hållbarhetskriterierna",""),"")</f>
        <v/>
      </c>
      <c r="AD193" s="163"/>
    </row>
    <row r="194" spans="2:30" x14ac:dyDescent="0.35">
      <c r="B194" s="9" t="str">
        <f>IF(HBL[[#This Row],[Hållbar mängd]]&gt;0,IF(HBL[[#This Row],[Enhet]]=Listor!$A$44,HBL[[#This Row],[Hållbar mängd]]*HBL[[#This Row],[Effektivt värmevärde]]*1000,HBL[[#This Row],[Hållbar mängd]]*HBL[[#This Row],[Effektivt värmevärde]]),"")</f>
        <v/>
      </c>
      <c r="C194" s="120" t="str">
        <f>IFERROR(IF(VLOOKUP(HBL[[#This Row],[Drivmedel]],DML_drivmedel[[FuelID]:[Reduktionsplikt]],10,FALSE)="Ja",VLOOKUP(HBL[[#This Row],[Drivmedelskategori]],Drivmedel[],5,FALSE),""),"")</f>
        <v/>
      </c>
      <c r="D194" s="9" t="str">
        <f>IFERROR(IF(HBL[[#This Row],[Hållbar mängd]]&gt;0,HBL[[#This Row],[Växthusgasutsläpp g CO2e/MJ]]*HBL[[#This Row],[Energimängd MJ]]/1000000,""),"")</f>
        <v/>
      </c>
      <c r="E194" s="3" t="str">
        <f>IF(HBL[[#This Row],[Hållbar mängd]]&gt;0,CONCATENATE(Rapporteringsår,"-",HBL[[#This Row],[ID]]),"")</f>
        <v/>
      </c>
      <c r="F194" s="3" t="str">
        <f>IF(HBL[[#This Row],[Hållbar mängd]]&gt;0,Organisationsnummer,"")</f>
        <v/>
      </c>
      <c r="G194" s="56" t="str">
        <f>IF(HBL[[#This Row],[Hållbar mängd]]&gt;0,Rapporteringsår,"")</f>
        <v/>
      </c>
      <c r="H194" s="76" t="str">
        <f>IFERROR(VLOOKUP(HBL[[#This Row],[Råvara]],Råvaror!$B$3:$D$81,3,FALSE),"")</f>
        <v/>
      </c>
      <c r="I194" s="76" t="str">
        <f>IFERROR(VLOOKUP(HBL[[#This Row],[Råvara]],Råvaror!$B$3:$E$81,4,FALSE),"")</f>
        <v/>
      </c>
      <c r="J194" s="76" t="str">
        <f>IFERROR(VLOOKUP(HBL[[#This Row],[Drivmedel]],DML_drivmedel[[FuelID]:[Drivmedel]],6,FALSE),"")</f>
        <v/>
      </c>
      <c r="K194" s="148">
        <v>3192</v>
      </c>
      <c r="L194" s="3"/>
      <c r="M194" s="3"/>
      <c r="N194" s="3"/>
      <c r="O194" s="78"/>
      <c r="P194" s="3"/>
      <c r="Q194" s="3" t="str">
        <f>IFERROR(HLOOKUP(HBL[[#This Row],[Bränslekategori]],Listor!$G$292:$N$306,IF(HBL[[#This Row],[Enhet]]=Listor!$A$44,14,IF(HBL[[#This Row],[Enhet]]=Listor!$A$45,15,"")),FALSE),"")</f>
        <v/>
      </c>
      <c r="R194" s="3"/>
      <c r="S194" s="3"/>
      <c r="T194" s="3"/>
      <c r="U194" s="3"/>
      <c r="V194" s="3"/>
      <c r="W194" s="3"/>
      <c r="X194" s="3"/>
      <c r="Y194" s="77" t="str">
        <f>IF(HBL[[#This Row],[Produktionskedja]]&lt;&gt;"",VLOOKUP(HBL[[#This Row],[Produktionskedja]],Normalvärden[],4,FALSE),"")</f>
        <v/>
      </c>
      <c r="Z194" s="54"/>
      <c r="AA194" s="3"/>
      <c r="AB194" s="54"/>
      <c r="AC194" s="55" t="str">
        <f>IF(HBL[[#This Row],[Växthusgasutsläpp g CO2e/MJ]]&lt;&gt;"",IF(HBL[[#This Row],[Växthusgasutsläpp g CO2e/MJ]]&gt;(0.5*VLOOKUP(HBL[[#This Row],[Användningsområde]],Användningsområde[],2,FALSE)),"Utsläppsminskningen är mindre än 50 % och uppfyller därför inte hållbarhetskriterierna",""),"")</f>
        <v/>
      </c>
      <c r="AD194" s="163"/>
    </row>
    <row r="195" spans="2:30" x14ac:dyDescent="0.35">
      <c r="B195" s="9" t="str">
        <f>IF(HBL[[#This Row],[Hållbar mängd]]&gt;0,IF(HBL[[#This Row],[Enhet]]=Listor!$A$44,HBL[[#This Row],[Hållbar mängd]]*HBL[[#This Row],[Effektivt värmevärde]]*1000,HBL[[#This Row],[Hållbar mängd]]*HBL[[#This Row],[Effektivt värmevärde]]),"")</f>
        <v/>
      </c>
      <c r="C195" s="120" t="str">
        <f>IFERROR(IF(VLOOKUP(HBL[[#This Row],[Drivmedel]],DML_drivmedel[[FuelID]:[Reduktionsplikt]],10,FALSE)="Ja",VLOOKUP(HBL[[#This Row],[Drivmedelskategori]],Drivmedel[],5,FALSE),""),"")</f>
        <v/>
      </c>
      <c r="D195" s="9" t="str">
        <f>IFERROR(IF(HBL[[#This Row],[Hållbar mängd]]&gt;0,HBL[[#This Row],[Växthusgasutsläpp g CO2e/MJ]]*HBL[[#This Row],[Energimängd MJ]]/1000000,""),"")</f>
        <v/>
      </c>
      <c r="E195" s="3" t="str">
        <f>IF(HBL[[#This Row],[Hållbar mängd]]&gt;0,CONCATENATE(Rapporteringsår,"-",HBL[[#This Row],[ID]]),"")</f>
        <v/>
      </c>
      <c r="F195" s="3" t="str">
        <f>IF(HBL[[#This Row],[Hållbar mängd]]&gt;0,Organisationsnummer,"")</f>
        <v/>
      </c>
      <c r="G195" s="56" t="str">
        <f>IF(HBL[[#This Row],[Hållbar mängd]]&gt;0,Rapporteringsår,"")</f>
        <v/>
      </c>
      <c r="H195" s="76" t="str">
        <f>IFERROR(VLOOKUP(HBL[[#This Row],[Råvara]],Råvaror!$B$3:$D$81,3,FALSE),"")</f>
        <v/>
      </c>
      <c r="I195" s="76" t="str">
        <f>IFERROR(VLOOKUP(HBL[[#This Row],[Råvara]],Råvaror!$B$3:$E$81,4,FALSE),"")</f>
        <v/>
      </c>
      <c r="J195" s="76" t="str">
        <f>IFERROR(VLOOKUP(HBL[[#This Row],[Drivmedel]],DML_drivmedel[[FuelID]:[Drivmedel]],6,FALSE),"")</f>
        <v/>
      </c>
      <c r="K195" s="148">
        <v>3193</v>
      </c>
      <c r="L195" s="3"/>
      <c r="M195" s="3"/>
      <c r="N195" s="3"/>
      <c r="O195" s="78"/>
      <c r="P195" s="3"/>
      <c r="Q195" s="3" t="str">
        <f>IFERROR(HLOOKUP(HBL[[#This Row],[Bränslekategori]],Listor!$G$292:$N$306,IF(HBL[[#This Row],[Enhet]]=Listor!$A$44,14,IF(HBL[[#This Row],[Enhet]]=Listor!$A$45,15,"")),FALSE),"")</f>
        <v/>
      </c>
      <c r="R195" s="3"/>
      <c r="S195" s="3"/>
      <c r="T195" s="3"/>
      <c r="U195" s="3"/>
      <c r="V195" s="3"/>
      <c r="W195" s="3"/>
      <c r="X195" s="3"/>
      <c r="Y195" s="77" t="str">
        <f>IF(HBL[[#This Row],[Produktionskedja]]&lt;&gt;"",VLOOKUP(HBL[[#This Row],[Produktionskedja]],Normalvärden[],4,FALSE),"")</f>
        <v/>
      </c>
      <c r="Z195" s="54"/>
      <c r="AA195" s="3"/>
      <c r="AB195" s="54"/>
      <c r="AC195" s="55" t="str">
        <f>IF(HBL[[#This Row],[Växthusgasutsläpp g CO2e/MJ]]&lt;&gt;"",IF(HBL[[#This Row],[Växthusgasutsläpp g CO2e/MJ]]&gt;(0.5*VLOOKUP(HBL[[#This Row],[Användningsområde]],Användningsområde[],2,FALSE)),"Utsläppsminskningen är mindre än 50 % och uppfyller därför inte hållbarhetskriterierna",""),"")</f>
        <v/>
      </c>
      <c r="AD195" s="163"/>
    </row>
    <row r="196" spans="2:30" x14ac:dyDescent="0.35">
      <c r="B196" s="9" t="str">
        <f>IF(HBL[[#This Row],[Hållbar mängd]]&gt;0,IF(HBL[[#This Row],[Enhet]]=Listor!$A$44,HBL[[#This Row],[Hållbar mängd]]*HBL[[#This Row],[Effektivt värmevärde]]*1000,HBL[[#This Row],[Hållbar mängd]]*HBL[[#This Row],[Effektivt värmevärde]]),"")</f>
        <v/>
      </c>
      <c r="C196" s="120" t="str">
        <f>IFERROR(IF(VLOOKUP(HBL[[#This Row],[Drivmedel]],DML_drivmedel[[FuelID]:[Reduktionsplikt]],10,FALSE)="Ja",VLOOKUP(HBL[[#This Row],[Drivmedelskategori]],Drivmedel[],5,FALSE),""),"")</f>
        <v/>
      </c>
      <c r="D196" s="9" t="str">
        <f>IFERROR(IF(HBL[[#This Row],[Hållbar mängd]]&gt;0,HBL[[#This Row],[Växthusgasutsläpp g CO2e/MJ]]*HBL[[#This Row],[Energimängd MJ]]/1000000,""),"")</f>
        <v/>
      </c>
      <c r="E196" s="3" t="str">
        <f>IF(HBL[[#This Row],[Hållbar mängd]]&gt;0,CONCATENATE(Rapporteringsår,"-",HBL[[#This Row],[ID]]),"")</f>
        <v/>
      </c>
      <c r="F196" s="3" t="str">
        <f>IF(HBL[[#This Row],[Hållbar mängd]]&gt;0,Organisationsnummer,"")</f>
        <v/>
      </c>
      <c r="G196" s="56" t="str">
        <f>IF(HBL[[#This Row],[Hållbar mängd]]&gt;0,Rapporteringsår,"")</f>
        <v/>
      </c>
      <c r="H196" s="76" t="str">
        <f>IFERROR(VLOOKUP(HBL[[#This Row],[Råvara]],Råvaror!$B$3:$D$81,3,FALSE),"")</f>
        <v/>
      </c>
      <c r="I196" s="76" t="str">
        <f>IFERROR(VLOOKUP(HBL[[#This Row],[Råvara]],Råvaror!$B$3:$E$81,4,FALSE),"")</f>
        <v/>
      </c>
      <c r="J196" s="76" t="str">
        <f>IFERROR(VLOOKUP(HBL[[#This Row],[Drivmedel]],DML_drivmedel[[FuelID]:[Drivmedel]],6,FALSE),"")</f>
        <v/>
      </c>
      <c r="K196" s="148">
        <v>3194</v>
      </c>
      <c r="L196" s="3"/>
      <c r="M196" s="3"/>
      <c r="N196" s="3"/>
      <c r="O196" s="78"/>
      <c r="P196" s="3"/>
      <c r="Q196" s="3" t="str">
        <f>IFERROR(HLOOKUP(HBL[[#This Row],[Bränslekategori]],Listor!$G$292:$N$306,IF(HBL[[#This Row],[Enhet]]=Listor!$A$44,14,IF(HBL[[#This Row],[Enhet]]=Listor!$A$45,15,"")),FALSE),"")</f>
        <v/>
      </c>
      <c r="R196" s="3"/>
      <c r="S196" s="3"/>
      <c r="T196" s="3"/>
      <c r="U196" s="3"/>
      <c r="V196" s="3"/>
      <c r="W196" s="3"/>
      <c r="X196" s="3"/>
      <c r="Y196" s="77" t="str">
        <f>IF(HBL[[#This Row],[Produktionskedja]]&lt;&gt;"",VLOOKUP(HBL[[#This Row],[Produktionskedja]],Normalvärden[],4,FALSE),"")</f>
        <v/>
      </c>
      <c r="Z196" s="54"/>
      <c r="AA196" s="3"/>
      <c r="AB196" s="54"/>
      <c r="AC196" s="55" t="str">
        <f>IF(HBL[[#This Row],[Växthusgasutsläpp g CO2e/MJ]]&lt;&gt;"",IF(HBL[[#This Row],[Växthusgasutsläpp g CO2e/MJ]]&gt;(0.5*VLOOKUP(HBL[[#This Row],[Användningsområde]],Användningsområde[],2,FALSE)),"Utsläppsminskningen är mindre än 50 % och uppfyller därför inte hållbarhetskriterierna",""),"")</f>
        <v/>
      </c>
      <c r="AD196" s="163"/>
    </row>
    <row r="197" spans="2:30" x14ac:dyDescent="0.35">
      <c r="B197" s="9" t="str">
        <f>IF(HBL[[#This Row],[Hållbar mängd]]&gt;0,IF(HBL[[#This Row],[Enhet]]=Listor!$A$44,HBL[[#This Row],[Hållbar mängd]]*HBL[[#This Row],[Effektivt värmevärde]]*1000,HBL[[#This Row],[Hållbar mängd]]*HBL[[#This Row],[Effektivt värmevärde]]),"")</f>
        <v/>
      </c>
      <c r="C197" s="120" t="str">
        <f>IFERROR(IF(VLOOKUP(HBL[[#This Row],[Drivmedel]],DML_drivmedel[[FuelID]:[Reduktionsplikt]],10,FALSE)="Ja",VLOOKUP(HBL[[#This Row],[Drivmedelskategori]],Drivmedel[],5,FALSE),""),"")</f>
        <v/>
      </c>
      <c r="D197" s="9" t="str">
        <f>IFERROR(IF(HBL[[#This Row],[Hållbar mängd]]&gt;0,HBL[[#This Row],[Växthusgasutsläpp g CO2e/MJ]]*HBL[[#This Row],[Energimängd MJ]]/1000000,""),"")</f>
        <v/>
      </c>
      <c r="E197" s="3" t="str">
        <f>IF(HBL[[#This Row],[Hållbar mängd]]&gt;0,CONCATENATE(Rapporteringsår,"-",HBL[[#This Row],[ID]]),"")</f>
        <v/>
      </c>
      <c r="F197" s="3" t="str">
        <f>IF(HBL[[#This Row],[Hållbar mängd]]&gt;0,Organisationsnummer,"")</f>
        <v/>
      </c>
      <c r="G197" s="56" t="str">
        <f>IF(HBL[[#This Row],[Hållbar mängd]]&gt;0,Rapporteringsår,"")</f>
        <v/>
      </c>
      <c r="H197" s="76" t="str">
        <f>IFERROR(VLOOKUP(HBL[[#This Row],[Råvara]],Råvaror!$B$3:$D$81,3,FALSE),"")</f>
        <v/>
      </c>
      <c r="I197" s="76" t="str">
        <f>IFERROR(VLOOKUP(HBL[[#This Row],[Råvara]],Råvaror!$B$3:$E$81,4,FALSE),"")</f>
        <v/>
      </c>
      <c r="J197" s="76" t="str">
        <f>IFERROR(VLOOKUP(HBL[[#This Row],[Drivmedel]],DML_drivmedel[[FuelID]:[Drivmedel]],6,FALSE),"")</f>
        <v/>
      </c>
      <c r="K197" s="148">
        <v>3195</v>
      </c>
      <c r="L197" s="3"/>
      <c r="M197" s="3"/>
      <c r="N197" s="3"/>
      <c r="O197" s="78"/>
      <c r="P197" s="3"/>
      <c r="Q197" s="3" t="str">
        <f>IFERROR(HLOOKUP(HBL[[#This Row],[Bränslekategori]],Listor!$G$292:$N$306,IF(HBL[[#This Row],[Enhet]]=Listor!$A$44,14,IF(HBL[[#This Row],[Enhet]]=Listor!$A$45,15,"")),FALSE),"")</f>
        <v/>
      </c>
      <c r="R197" s="3"/>
      <c r="S197" s="3"/>
      <c r="T197" s="3"/>
      <c r="U197" s="3"/>
      <c r="V197" s="3"/>
      <c r="W197" s="3"/>
      <c r="X197" s="3"/>
      <c r="Y197" s="77" t="str">
        <f>IF(HBL[[#This Row],[Produktionskedja]]&lt;&gt;"",VLOOKUP(HBL[[#This Row],[Produktionskedja]],Normalvärden[],4,FALSE),"")</f>
        <v/>
      </c>
      <c r="Z197" s="54"/>
      <c r="AA197" s="3"/>
      <c r="AB197" s="54"/>
      <c r="AC197" s="55" t="str">
        <f>IF(HBL[[#This Row],[Växthusgasutsläpp g CO2e/MJ]]&lt;&gt;"",IF(HBL[[#This Row],[Växthusgasutsläpp g CO2e/MJ]]&gt;(0.5*VLOOKUP(HBL[[#This Row],[Användningsområde]],Användningsområde[],2,FALSE)),"Utsläppsminskningen är mindre än 50 % och uppfyller därför inte hållbarhetskriterierna",""),"")</f>
        <v/>
      </c>
      <c r="AD197" s="163"/>
    </row>
    <row r="198" spans="2:30" x14ac:dyDescent="0.35">
      <c r="B198" s="9" t="str">
        <f>IF(HBL[[#This Row],[Hållbar mängd]]&gt;0,IF(HBL[[#This Row],[Enhet]]=Listor!$A$44,HBL[[#This Row],[Hållbar mängd]]*HBL[[#This Row],[Effektivt värmevärde]]*1000,HBL[[#This Row],[Hållbar mängd]]*HBL[[#This Row],[Effektivt värmevärde]]),"")</f>
        <v/>
      </c>
      <c r="C198" s="120" t="str">
        <f>IFERROR(IF(VLOOKUP(HBL[[#This Row],[Drivmedel]],DML_drivmedel[[FuelID]:[Reduktionsplikt]],10,FALSE)="Ja",VLOOKUP(HBL[[#This Row],[Drivmedelskategori]],Drivmedel[],5,FALSE),""),"")</f>
        <v/>
      </c>
      <c r="D198" s="9" t="str">
        <f>IFERROR(IF(HBL[[#This Row],[Hållbar mängd]]&gt;0,HBL[[#This Row],[Växthusgasutsläpp g CO2e/MJ]]*HBL[[#This Row],[Energimängd MJ]]/1000000,""),"")</f>
        <v/>
      </c>
      <c r="E198" s="3" t="str">
        <f>IF(HBL[[#This Row],[Hållbar mängd]]&gt;0,CONCATENATE(Rapporteringsår,"-",HBL[[#This Row],[ID]]),"")</f>
        <v/>
      </c>
      <c r="F198" s="3" t="str">
        <f>IF(HBL[[#This Row],[Hållbar mängd]]&gt;0,Organisationsnummer,"")</f>
        <v/>
      </c>
      <c r="G198" s="56" t="str">
        <f>IF(HBL[[#This Row],[Hållbar mängd]]&gt;0,Rapporteringsår,"")</f>
        <v/>
      </c>
      <c r="H198" s="76" t="str">
        <f>IFERROR(VLOOKUP(HBL[[#This Row],[Råvara]],Råvaror!$B$3:$D$81,3,FALSE),"")</f>
        <v/>
      </c>
      <c r="I198" s="76" t="str">
        <f>IFERROR(VLOOKUP(HBL[[#This Row],[Råvara]],Råvaror!$B$3:$E$81,4,FALSE),"")</f>
        <v/>
      </c>
      <c r="J198" s="76" t="str">
        <f>IFERROR(VLOOKUP(HBL[[#This Row],[Drivmedel]],DML_drivmedel[[FuelID]:[Drivmedel]],6,FALSE),"")</f>
        <v/>
      </c>
      <c r="K198" s="148">
        <v>3196</v>
      </c>
      <c r="L198" s="3"/>
      <c r="M198" s="3"/>
      <c r="N198" s="3"/>
      <c r="O198" s="78"/>
      <c r="P198" s="3"/>
      <c r="Q198" s="3" t="str">
        <f>IFERROR(HLOOKUP(HBL[[#This Row],[Bränslekategori]],Listor!$G$292:$N$306,IF(HBL[[#This Row],[Enhet]]=Listor!$A$44,14,IF(HBL[[#This Row],[Enhet]]=Listor!$A$45,15,"")),FALSE),"")</f>
        <v/>
      </c>
      <c r="R198" s="3"/>
      <c r="S198" s="3"/>
      <c r="T198" s="3"/>
      <c r="U198" s="3"/>
      <c r="V198" s="3"/>
      <c r="W198" s="3"/>
      <c r="X198" s="3"/>
      <c r="Y198" s="77" t="str">
        <f>IF(HBL[[#This Row],[Produktionskedja]]&lt;&gt;"",VLOOKUP(HBL[[#This Row],[Produktionskedja]],Normalvärden[],4,FALSE),"")</f>
        <v/>
      </c>
      <c r="Z198" s="54"/>
      <c r="AA198" s="3"/>
      <c r="AB198" s="54"/>
      <c r="AC198" s="55" t="str">
        <f>IF(HBL[[#This Row],[Växthusgasutsläpp g CO2e/MJ]]&lt;&gt;"",IF(HBL[[#This Row],[Växthusgasutsläpp g CO2e/MJ]]&gt;(0.5*VLOOKUP(HBL[[#This Row],[Användningsområde]],Användningsområde[],2,FALSE)),"Utsläppsminskningen är mindre än 50 % och uppfyller därför inte hållbarhetskriterierna",""),"")</f>
        <v/>
      </c>
      <c r="AD198" s="163"/>
    </row>
    <row r="199" spans="2:30" x14ac:dyDescent="0.35">
      <c r="B199" s="9" t="str">
        <f>IF(HBL[[#This Row],[Hållbar mängd]]&gt;0,IF(HBL[[#This Row],[Enhet]]=Listor!$A$44,HBL[[#This Row],[Hållbar mängd]]*HBL[[#This Row],[Effektivt värmevärde]]*1000,HBL[[#This Row],[Hållbar mängd]]*HBL[[#This Row],[Effektivt värmevärde]]),"")</f>
        <v/>
      </c>
      <c r="C199" s="120" t="str">
        <f>IFERROR(IF(VLOOKUP(HBL[[#This Row],[Drivmedel]],DML_drivmedel[[FuelID]:[Reduktionsplikt]],10,FALSE)="Ja",VLOOKUP(HBL[[#This Row],[Drivmedelskategori]],Drivmedel[],5,FALSE),""),"")</f>
        <v/>
      </c>
      <c r="D199" s="9" t="str">
        <f>IFERROR(IF(HBL[[#This Row],[Hållbar mängd]]&gt;0,HBL[[#This Row],[Växthusgasutsläpp g CO2e/MJ]]*HBL[[#This Row],[Energimängd MJ]]/1000000,""),"")</f>
        <v/>
      </c>
      <c r="E199" s="3" t="str">
        <f>IF(HBL[[#This Row],[Hållbar mängd]]&gt;0,CONCATENATE(Rapporteringsår,"-",HBL[[#This Row],[ID]]),"")</f>
        <v/>
      </c>
      <c r="F199" s="3" t="str">
        <f>IF(HBL[[#This Row],[Hållbar mängd]]&gt;0,Organisationsnummer,"")</f>
        <v/>
      </c>
      <c r="G199" s="56" t="str">
        <f>IF(HBL[[#This Row],[Hållbar mängd]]&gt;0,Rapporteringsår,"")</f>
        <v/>
      </c>
      <c r="H199" s="76" t="str">
        <f>IFERROR(VLOOKUP(HBL[[#This Row],[Råvara]],Råvaror!$B$3:$D$81,3,FALSE),"")</f>
        <v/>
      </c>
      <c r="I199" s="76" t="str">
        <f>IFERROR(VLOOKUP(HBL[[#This Row],[Råvara]],Råvaror!$B$3:$E$81,4,FALSE),"")</f>
        <v/>
      </c>
      <c r="J199" s="76" t="str">
        <f>IFERROR(VLOOKUP(HBL[[#This Row],[Drivmedel]],DML_drivmedel[[FuelID]:[Drivmedel]],6,FALSE),"")</f>
        <v/>
      </c>
      <c r="K199" s="148">
        <v>3197</v>
      </c>
      <c r="L199" s="3"/>
      <c r="M199" s="3"/>
      <c r="N199" s="3"/>
      <c r="O199" s="78"/>
      <c r="P199" s="3"/>
      <c r="Q199" s="3" t="str">
        <f>IFERROR(HLOOKUP(HBL[[#This Row],[Bränslekategori]],Listor!$G$292:$N$306,IF(HBL[[#This Row],[Enhet]]=Listor!$A$44,14,IF(HBL[[#This Row],[Enhet]]=Listor!$A$45,15,"")),FALSE),"")</f>
        <v/>
      </c>
      <c r="R199" s="3"/>
      <c r="S199" s="3"/>
      <c r="T199" s="3"/>
      <c r="U199" s="3"/>
      <c r="V199" s="3"/>
      <c r="W199" s="3"/>
      <c r="X199" s="3"/>
      <c r="Y199" s="77" t="str">
        <f>IF(HBL[[#This Row],[Produktionskedja]]&lt;&gt;"",VLOOKUP(HBL[[#This Row],[Produktionskedja]],Normalvärden[],4,FALSE),"")</f>
        <v/>
      </c>
      <c r="Z199" s="54"/>
      <c r="AA199" s="3"/>
      <c r="AB199" s="54"/>
      <c r="AC199" s="55" t="str">
        <f>IF(HBL[[#This Row],[Växthusgasutsläpp g CO2e/MJ]]&lt;&gt;"",IF(HBL[[#This Row],[Växthusgasutsläpp g CO2e/MJ]]&gt;(0.5*VLOOKUP(HBL[[#This Row],[Användningsområde]],Användningsområde[],2,FALSE)),"Utsläppsminskningen är mindre än 50 % och uppfyller därför inte hållbarhetskriterierna",""),"")</f>
        <v/>
      </c>
      <c r="AD199" s="163"/>
    </row>
    <row r="200" spans="2:30" x14ac:dyDescent="0.35">
      <c r="B200" s="9" t="str">
        <f>IF(HBL[[#This Row],[Hållbar mängd]]&gt;0,IF(HBL[[#This Row],[Enhet]]=Listor!$A$44,HBL[[#This Row],[Hållbar mängd]]*HBL[[#This Row],[Effektivt värmevärde]]*1000,HBL[[#This Row],[Hållbar mängd]]*HBL[[#This Row],[Effektivt värmevärde]]),"")</f>
        <v/>
      </c>
      <c r="C200" s="120" t="str">
        <f>IFERROR(IF(VLOOKUP(HBL[[#This Row],[Drivmedel]],DML_drivmedel[[FuelID]:[Reduktionsplikt]],10,FALSE)="Ja",VLOOKUP(HBL[[#This Row],[Drivmedelskategori]],Drivmedel[],5,FALSE),""),"")</f>
        <v/>
      </c>
      <c r="D200" s="9" t="str">
        <f>IFERROR(IF(HBL[[#This Row],[Hållbar mängd]]&gt;0,HBL[[#This Row],[Växthusgasutsläpp g CO2e/MJ]]*HBL[[#This Row],[Energimängd MJ]]/1000000,""),"")</f>
        <v/>
      </c>
      <c r="E200" s="3" t="str">
        <f>IF(HBL[[#This Row],[Hållbar mängd]]&gt;0,CONCATENATE(Rapporteringsår,"-",HBL[[#This Row],[ID]]),"")</f>
        <v/>
      </c>
      <c r="F200" s="3" t="str">
        <f>IF(HBL[[#This Row],[Hållbar mängd]]&gt;0,Organisationsnummer,"")</f>
        <v/>
      </c>
      <c r="G200" s="56" t="str">
        <f>IF(HBL[[#This Row],[Hållbar mängd]]&gt;0,Rapporteringsår,"")</f>
        <v/>
      </c>
      <c r="H200" s="76" t="str">
        <f>IFERROR(VLOOKUP(HBL[[#This Row],[Råvara]],Råvaror!$B$3:$D$81,3,FALSE),"")</f>
        <v/>
      </c>
      <c r="I200" s="76" t="str">
        <f>IFERROR(VLOOKUP(HBL[[#This Row],[Råvara]],Råvaror!$B$3:$E$81,4,FALSE),"")</f>
        <v/>
      </c>
      <c r="J200" s="76" t="str">
        <f>IFERROR(VLOOKUP(HBL[[#This Row],[Drivmedel]],DML_drivmedel[[FuelID]:[Drivmedel]],6,FALSE),"")</f>
        <v/>
      </c>
      <c r="K200" s="148">
        <v>3198</v>
      </c>
      <c r="L200" s="3"/>
      <c r="M200" s="3"/>
      <c r="N200" s="3"/>
      <c r="O200" s="78"/>
      <c r="P200" s="3"/>
      <c r="Q200" s="3" t="str">
        <f>IFERROR(HLOOKUP(HBL[[#This Row],[Bränslekategori]],Listor!$G$292:$N$306,IF(HBL[[#This Row],[Enhet]]=Listor!$A$44,14,IF(HBL[[#This Row],[Enhet]]=Listor!$A$45,15,"")),FALSE),"")</f>
        <v/>
      </c>
      <c r="R200" s="3"/>
      <c r="S200" s="3"/>
      <c r="T200" s="3"/>
      <c r="U200" s="3"/>
      <c r="V200" s="3"/>
      <c r="W200" s="3"/>
      <c r="X200" s="3"/>
      <c r="Y200" s="77" t="str">
        <f>IF(HBL[[#This Row],[Produktionskedja]]&lt;&gt;"",VLOOKUP(HBL[[#This Row],[Produktionskedja]],Normalvärden[],4,FALSE),"")</f>
        <v/>
      </c>
      <c r="Z200" s="54"/>
      <c r="AA200" s="3"/>
      <c r="AB200" s="54"/>
      <c r="AC200" s="55" t="str">
        <f>IF(HBL[[#This Row],[Växthusgasutsläpp g CO2e/MJ]]&lt;&gt;"",IF(HBL[[#This Row],[Växthusgasutsläpp g CO2e/MJ]]&gt;(0.5*VLOOKUP(HBL[[#This Row],[Användningsområde]],Användningsområde[],2,FALSE)),"Utsläppsminskningen är mindre än 50 % och uppfyller därför inte hållbarhetskriterierna",""),"")</f>
        <v/>
      </c>
      <c r="AD200" s="163"/>
    </row>
    <row r="201" spans="2:30" x14ac:dyDescent="0.35">
      <c r="B201" s="9" t="str">
        <f>IF(HBL[[#This Row],[Hållbar mängd]]&gt;0,IF(HBL[[#This Row],[Enhet]]=Listor!$A$44,HBL[[#This Row],[Hållbar mängd]]*HBL[[#This Row],[Effektivt värmevärde]]*1000,HBL[[#This Row],[Hållbar mängd]]*HBL[[#This Row],[Effektivt värmevärde]]),"")</f>
        <v/>
      </c>
      <c r="C201" s="120" t="str">
        <f>IFERROR(IF(VLOOKUP(HBL[[#This Row],[Drivmedel]],DML_drivmedel[[FuelID]:[Reduktionsplikt]],10,FALSE)="Ja",VLOOKUP(HBL[[#This Row],[Drivmedelskategori]],Drivmedel[],5,FALSE),""),"")</f>
        <v/>
      </c>
      <c r="D201" s="9" t="str">
        <f>IFERROR(IF(HBL[[#This Row],[Hållbar mängd]]&gt;0,HBL[[#This Row],[Växthusgasutsläpp g CO2e/MJ]]*HBL[[#This Row],[Energimängd MJ]]/1000000,""),"")</f>
        <v/>
      </c>
      <c r="E201" s="3" t="str">
        <f>IF(HBL[[#This Row],[Hållbar mängd]]&gt;0,CONCATENATE(Rapporteringsår,"-",HBL[[#This Row],[ID]]),"")</f>
        <v/>
      </c>
      <c r="F201" s="3" t="str">
        <f>IF(HBL[[#This Row],[Hållbar mängd]]&gt;0,Organisationsnummer,"")</f>
        <v/>
      </c>
      <c r="G201" s="56" t="str">
        <f>IF(HBL[[#This Row],[Hållbar mängd]]&gt;0,Rapporteringsår,"")</f>
        <v/>
      </c>
      <c r="H201" s="76" t="str">
        <f>IFERROR(VLOOKUP(HBL[[#This Row],[Råvara]],Råvaror!$B$3:$D$81,3,FALSE),"")</f>
        <v/>
      </c>
      <c r="I201" s="76" t="str">
        <f>IFERROR(VLOOKUP(HBL[[#This Row],[Råvara]],Råvaror!$B$3:$E$81,4,FALSE),"")</f>
        <v/>
      </c>
      <c r="J201" s="76" t="str">
        <f>IFERROR(VLOOKUP(HBL[[#This Row],[Drivmedel]],DML_drivmedel[[FuelID]:[Drivmedel]],6,FALSE),"")</f>
        <v/>
      </c>
      <c r="K201" s="148">
        <v>3199</v>
      </c>
      <c r="L201" s="3"/>
      <c r="M201" s="3"/>
      <c r="N201" s="3"/>
      <c r="O201" s="78"/>
      <c r="P201" s="3"/>
      <c r="Q201" s="3" t="str">
        <f>IFERROR(HLOOKUP(HBL[[#This Row],[Bränslekategori]],Listor!$G$292:$N$306,IF(HBL[[#This Row],[Enhet]]=Listor!$A$44,14,IF(HBL[[#This Row],[Enhet]]=Listor!$A$45,15,"")),FALSE),"")</f>
        <v/>
      </c>
      <c r="R201" s="3"/>
      <c r="S201" s="3"/>
      <c r="T201" s="3"/>
      <c r="U201" s="3"/>
      <c r="V201" s="3"/>
      <c r="W201" s="3"/>
      <c r="X201" s="3"/>
      <c r="Y201" s="77" t="str">
        <f>IF(HBL[[#This Row],[Produktionskedja]]&lt;&gt;"",VLOOKUP(HBL[[#This Row],[Produktionskedja]],Normalvärden[],4,FALSE),"")</f>
        <v/>
      </c>
      <c r="Z201" s="54"/>
      <c r="AA201" s="3"/>
      <c r="AB201" s="54"/>
      <c r="AC201" s="55" t="str">
        <f>IF(HBL[[#This Row],[Växthusgasutsläpp g CO2e/MJ]]&lt;&gt;"",IF(HBL[[#This Row],[Växthusgasutsläpp g CO2e/MJ]]&gt;(0.5*VLOOKUP(HBL[[#This Row],[Användningsområde]],Användningsområde[],2,FALSE)),"Utsläppsminskningen är mindre än 50 % och uppfyller därför inte hållbarhetskriterierna",""),"")</f>
        <v/>
      </c>
      <c r="AD201" s="163"/>
    </row>
    <row r="202" spans="2:30" x14ac:dyDescent="0.35">
      <c r="B202" s="9" t="str">
        <f>IF(HBL[[#This Row],[Hållbar mängd]]&gt;0,IF(HBL[[#This Row],[Enhet]]=Listor!$A$44,HBL[[#This Row],[Hållbar mängd]]*HBL[[#This Row],[Effektivt värmevärde]]*1000,HBL[[#This Row],[Hållbar mängd]]*HBL[[#This Row],[Effektivt värmevärde]]),"")</f>
        <v/>
      </c>
      <c r="C202" s="120" t="str">
        <f>IFERROR(IF(VLOOKUP(HBL[[#This Row],[Drivmedel]],DML_drivmedel[[FuelID]:[Reduktionsplikt]],10,FALSE)="Ja",VLOOKUP(HBL[[#This Row],[Drivmedelskategori]],Drivmedel[],5,FALSE),""),"")</f>
        <v/>
      </c>
      <c r="D202" s="9" t="str">
        <f>IFERROR(IF(HBL[[#This Row],[Hållbar mängd]]&gt;0,HBL[[#This Row],[Växthusgasutsläpp g CO2e/MJ]]*HBL[[#This Row],[Energimängd MJ]]/1000000,""),"")</f>
        <v/>
      </c>
      <c r="E202" s="3" t="str">
        <f>IF(HBL[[#This Row],[Hållbar mängd]]&gt;0,CONCATENATE(Rapporteringsår,"-",HBL[[#This Row],[ID]]),"")</f>
        <v/>
      </c>
      <c r="F202" s="3" t="str">
        <f>IF(HBL[[#This Row],[Hållbar mängd]]&gt;0,Organisationsnummer,"")</f>
        <v/>
      </c>
      <c r="G202" s="56" t="str">
        <f>IF(HBL[[#This Row],[Hållbar mängd]]&gt;0,Rapporteringsår,"")</f>
        <v/>
      </c>
      <c r="H202" s="76" t="str">
        <f>IFERROR(VLOOKUP(HBL[[#This Row],[Råvara]],Råvaror!$B$3:$D$81,3,FALSE),"")</f>
        <v/>
      </c>
      <c r="I202" s="76" t="str">
        <f>IFERROR(VLOOKUP(HBL[[#This Row],[Råvara]],Råvaror!$B$3:$E$81,4,FALSE),"")</f>
        <v/>
      </c>
      <c r="J202" s="76" t="str">
        <f>IFERROR(VLOOKUP(HBL[[#This Row],[Drivmedel]],DML_drivmedel[[FuelID]:[Drivmedel]],6,FALSE),"")</f>
        <v/>
      </c>
      <c r="K202" s="148">
        <v>3200</v>
      </c>
      <c r="L202" s="3"/>
      <c r="M202" s="3"/>
      <c r="N202" s="3"/>
      <c r="O202" s="78"/>
      <c r="P202" s="3"/>
      <c r="Q202" s="3" t="str">
        <f>IFERROR(HLOOKUP(HBL[[#This Row],[Bränslekategori]],Listor!$G$292:$N$306,IF(HBL[[#This Row],[Enhet]]=Listor!$A$44,14,IF(HBL[[#This Row],[Enhet]]=Listor!$A$45,15,"")),FALSE),"")</f>
        <v/>
      </c>
      <c r="R202" s="3"/>
      <c r="S202" s="3"/>
      <c r="T202" s="3"/>
      <c r="U202" s="3"/>
      <c r="V202" s="3"/>
      <c r="W202" s="3"/>
      <c r="X202" s="3"/>
      <c r="Y202" s="77" t="str">
        <f>IF(HBL[[#This Row],[Produktionskedja]]&lt;&gt;"",VLOOKUP(HBL[[#This Row],[Produktionskedja]],Normalvärden[],4,FALSE),"")</f>
        <v/>
      </c>
      <c r="Z202" s="54"/>
      <c r="AA202" s="3"/>
      <c r="AB202" s="54"/>
      <c r="AC202" s="55" t="str">
        <f>IF(HBL[[#This Row],[Växthusgasutsläpp g CO2e/MJ]]&lt;&gt;"",IF(HBL[[#This Row],[Växthusgasutsläpp g CO2e/MJ]]&gt;(0.5*VLOOKUP(HBL[[#This Row],[Användningsområde]],Användningsområde[],2,FALSE)),"Utsläppsminskningen är mindre än 50 % och uppfyller därför inte hållbarhetskriterierna",""),"")</f>
        <v/>
      </c>
      <c r="AD202" s="163"/>
    </row>
    <row r="203" spans="2:30" x14ac:dyDescent="0.35">
      <c r="B203" s="9" t="str">
        <f>IF(HBL[[#This Row],[Hållbar mängd]]&gt;0,IF(HBL[[#This Row],[Enhet]]=Listor!$A$44,HBL[[#This Row],[Hållbar mängd]]*HBL[[#This Row],[Effektivt värmevärde]]*1000,HBL[[#This Row],[Hållbar mängd]]*HBL[[#This Row],[Effektivt värmevärde]]),"")</f>
        <v/>
      </c>
      <c r="C203" s="120" t="str">
        <f>IFERROR(IF(VLOOKUP(HBL[[#This Row],[Drivmedel]],DML_drivmedel[[FuelID]:[Reduktionsplikt]],10,FALSE)="Ja",VLOOKUP(HBL[[#This Row],[Drivmedelskategori]],Drivmedel[],5,FALSE),""),"")</f>
        <v/>
      </c>
      <c r="D203" s="9" t="str">
        <f>IFERROR(IF(HBL[[#This Row],[Hållbar mängd]]&gt;0,HBL[[#This Row],[Växthusgasutsläpp g CO2e/MJ]]*HBL[[#This Row],[Energimängd MJ]]/1000000,""),"")</f>
        <v/>
      </c>
      <c r="E203" s="3" t="str">
        <f>IF(HBL[[#This Row],[Hållbar mängd]]&gt;0,CONCATENATE(Rapporteringsår,"-",HBL[[#This Row],[ID]]),"")</f>
        <v/>
      </c>
      <c r="F203" s="3" t="str">
        <f>IF(HBL[[#This Row],[Hållbar mängd]]&gt;0,Organisationsnummer,"")</f>
        <v/>
      </c>
      <c r="G203" s="56" t="str">
        <f>IF(HBL[[#This Row],[Hållbar mängd]]&gt;0,Rapporteringsår,"")</f>
        <v/>
      </c>
      <c r="H203" s="76" t="str">
        <f>IFERROR(VLOOKUP(HBL[[#This Row],[Råvara]],Råvaror!$B$3:$D$81,3,FALSE),"")</f>
        <v/>
      </c>
      <c r="I203" s="76" t="str">
        <f>IFERROR(VLOOKUP(HBL[[#This Row],[Råvara]],Råvaror!$B$3:$E$81,4,FALSE),"")</f>
        <v/>
      </c>
      <c r="J203" s="76" t="str">
        <f>IFERROR(VLOOKUP(HBL[[#This Row],[Drivmedel]],DML_drivmedel[[FuelID]:[Drivmedel]],6,FALSE),"")</f>
        <v/>
      </c>
      <c r="K203" s="148">
        <v>3201</v>
      </c>
      <c r="L203" s="3"/>
      <c r="M203" s="3"/>
      <c r="N203" s="3"/>
      <c r="O203" s="78"/>
      <c r="P203" s="3"/>
      <c r="Q203" s="3" t="str">
        <f>IFERROR(HLOOKUP(HBL[[#This Row],[Bränslekategori]],Listor!$G$292:$N$306,IF(HBL[[#This Row],[Enhet]]=Listor!$A$44,14,IF(HBL[[#This Row],[Enhet]]=Listor!$A$45,15,"")),FALSE),"")</f>
        <v/>
      </c>
      <c r="R203" s="3"/>
      <c r="S203" s="3"/>
      <c r="T203" s="3"/>
      <c r="U203" s="3"/>
      <c r="V203" s="3"/>
      <c r="W203" s="3"/>
      <c r="X203" s="3"/>
      <c r="Y203" s="77" t="str">
        <f>IF(HBL[[#This Row],[Produktionskedja]]&lt;&gt;"",VLOOKUP(HBL[[#This Row],[Produktionskedja]],Normalvärden[],4,FALSE),"")</f>
        <v/>
      </c>
      <c r="Z203" s="54"/>
      <c r="AA203" s="3"/>
      <c r="AB203" s="54"/>
      <c r="AC203" s="55" t="str">
        <f>IF(HBL[[#This Row],[Växthusgasutsläpp g CO2e/MJ]]&lt;&gt;"",IF(HBL[[#This Row],[Växthusgasutsläpp g CO2e/MJ]]&gt;(0.5*VLOOKUP(HBL[[#This Row],[Användningsområde]],Användningsområde[],2,FALSE)),"Utsläppsminskningen är mindre än 50 % och uppfyller därför inte hållbarhetskriterierna",""),"")</f>
        <v/>
      </c>
      <c r="AD203" s="163"/>
    </row>
    <row r="204" spans="2:30" x14ac:dyDescent="0.35">
      <c r="B204" s="9" t="str">
        <f>IF(HBL[[#This Row],[Hållbar mängd]]&gt;0,IF(HBL[[#This Row],[Enhet]]=Listor!$A$44,HBL[[#This Row],[Hållbar mängd]]*HBL[[#This Row],[Effektivt värmevärde]]*1000,HBL[[#This Row],[Hållbar mängd]]*HBL[[#This Row],[Effektivt värmevärde]]),"")</f>
        <v/>
      </c>
      <c r="C204" s="120" t="str">
        <f>IFERROR(IF(VLOOKUP(HBL[[#This Row],[Drivmedel]],DML_drivmedel[[FuelID]:[Reduktionsplikt]],10,FALSE)="Ja",VLOOKUP(HBL[[#This Row],[Drivmedelskategori]],Drivmedel[],5,FALSE),""),"")</f>
        <v/>
      </c>
      <c r="D204" s="9" t="str">
        <f>IFERROR(IF(HBL[[#This Row],[Hållbar mängd]]&gt;0,HBL[[#This Row],[Växthusgasutsläpp g CO2e/MJ]]*HBL[[#This Row],[Energimängd MJ]]/1000000,""),"")</f>
        <v/>
      </c>
      <c r="E204" s="3" t="str">
        <f>IF(HBL[[#This Row],[Hållbar mängd]]&gt;0,CONCATENATE(Rapporteringsår,"-",HBL[[#This Row],[ID]]),"")</f>
        <v/>
      </c>
      <c r="F204" s="3" t="str">
        <f>IF(HBL[[#This Row],[Hållbar mängd]]&gt;0,Organisationsnummer,"")</f>
        <v/>
      </c>
      <c r="G204" s="56" t="str">
        <f>IF(HBL[[#This Row],[Hållbar mängd]]&gt;0,Rapporteringsår,"")</f>
        <v/>
      </c>
      <c r="H204" s="76" t="str">
        <f>IFERROR(VLOOKUP(HBL[[#This Row],[Råvara]],Råvaror!$B$3:$D$81,3,FALSE),"")</f>
        <v/>
      </c>
      <c r="I204" s="76" t="str">
        <f>IFERROR(VLOOKUP(HBL[[#This Row],[Råvara]],Råvaror!$B$3:$E$81,4,FALSE),"")</f>
        <v/>
      </c>
      <c r="J204" s="76" t="str">
        <f>IFERROR(VLOOKUP(HBL[[#This Row],[Drivmedel]],DML_drivmedel[[FuelID]:[Drivmedel]],6,FALSE),"")</f>
        <v/>
      </c>
      <c r="K204" s="148">
        <v>3202</v>
      </c>
      <c r="L204" s="3"/>
      <c r="M204" s="3"/>
      <c r="N204" s="3"/>
      <c r="O204" s="78"/>
      <c r="P204" s="3"/>
      <c r="Q204" s="3" t="str">
        <f>IFERROR(HLOOKUP(HBL[[#This Row],[Bränslekategori]],Listor!$G$292:$N$306,IF(HBL[[#This Row],[Enhet]]=Listor!$A$44,14,IF(HBL[[#This Row],[Enhet]]=Listor!$A$45,15,"")),FALSE),"")</f>
        <v/>
      </c>
      <c r="R204" s="3"/>
      <c r="S204" s="3"/>
      <c r="T204" s="3"/>
      <c r="U204" s="3"/>
      <c r="V204" s="3"/>
      <c r="W204" s="3"/>
      <c r="X204" s="3"/>
      <c r="Y204" s="77" t="str">
        <f>IF(HBL[[#This Row],[Produktionskedja]]&lt;&gt;"",VLOOKUP(HBL[[#This Row],[Produktionskedja]],Normalvärden[],4,FALSE),"")</f>
        <v/>
      </c>
      <c r="Z204" s="54"/>
      <c r="AA204" s="3"/>
      <c r="AB204" s="54"/>
      <c r="AC204" s="55" t="str">
        <f>IF(HBL[[#This Row],[Växthusgasutsläpp g CO2e/MJ]]&lt;&gt;"",IF(HBL[[#This Row],[Växthusgasutsläpp g CO2e/MJ]]&gt;(0.5*VLOOKUP(HBL[[#This Row],[Användningsområde]],Användningsområde[],2,FALSE)),"Utsläppsminskningen är mindre än 50 % och uppfyller därför inte hållbarhetskriterierna",""),"")</f>
        <v/>
      </c>
      <c r="AD204" s="163"/>
    </row>
    <row r="205" spans="2:30" x14ac:dyDescent="0.35">
      <c r="B205" s="9" t="str">
        <f>IF(HBL[[#This Row],[Hållbar mängd]]&gt;0,IF(HBL[[#This Row],[Enhet]]=Listor!$A$44,HBL[[#This Row],[Hållbar mängd]]*HBL[[#This Row],[Effektivt värmevärde]]*1000,HBL[[#This Row],[Hållbar mängd]]*HBL[[#This Row],[Effektivt värmevärde]]),"")</f>
        <v/>
      </c>
      <c r="C205" s="120" t="str">
        <f>IFERROR(IF(VLOOKUP(HBL[[#This Row],[Drivmedel]],DML_drivmedel[[FuelID]:[Reduktionsplikt]],10,FALSE)="Ja",VLOOKUP(HBL[[#This Row],[Drivmedelskategori]],Drivmedel[],5,FALSE),""),"")</f>
        <v/>
      </c>
      <c r="D205" s="9" t="str">
        <f>IFERROR(IF(HBL[[#This Row],[Hållbar mängd]]&gt;0,HBL[[#This Row],[Växthusgasutsläpp g CO2e/MJ]]*HBL[[#This Row],[Energimängd MJ]]/1000000,""),"")</f>
        <v/>
      </c>
      <c r="E205" s="3" t="str">
        <f>IF(HBL[[#This Row],[Hållbar mängd]]&gt;0,CONCATENATE(Rapporteringsår,"-",HBL[[#This Row],[ID]]),"")</f>
        <v/>
      </c>
      <c r="F205" s="3" t="str">
        <f>IF(HBL[[#This Row],[Hållbar mängd]]&gt;0,Organisationsnummer,"")</f>
        <v/>
      </c>
      <c r="G205" s="56" t="str">
        <f>IF(HBL[[#This Row],[Hållbar mängd]]&gt;0,Rapporteringsår,"")</f>
        <v/>
      </c>
      <c r="H205" s="76" t="str">
        <f>IFERROR(VLOOKUP(HBL[[#This Row],[Råvara]],Råvaror!$B$3:$D$81,3,FALSE),"")</f>
        <v/>
      </c>
      <c r="I205" s="76" t="str">
        <f>IFERROR(VLOOKUP(HBL[[#This Row],[Råvara]],Råvaror!$B$3:$E$81,4,FALSE),"")</f>
        <v/>
      </c>
      <c r="J205" s="76" t="str">
        <f>IFERROR(VLOOKUP(HBL[[#This Row],[Drivmedel]],DML_drivmedel[[FuelID]:[Drivmedel]],6,FALSE),"")</f>
        <v/>
      </c>
      <c r="K205" s="148">
        <v>3203</v>
      </c>
      <c r="L205" s="3"/>
      <c r="M205" s="3"/>
      <c r="N205" s="3"/>
      <c r="O205" s="78"/>
      <c r="P205" s="3"/>
      <c r="Q205" s="3" t="str">
        <f>IFERROR(HLOOKUP(HBL[[#This Row],[Bränslekategori]],Listor!$G$292:$N$306,IF(HBL[[#This Row],[Enhet]]=Listor!$A$44,14,IF(HBL[[#This Row],[Enhet]]=Listor!$A$45,15,"")),FALSE),"")</f>
        <v/>
      </c>
      <c r="R205" s="3"/>
      <c r="S205" s="3"/>
      <c r="T205" s="3"/>
      <c r="U205" s="3"/>
      <c r="V205" s="3"/>
      <c r="W205" s="3"/>
      <c r="X205" s="3"/>
      <c r="Y205" s="77" t="str">
        <f>IF(HBL[[#This Row],[Produktionskedja]]&lt;&gt;"",VLOOKUP(HBL[[#This Row],[Produktionskedja]],Normalvärden[],4,FALSE),"")</f>
        <v/>
      </c>
      <c r="Z205" s="54"/>
      <c r="AA205" s="3"/>
      <c r="AB205" s="54"/>
      <c r="AC205" s="55" t="str">
        <f>IF(HBL[[#This Row],[Växthusgasutsläpp g CO2e/MJ]]&lt;&gt;"",IF(HBL[[#This Row],[Växthusgasutsläpp g CO2e/MJ]]&gt;(0.5*VLOOKUP(HBL[[#This Row],[Användningsområde]],Användningsområde[],2,FALSE)),"Utsläppsminskningen är mindre än 50 % och uppfyller därför inte hållbarhetskriterierna",""),"")</f>
        <v/>
      </c>
      <c r="AD205" s="163"/>
    </row>
    <row r="206" spans="2:30" x14ac:dyDescent="0.35">
      <c r="B206" s="9" t="str">
        <f>IF(HBL[[#This Row],[Hållbar mängd]]&gt;0,IF(HBL[[#This Row],[Enhet]]=Listor!$A$44,HBL[[#This Row],[Hållbar mängd]]*HBL[[#This Row],[Effektivt värmevärde]]*1000,HBL[[#This Row],[Hållbar mängd]]*HBL[[#This Row],[Effektivt värmevärde]]),"")</f>
        <v/>
      </c>
      <c r="C206" s="120" t="str">
        <f>IFERROR(IF(VLOOKUP(HBL[[#This Row],[Drivmedel]],DML_drivmedel[[FuelID]:[Reduktionsplikt]],10,FALSE)="Ja",VLOOKUP(HBL[[#This Row],[Drivmedelskategori]],Drivmedel[],5,FALSE),""),"")</f>
        <v/>
      </c>
      <c r="D206" s="9" t="str">
        <f>IFERROR(IF(HBL[[#This Row],[Hållbar mängd]]&gt;0,HBL[[#This Row],[Växthusgasutsläpp g CO2e/MJ]]*HBL[[#This Row],[Energimängd MJ]]/1000000,""),"")</f>
        <v/>
      </c>
      <c r="E206" s="3" t="str">
        <f>IF(HBL[[#This Row],[Hållbar mängd]]&gt;0,CONCATENATE(Rapporteringsår,"-",HBL[[#This Row],[ID]]),"")</f>
        <v/>
      </c>
      <c r="F206" s="3" t="str">
        <f>IF(HBL[[#This Row],[Hållbar mängd]]&gt;0,Organisationsnummer,"")</f>
        <v/>
      </c>
      <c r="G206" s="56" t="str">
        <f>IF(HBL[[#This Row],[Hållbar mängd]]&gt;0,Rapporteringsår,"")</f>
        <v/>
      </c>
      <c r="H206" s="76" t="str">
        <f>IFERROR(VLOOKUP(HBL[[#This Row],[Råvara]],Råvaror!$B$3:$D$81,3,FALSE),"")</f>
        <v/>
      </c>
      <c r="I206" s="76" t="str">
        <f>IFERROR(VLOOKUP(HBL[[#This Row],[Råvara]],Råvaror!$B$3:$E$81,4,FALSE),"")</f>
        <v/>
      </c>
      <c r="J206" s="76" t="str">
        <f>IFERROR(VLOOKUP(HBL[[#This Row],[Drivmedel]],DML_drivmedel[[FuelID]:[Drivmedel]],6,FALSE),"")</f>
        <v/>
      </c>
      <c r="K206" s="148">
        <v>3204</v>
      </c>
      <c r="L206" s="3"/>
      <c r="M206" s="3"/>
      <c r="N206" s="3"/>
      <c r="O206" s="78"/>
      <c r="P206" s="3"/>
      <c r="Q206" s="3" t="str">
        <f>IFERROR(HLOOKUP(HBL[[#This Row],[Bränslekategori]],Listor!$G$292:$N$306,IF(HBL[[#This Row],[Enhet]]=Listor!$A$44,14,IF(HBL[[#This Row],[Enhet]]=Listor!$A$45,15,"")),FALSE),"")</f>
        <v/>
      </c>
      <c r="R206" s="3"/>
      <c r="S206" s="3"/>
      <c r="T206" s="3"/>
      <c r="U206" s="3"/>
      <c r="V206" s="3"/>
      <c r="W206" s="3"/>
      <c r="X206" s="3"/>
      <c r="Y206" s="77" t="str">
        <f>IF(HBL[[#This Row],[Produktionskedja]]&lt;&gt;"",VLOOKUP(HBL[[#This Row],[Produktionskedja]],Normalvärden[],4,FALSE),"")</f>
        <v/>
      </c>
      <c r="Z206" s="54"/>
      <c r="AA206" s="3"/>
      <c r="AB206" s="54"/>
      <c r="AC206" s="55" t="str">
        <f>IF(HBL[[#This Row],[Växthusgasutsläpp g CO2e/MJ]]&lt;&gt;"",IF(HBL[[#This Row],[Växthusgasutsläpp g CO2e/MJ]]&gt;(0.5*VLOOKUP(HBL[[#This Row],[Användningsområde]],Användningsområde[],2,FALSE)),"Utsläppsminskningen är mindre än 50 % och uppfyller därför inte hållbarhetskriterierna",""),"")</f>
        <v/>
      </c>
      <c r="AD206" s="163"/>
    </row>
    <row r="207" spans="2:30" x14ac:dyDescent="0.35">
      <c r="B207" s="9" t="str">
        <f>IF(HBL[[#This Row],[Hållbar mängd]]&gt;0,IF(HBL[[#This Row],[Enhet]]=Listor!$A$44,HBL[[#This Row],[Hållbar mängd]]*HBL[[#This Row],[Effektivt värmevärde]]*1000,HBL[[#This Row],[Hållbar mängd]]*HBL[[#This Row],[Effektivt värmevärde]]),"")</f>
        <v/>
      </c>
      <c r="C207" s="120" t="str">
        <f>IFERROR(IF(VLOOKUP(HBL[[#This Row],[Drivmedel]],DML_drivmedel[[FuelID]:[Reduktionsplikt]],10,FALSE)="Ja",VLOOKUP(HBL[[#This Row],[Drivmedelskategori]],Drivmedel[],5,FALSE),""),"")</f>
        <v/>
      </c>
      <c r="D207" s="9" t="str">
        <f>IFERROR(IF(HBL[[#This Row],[Hållbar mängd]]&gt;0,HBL[[#This Row],[Växthusgasutsläpp g CO2e/MJ]]*HBL[[#This Row],[Energimängd MJ]]/1000000,""),"")</f>
        <v/>
      </c>
      <c r="E207" s="3" t="str">
        <f>IF(HBL[[#This Row],[Hållbar mängd]]&gt;0,CONCATENATE(Rapporteringsår,"-",HBL[[#This Row],[ID]]),"")</f>
        <v/>
      </c>
      <c r="F207" s="3" t="str">
        <f>IF(HBL[[#This Row],[Hållbar mängd]]&gt;0,Organisationsnummer,"")</f>
        <v/>
      </c>
      <c r="G207" s="56" t="str">
        <f>IF(HBL[[#This Row],[Hållbar mängd]]&gt;0,Rapporteringsår,"")</f>
        <v/>
      </c>
      <c r="H207" s="76" t="str">
        <f>IFERROR(VLOOKUP(HBL[[#This Row],[Råvara]],Råvaror!$B$3:$D$81,3,FALSE),"")</f>
        <v/>
      </c>
      <c r="I207" s="76" t="str">
        <f>IFERROR(VLOOKUP(HBL[[#This Row],[Råvara]],Råvaror!$B$3:$E$81,4,FALSE),"")</f>
        <v/>
      </c>
      <c r="J207" s="76" t="str">
        <f>IFERROR(VLOOKUP(HBL[[#This Row],[Drivmedel]],DML_drivmedel[[FuelID]:[Drivmedel]],6,FALSE),"")</f>
        <v/>
      </c>
      <c r="K207" s="148">
        <v>3205</v>
      </c>
      <c r="L207" s="3"/>
      <c r="M207" s="3"/>
      <c r="N207" s="3"/>
      <c r="O207" s="78"/>
      <c r="P207" s="3"/>
      <c r="Q207" s="3" t="str">
        <f>IFERROR(HLOOKUP(HBL[[#This Row],[Bränslekategori]],Listor!$G$292:$N$306,IF(HBL[[#This Row],[Enhet]]=Listor!$A$44,14,IF(HBL[[#This Row],[Enhet]]=Listor!$A$45,15,"")),FALSE),"")</f>
        <v/>
      </c>
      <c r="R207" s="3"/>
      <c r="S207" s="3"/>
      <c r="T207" s="3"/>
      <c r="U207" s="3"/>
      <c r="V207" s="3"/>
      <c r="W207" s="3"/>
      <c r="X207" s="3"/>
      <c r="Y207" s="77" t="str">
        <f>IF(HBL[[#This Row],[Produktionskedja]]&lt;&gt;"",VLOOKUP(HBL[[#This Row],[Produktionskedja]],Normalvärden[],4,FALSE),"")</f>
        <v/>
      </c>
      <c r="Z207" s="54"/>
      <c r="AA207" s="3"/>
      <c r="AB207" s="54"/>
      <c r="AC207" s="55" t="str">
        <f>IF(HBL[[#This Row],[Växthusgasutsläpp g CO2e/MJ]]&lt;&gt;"",IF(HBL[[#This Row],[Växthusgasutsläpp g CO2e/MJ]]&gt;(0.5*VLOOKUP(HBL[[#This Row],[Användningsområde]],Användningsområde[],2,FALSE)),"Utsläppsminskningen är mindre än 50 % och uppfyller därför inte hållbarhetskriterierna",""),"")</f>
        <v/>
      </c>
      <c r="AD207" s="163"/>
    </row>
    <row r="208" spans="2:30" x14ac:dyDescent="0.35">
      <c r="B208" s="9" t="str">
        <f>IF(HBL[[#This Row],[Hållbar mängd]]&gt;0,IF(HBL[[#This Row],[Enhet]]=Listor!$A$44,HBL[[#This Row],[Hållbar mängd]]*HBL[[#This Row],[Effektivt värmevärde]]*1000,HBL[[#This Row],[Hållbar mängd]]*HBL[[#This Row],[Effektivt värmevärde]]),"")</f>
        <v/>
      </c>
      <c r="C208" s="120" t="str">
        <f>IFERROR(IF(VLOOKUP(HBL[[#This Row],[Drivmedel]],DML_drivmedel[[FuelID]:[Reduktionsplikt]],10,FALSE)="Ja",VLOOKUP(HBL[[#This Row],[Drivmedelskategori]],Drivmedel[],5,FALSE),""),"")</f>
        <v/>
      </c>
      <c r="D208" s="9" t="str">
        <f>IFERROR(IF(HBL[[#This Row],[Hållbar mängd]]&gt;0,HBL[[#This Row],[Växthusgasutsläpp g CO2e/MJ]]*HBL[[#This Row],[Energimängd MJ]]/1000000,""),"")</f>
        <v/>
      </c>
      <c r="E208" s="3" t="str">
        <f>IF(HBL[[#This Row],[Hållbar mängd]]&gt;0,CONCATENATE(Rapporteringsår,"-",HBL[[#This Row],[ID]]),"")</f>
        <v/>
      </c>
      <c r="F208" s="3" t="str">
        <f>IF(HBL[[#This Row],[Hållbar mängd]]&gt;0,Organisationsnummer,"")</f>
        <v/>
      </c>
      <c r="G208" s="56" t="str">
        <f>IF(HBL[[#This Row],[Hållbar mängd]]&gt;0,Rapporteringsår,"")</f>
        <v/>
      </c>
      <c r="H208" s="76" t="str">
        <f>IFERROR(VLOOKUP(HBL[[#This Row],[Råvara]],Råvaror!$B$3:$D$81,3,FALSE),"")</f>
        <v/>
      </c>
      <c r="I208" s="76" t="str">
        <f>IFERROR(VLOOKUP(HBL[[#This Row],[Råvara]],Råvaror!$B$3:$E$81,4,FALSE),"")</f>
        <v/>
      </c>
      <c r="J208" s="76" t="str">
        <f>IFERROR(VLOOKUP(HBL[[#This Row],[Drivmedel]],DML_drivmedel[[FuelID]:[Drivmedel]],6,FALSE),"")</f>
        <v/>
      </c>
      <c r="K208" s="148">
        <v>3206</v>
      </c>
      <c r="L208" s="3"/>
      <c r="M208" s="3"/>
      <c r="N208" s="3"/>
      <c r="O208" s="78"/>
      <c r="P208" s="3"/>
      <c r="Q208" s="3" t="str">
        <f>IFERROR(HLOOKUP(HBL[[#This Row],[Bränslekategori]],Listor!$G$292:$N$306,IF(HBL[[#This Row],[Enhet]]=Listor!$A$44,14,IF(HBL[[#This Row],[Enhet]]=Listor!$A$45,15,"")),FALSE),"")</f>
        <v/>
      </c>
      <c r="R208" s="3"/>
      <c r="S208" s="3"/>
      <c r="T208" s="3"/>
      <c r="U208" s="3"/>
      <c r="V208" s="3"/>
      <c r="W208" s="3"/>
      <c r="X208" s="3"/>
      <c r="Y208" s="77" t="str">
        <f>IF(HBL[[#This Row],[Produktionskedja]]&lt;&gt;"",VLOOKUP(HBL[[#This Row],[Produktionskedja]],Normalvärden[],4,FALSE),"")</f>
        <v/>
      </c>
      <c r="Z208" s="54"/>
      <c r="AA208" s="3"/>
      <c r="AB208" s="54"/>
      <c r="AC208" s="55" t="str">
        <f>IF(HBL[[#This Row],[Växthusgasutsläpp g CO2e/MJ]]&lt;&gt;"",IF(HBL[[#This Row],[Växthusgasutsläpp g CO2e/MJ]]&gt;(0.5*VLOOKUP(HBL[[#This Row],[Användningsområde]],Användningsområde[],2,FALSE)),"Utsläppsminskningen är mindre än 50 % och uppfyller därför inte hållbarhetskriterierna",""),"")</f>
        <v/>
      </c>
      <c r="AD208" s="163"/>
    </row>
    <row r="209" spans="2:30" x14ac:dyDescent="0.35">
      <c r="B209" s="9" t="str">
        <f>IF(HBL[[#This Row],[Hållbar mängd]]&gt;0,IF(HBL[[#This Row],[Enhet]]=Listor!$A$44,HBL[[#This Row],[Hållbar mängd]]*HBL[[#This Row],[Effektivt värmevärde]]*1000,HBL[[#This Row],[Hållbar mängd]]*HBL[[#This Row],[Effektivt värmevärde]]),"")</f>
        <v/>
      </c>
      <c r="C209" s="120" t="str">
        <f>IFERROR(IF(VLOOKUP(HBL[[#This Row],[Drivmedel]],DML_drivmedel[[FuelID]:[Reduktionsplikt]],10,FALSE)="Ja",VLOOKUP(HBL[[#This Row],[Drivmedelskategori]],Drivmedel[],5,FALSE),""),"")</f>
        <v/>
      </c>
      <c r="D209" s="9" t="str">
        <f>IFERROR(IF(HBL[[#This Row],[Hållbar mängd]]&gt;0,HBL[[#This Row],[Växthusgasutsläpp g CO2e/MJ]]*HBL[[#This Row],[Energimängd MJ]]/1000000,""),"")</f>
        <v/>
      </c>
      <c r="E209" s="3" t="str">
        <f>IF(HBL[[#This Row],[Hållbar mängd]]&gt;0,CONCATENATE(Rapporteringsår,"-",HBL[[#This Row],[ID]]),"")</f>
        <v/>
      </c>
      <c r="F209" s="3" t="str">
        <f>IF(HBL[[#This Row],[Hållbar mängd]]&gt;0,Organisationsnummer,"")</f>
        <v/>
      </c>
      <c r="G209" s="56" t="str">
        <f>IF(HBL[[#This Row],[Hållbar mängd]]&gt;0,Rapporteringsår,"")</f>
        <v/>
      </c>
      <c r="H209" s="76" t="str">
        <f>IFERROR(VLOOKUP(HBL[[#This Row],[Råvara]],Råvaror!$B$3:$D$81,3,FALSE),"")</f>
        <v/>
      </c>
      <c r="I209" s="76" t="str">
        <f>IFERROR(VLOOKUP(HBL[[#This Row],[Råvara]],Råvaror!$B$3:$E$81,4,FALSE),"")</f>
        <v/>
      </c>
      <c r="J209" s="76" t="str">
        <f>IFERROR(VLOOKUP(HBL[[#This Row],[Drivmedel]],DML_drivmedel[[FuelID]:[Drivmedel]],6,FALSE),"")</f>
        <v/>
      </c>
      <c r="K209" s="148">
        <v>3207</v>
      </c>
      <c r="L209" s="3"/>
      <c r="M209" s="3"/>
      <c r="N209" s="3"/>
      <c r="O209" s="78"/>
      <c r="P209" s="3"/>
      <c r="Q209" s="3" t="str">
        <f>IFERROR(HLOOKUP(HBL[[#This Row],[Bränslekategori]],Listor!$G$292:$N$306,IF(HBL[[#This Row],[Enhet]]=Listor!$A$44,14,IF(HBL[[#This Row],[Enhet]]=Listor!$A$45,15,"")),FALSE),"")</f>
        <v/>
      </c>
      <c r="R209" s="3"/>
      <c r="S209" s="3"/>
      <c r="T209" s="3"/>
      <c r="U209" s="3"/>
      <c r="V209" s="3"/>
      <c r="W209" s="3"/>
      <c r="X209" s="3"/>
      <c r="Y209" s="77" t="str">
        <f>IF(HBL[[#This Row],[Produktionskedja]]&lt;&gt;"",VLOOKUP(HBL[[#This Row],[Produktionskedja]],Normalvärden[],4,FALSE),"")</f>
        <v/>
      </c>
      <c r="Z209" s="54"/>
      <c r="AA209" s="3"/>
      <c r="AB209" s="54"/>
      <c r="AC209" s="55" t="str">
        <f>IF(HBL[[#This Row],[Växthusgasutsläpp g CO2e/MJ]]&lt;&gt;"",IF(HBL[[#This Row],[Växthusgasutsläpp g CO2e/MJ]]&gt;(0.5*VLOOKUP(HBL[[#This Row],[Användningsområde]],Användningsområde[],2,FALSE)),"Utsläppsminskningen är mindre än 50 % och uppfyller därför inte hållbarhetskriterierna",""),"")</f>
        <v/>
      </c>
      <c r="AD209" s="163"/>
    </row>
    <row r="210" spans="2:30" x14ac:dyDescent="0.35">
      <c r="B210" s="9" t="str">
        <f>IF(HBL[[#This Row],[Hållbar mängd]]&gt;0,IF(HBL[[#This Row],[Enhet]]=Listor!$A$44,HBL[[#This Row],[Hållbar mängd]]*HBL[[#This Row],[Effektivt värmevärde]]*1000,HBL[[#This Row],[Hållbar mängd]]*HBL[[#This Row],[Effektivt värmevärde]]),"")</f>
        <v/>
      </c>
      <c r="C210" s="120" t="str">
        <f>IFERROR(IF(VLOOKUP(HBL[[#This Row],[Drivmedel]],DML_drivmedel[[FuelID]:[Reduktionsplikt]],10,FALSE)="Ja",VLOOKUP(HBL[[#This Row],[Drivmedelskategori]],Drivmedel[],5,FALSE),""),"")</f>
        <v/>
      </c>
      <c r="D210" s="9" t="str">
        <f>IFERROR(IF(HBL[[#This Row],[Hållbar mängd]]&gt;0,HBL[[#This Row],[Växthusgasutsläpp g CO2e/MJ]]*HBL[[#This Row],[Energimängd MJ]]/1000000,""),"")</f>
        <v/>
      </c>
      <c r="E210" s="3" t="str">
        <f>IF(HBL[[#This Row],[Hållbar mängd]]&gt;0,CONCATENATE(Rapporteringsår,"-",HBL[[#This Row],[ID]]),"")</f>
        <v/>
      </c>
      <c r="F210" s="3" t="str">
        <f>IF(HBL[[#This Row],[Hållbar mängd]]&gt;0,Organisationsnummer,"")</f>
        <v/>
      </c>
      <c r="G210" s="56" t="str">
        <f>IF(HBL[[#This Row],[Hållbar mängd]]&gt;0,Rapporteringsår,"")</f>
        <v/>
      </c>
      <c r="H210" s="76" t="str">
        <f>IFERROR(VLOOKUP(HBL[[#This Row],[Råvara]],Råvaror!$B$3:$D$81,3,FALSE),"")</f>
        <v/>
      </c>
      <c r="I210" s="76" t="str">
        <f>IFERROR(VLOOKUP(HBL[[#This Row],[Råvara]],Råvaror!$B$3:$E$81,4,FALSE),"")</f>
        <v/>
      </c>
      <c r="J210" s="76" t="str">
        <f>IFERROR(VLOOKUP(HBL[[#This Row],[Drivmedel]],DML_drivmedel[[FuelID]:[Drivmedel]],6,FALSE),"")</f>
        <v/>
      </c>
      <c r="K210" s="148">
        <v>3208</v>
      </c>
      <c r="L210" s="3"/>
      <c r="M210" s="3"/>
      <c r="N210" s="3"/>
      <c r="O210" s="78"/>
      <c r="P210" s="3"/>
      <c r="Q210" s="3" t="str">
        <f>IFERROR(HLOOKUP(HBL[[#This Row],[Bränslekategori]],Listor!$G$292:$N$306,IF(HBL[[#This Row],[Enhet]]=Listor!$A$44,14,IF(HBL[[#This Row],[Enhet]]=Listor!$A$45,15,"")),FALSE),"")</f>
        <v/>
      </c>
      <c r="R210" s="3"/>
      <c r="S210" s="3"/>
      <c r="T210" s="3"/>
      <c r="U210" s="3"/>
      <c r="V210" s="3"/>
      <c r="W210" s="3"/>
      <c r="X210" s="3"/>
      <c r="Y210" s="77" t="str">
        <f>IF(HBL[[#This Row],[Produktionskedja]]&lt;&gt;"",VLOOKUP(HBL[[#This Row],[Produktionskedja]],Normalvärden[],4,FALSE),"")</f>
        <v/>
      </c>
      <c r="Z210" s="54"/>
      <c r="AA210" s="3"/>
      <c r="AB210" s="54"/>
      <c r="AC210" s="55" t="str">
        <f>IF(HBL[[#This Row],[Växthusgasutsläpp g CO2e/MJ]]&lt;&gt;"",IF(HBL[[#This Row],[Växthusgasutsläpp g CO2e/MJ]]&gt;(0.5*VLOOKUP(HBL[[#This Row],[Användningsområde]],Användningsområde[],2,FALSE)),"Utsläppsminskningen är mindre än 50 % och uppfyller därför inte hållbarhetskriterierna",""),"")</f>
        <v/>
      </c>
      <c r="AD210" s="163"/>
    </row>
    <row r="211" spans="2:30" x14ac:dyDescent="0.35">
      <c r="B211" s="9" t="str">
        <f>IF(HBL[[#This Row],[Hållbar mängd]]&gt;0,IF(HBL[[#This Row],[Enhet]]=Listor!$A$44,HBL[[#This Row],[Hållbar mängd]]*HBL[[#This Row],[Effektivt värmevärde]]*1000,HBL[[#This Row],[Hållbar mängd]]*HBL[[#This Row],[Effektivt värmevärde]]),"")</f>
        <v/>
      </c>
      <c r="C211" s="120" t="str">
        <f>IFERROR(IF(VLOOKUP(HBL[[#This Row],[Drivmedel]],DML_drivmedel[[FuelID]:[Reduktionsplikt]],10,FALSE)="Ja",VLOOKUP(HBL[[#This Row],[Drivmedelskategori]],Drivmedel[],5,FALSE),""),"")</f>
        <v/>
      </c>
      <c r="D211" s="9" t="str">
        <f>IFERROR(IF(HBL[[#This Row],[Hållbar mängd]]&gt;0,HBL[[#This Row],[Växthusgasutsläpp g CO2e/MJ]]*HBL[[#This Row],[Energimängd MJ]]/1000000,""),"")</f>
        <v/>
      </c>
      <c r="E211" s="3" t="str">
        <f>IF(HBL[[#This Row],[Hållbar mängd]]&gt;0,CONCATENATE(Rapporteringsår,"-",HBL[[#This Row],[ID]]),"")</f>
        <v/>
      </c>
      <c r="F211" s="3" t="str">
        <f>IF(HBL[[#This Row],[Hållbar mängd]]&gt;0,Organisationsnummer,"")</f>
        <v/>
      </c>
      <c r="G211" s="56" t="str">
        <f>IF(HBL[[#This Row],[Hållbar mängd]]&gt;0,Rapporteringsår,"")</f>
        <v/>
      </c>
      <c r="H211" s="76" t="str">
        <f>IFERROR(VLOOKUP(HBL[[#This Row],[Råvara]],Råvaror!$B$3:$D$81,3,FALSE),"")</f>
        <v/>
      </c>
      <c r="I211" s="76" t="str">
        <f>IFERROR(VLOOKUP(HBL[[#This Row],[Råvara]],Råvaror!$B$3:$E$81,4,FALSE),"")</f>
        <v/>
      </c>
      <c r="J211" s="76" t="str">
        <f>IFERROR(VLOOKUP(HBL[[#This Row],[Drivmedel]],DML_drivmedel[[FuelID]:[Drivmedel]],6,FALSE),"")</f>
        <v/>
      </c>
      <c r="K211" s="148">
        <v>3209</v>
      </c>
      <c r="L211" s="3"/>
      <c r="M211" s="3"/>
      <c r="N211" s="3"/>
      <c r="O211" s="78"/>
      <c r="P211" s="3"/>
      <c r="Q211" s="3" t="str">
        <f>IFERROR(HLOOKUP(HBL[[#This Row],[Bränslekategori]],Listor!$G$292:$N$306,IF(HBL[[#This Row],[Enhet]]=Listor!$A$44,14,IF(HBL[[#This Row],[Enhet]]=Listor!$A$45,15,"")),FALSE),"")</f>
        <v/>
      </c>
      <c r="R211" s="3"/>
      <c r="S211" s="3"/>
      <c r="T211" s="3"/>
      <c r="U211" s="3"/>
      <c r="V211" s="3"/>
      <c r="W211" s="3"/>
      <c r="X211" s="3"/>
      <c r="Y211" s="77" t="str">
        <f>IF(HBL[[#This Row],[Produktionskedja]]&lt;&gt;"",VLOOKUP(HBL[[#This Row],[Produktionskedja]],Normalvärden[],4,FALSE),"")</f>
        <v/>
      </c>
      <c r="Z211" s="54"/>
      <c r="AA211" s="3"/>
      <c r="AB211" s="54"/>
      <c r="AC211" s="55" t="str">
        <f>IF(HBL[[#This Row],[Växthusgasutsläpp g CO2e/MJ]]&lt;&gt;"",IF(HBL[[#This Row],[Växthusgasutsläpp g CO2e/MJ]]&gt;(0.5*VLOOKUP(HBL[[#This Row],[Användningsområde]],Användningsområde[],2,FALSE)),"Utsläppsminskningen är mindre än 50 % och uppfyller därför inte hållbarhetskriterierna",""),"")</f>
        <v/>
      </c>
      <c r="AD211" s="163"/>
    </row>
    <row r="212" spans="2:30" x14ac:dyDescent="0.35">
      <c r="B212" s="9" t="str">
        <f>IF(HBL[[#This Row],[Hållbar mängd]]&gt;0,IF(HBL[[#This Row],[Enhet]]=Listor!$A$44,HBL[[#This Row],[Hållbar mängd]]*HBL[[#This Row],[Effektivt värmevärde]]*1000,HBL[[#This Row],[Hållbar mängd]]*HBL[[#This Row],[Effektivt värmevärde]]),"")</f>
        <v/>
      </c>
      <c r="C212" s="120" t="str">
        <f>IFERROR(IF(VLOOKUP(HBL[[#This Row],[Drivmedel]],DML_drivmedel[[FuelID]:[Reduktionsplikt]],10,FALSE)="Ja",VLOOKUP(HBL[[#This Row],[Drivmedelskategori]],Drivmedel[],5,FALSE),""),"")</f>
        <v/>
      </c>
      <c r="D212" s="9" t="str">
        <f>IFERROR(IF(HBL[[#This Row],[Hållbar mängd]]&gt;0,HBL[[#This Row],[Växthusgasutsläpp g CO2e/MJ]]*HBL[[#This Row],[Energimängd MJ]]/1000000,""),"")</f>
        <v/>
      </c>
      <c r="E212" s="3" t="str">
        <f>IF(HBL[[#This Row],[Hållbar mängd]]&gt;0,CONCATENATE(Rapporteringsår,"-",HBL[[#This Row],[ID]]),"")</f>
        <v/>
      </c>
      <c r="F212" s="3" t="str">
        <f>IF(HBL[[#This Row],[Hållbar mängd]]&gt;0,Organisationsnummer,"")</f>
        <v/>
      </c>
      <c r="G212" s="56" t="str">
        <f>IF(HBL[[#This Row],[Hållbar mängd]]&gt;0,Rapporteringsår,"")</f>
        <v/>
      </c>
      <c r="H212" s="76" t="str">
        <f>IFERROR(VLOOKUP(HBL[[#This Row],[Råvara]],Råvaror!$B$3:$D$81,3,FALSE),"")</f>
        <v/>
      </c>
      <c r="I212" s="76" t="str">
        <f>IFERROR(VLOOKUP(HBL[[#This Row],[Råvara]],Råvaror!$B$3:$E$81,4,FALSE),"")</f>
        <v/>
      </c>
      <c r="J212" s="76" t="str">
        <f>IFERROR(VLOOKUP(HBL[[#This Row],[Drivmedel]],DML_drivmedel[[FuelID]:[Drivmedel]],6,FALSE),"")</f>
        <v/>
      </c>
      <c r="K212" s="148">
        <v>3210</v>
      </c>
      <c r="L212" s="3"/>
      <c r="M212" s="3"/>
      <c r="N212" s="3"/>
      <c r="O212" s="78"/>
      <c r="P212" s="3"/>
      <c r="Q212" s="3" t="str">
        <f>IFERROR(HLOOKUP(HBL[[#This Row],[Bränslekategori]],Listor!$G$292:$N$306,IF(HBL[[#This Row],[Enhet]]=Listor!$A$44,14,IF(HBL[[#This Row],[Enhet]]=Listor!$A$45,15,"")),FALSE),"")</f>
        <v/>
      </c>
      <c r="R212" s="3"/>
      <c r="S212" s="3"/>
      <c r="T212" s="3"/>
      <c r="U212" s="3"/>
      <c r="V212" s="3"/>
      <c r="W212" s="3"/>
      <c r="X212" s="3"/>
      <c r="Y212" s="77" t="str">
        <f>IF(HBL[[#This Row],[Produktionskedja]]&lt;&gt;"",VLOOKUP(HBL[[#This Row],[Produktionskedja]],Normalvärden[],4,FALSE),"")</f>
        <v/>
      </c>
      <c r="Z212" s="54"/>
      <c r="AA212" s="3"/>
      <c r="AB212" s="54"/>
      <c r="AC212" s="55" t="str">
        <f>IF(HBL[[#This Row],[Växthusgasutsläpp g CO2e/MJ]]&lt;&gt;"",IF(HBL[[#This Row],[Växthusgasutsläpp g CO2e/MJ]]&gt;(0.5*VLOOKUP(HBL[[#This Row],[Användningsområde]],Användningsområde[],2,FALSE)),"Utsläppsminskningen är mindre än 50 % och uppfyller därför inte hållbarhetskriterierna",""),"")</f>
        <v/>
      </c>
      <c r="AD212" s="163"/>
    </row>
    <row r="213" spans="2:30" x14ac:dyDescent="0.35">
      <c r="B213" s="9" t="str">
        <f>IF(HBL[[#This Row],[Hållbar mängd]]&gt;0,IF(HBL[[#This Row],[Enhet]]=Listor!$A$44,HBL[[#This Row],[Hållbar mängd]]*HBL[[#This Row],[Effektivt värmevärde]]*1000,HBL[[#This Row],[Hållbar mängd]]*HBL[[#This Row],[Effektivt värmevärde]]),"")</f>
        <v/>
      </c>
      <c r="C213" s="120" t="str">
        <f>IFERROR(IF(VLOOKUP(HBL[[#This Row],[Drivmedel]],DML_drivmedel[[FuelID]:[Reduktionsplikt]],10,FALSE)="Ja",VLOOKUP(HBL[[#This Row],[Drivmedelskategori]],Drivmedel[],5,FALSE),""),"")</f>
        <v/>
      </c>
      <c r="D213" s="9" t="str">
        <f>IFERROR(IF(HBL[[#This Row],[Hållbar mängd]]&gt;0,HBL[[#This Row],[Växthusgasutsläpp g CO2e/MJ]]*HBL[[#This Row],[Energimängd MJ]]/1000000,""),"")</f>
        <v/>
      </c>
      <c r="E213" s="3" t="str">
        <f>IF(HBL[[#This Row],[Hållbar mängd]]&gt;0,CONCATENATE(Rapporteringsår,"-",HBL[[#This Row],[ID]]),"")</f>
        <v/>
      </c>
      <c r="F213" s="3" t="str">
        <f>IF(HBL[[#This Row],[Hållbar mängd]]&gt;0,Organisationsnummer,"")</f>
        <v/>
      </c>
      <c r="G213" s="56" t="str">
        <f>IF(HBL[[#This Row],[Hållbar mängd]]&gt;0,Rapporteringsår,"")</f>
        <v/>
      </c>
      <c r="H213" s="76" t="str">
        <f>IFERROR(VLOOKUP(HBL[[#This Row],[Råvara]],Råvaror!$B$3:$D$81,3,FALSE),"")</f>
        <v/>
      </c>
      <c r="I213" s="76" t="str">
        <f>IFERROR(VLOOKUP(HBL[[#This Row],[Råvara]],Råvaror!$B$3:$E$81,4,FALSE),"")</f>
        <v/>
      </c>
      <c r="J213" s="76" t="str">
        <f>IFERROR(VLOOKUP(HBL[[#This Row],[Drivmedel]],DML_drivmedel[[FuelID]:[Drivmedel]],6,FALSE),"")</f>
        <v/>
      </c>
      <c r="K213" s="148">
        <v>3211</v>
      </c>
      <c r="L213" s="3"/>
      <c r="M213" s="3"/>
      <c r="N213" s="3"/>
      <c r="O213" s="78"/>
      <c r="P213" s="3"/>
      <c r="Q213" s="3" t="str">
        <f>IFERROR(HLOOKUP(HBL[[#This Row],[Bränslekategori]],Listor!$G$292:$N$306,IF(HBL[[#This Row],[Enhet]]=Listor!$A$44,14,IF(HBL[[#This Row],[Enhet]]=Listor!$A$45,15,"")),FALSE),"")</f>
        <v/>
      </c>
      <c r="R213" s="3"/>
      <c r="S213" s="3"/>
      <c r="T213" s="3"/>
      <c r="U213" s="3"/>
      <c r="V213" s="3"/>
      <c r="W213" s="3"/>
      <c r="X213" s="3"/>
      <c r="Y213" s="77" t="str">
        <f>IF(HBL[[#This Row],[Produktionskedja]]&lt;&gt;"",VLOOKUP(HBL[[#This Row],[Produktionskedja]],Normalvärden[],4,FALSE),"")</f>
        <v/>
      </c>
      <c r="Z213" s="54"/>
      <c r="AA213" s="3"/>
      <c r="AB213" s="54"/>
      <c r="AC213" s="55" t="str">
        <f>IF(HBL[[#This Row],[Växthusgasutsläpp g CO2e/MJ]]&lt;&gt;"",IF(HBL[[#This Row],[Växthusgasutsläpp g CO2e/MJ]]&gt;(0.5*VLOOKUP(HBL[[#This Row],[Användningsområde]],Användningsområde[],2,FALSE)),"Utsläppsminskningen är mindre än 50 % och uppfyller därför inte hållbarhetskriterierna",""),"")</f>
        <v/>
      </c>
      <c r="AD213" s="163"/>
    </row>
    <row r="214" spans="2:30" x14ac:dyDescent="0.35">
      <c r="B214" s="9" t="str">
        <f>IF(HBL[[#This Row],[Hållbar mängd]]&gt;0,IF(HBL[[#This Row],[Enhet]]=Listor!$A$44,HBL[[#This Row],[Hållbar mängd]]*HBL[[#This Row],[Effektivt värmevärde]]*1000,HBL[[#This Row],[Hållbar mängd]]*HBL[[#This Row],[Effektivt värmevärde]]),"")</f>
        <v/>
      </c>
      <c r="C214" s="120" t="str">
        <f>IFERROR(IF(VLOOKUP(HBL[[#This Row],[Drivmedel]],DML_drivmedel[[FuelID]:[Reduktionsplikt]],10,FALSE)="Ja",VLOOKUP(HBL[[#This Row],[Drivmedelskategori]],Drivmedel[],5,FALSE),""),"")</f>
        <v/>
      </c>
      <c r="D214" s="9" t="str">
        <f>IFERROR(IF(HBL[[#This Row],[Hållbar mängd]]&gt;0,HBL[[#This Row],[Växthusgasutsläpp g CO2e/MJ]]*HBL[[#This Row],[Energimängd MJ]]/1000000,""),"")</f>
        <v/>
      </c>
      <c r="E214" s="3" t="str">
        <f>IF(HBL[[#This Row],[Hållbar mängd]]&gt;0,CONCATENATE(Rapporteringsår,"-",HBL[[#This Row],[ID]]),"")</f>
        <v/>
      </c>
      <c r="F214" s="3" t="str">
        <f>IF(HBL[[#This Row],[Hållbar mängd]]&gt;0,Organisationsnummer,"")</f>
        <v/>
      </c>
      <c r="G214" s="56" t="str">
        <f>IF(HBL[[#This Row],[Hållbar mängd]]&gt;0,Rapporteringsår,"")</f>
        <v/>
      </c>
      <c r="H214" s="76" t="str">
        <f>IFERROR(VLOOKUP(HBL[[#This Row],[Råvara]],Råvaror!$B$3:$D$81,3,FALSE),"")</f>
        <v/>
      </c>
      <c r="I214" s="76" t="str">
        <f>IFERROR(VLOOKUP(HBL[[#This Row],[Råvara]],Råvaror!$B$3:$E$81,4,FALSE),"")</f>
        <v/>
      </c>
      <c r="J214" s="76" t="str">
        <f>IFERROR(VLOOKUP(HBL[[#This Row],[Drivmedel]],DML_drivmedel[[FuelID]:[Drivmedel]],6,FALSE),"")</f>
        <v/>
      </c>
      <c r="K214" s="148">
        <v>3212</v>
      </c>
      <c r="L214" s="3"/>
      <c r="M214" s="3"/>
      <c r="N214" s="3"/>
      <c r="O214" s="78"/>
      <c r="P214" s="3"/>
      <c r="Q214" s="3" t="str">
        <f>IFERROR(HLOOKUP(HBL[[#This Row],[Bränslekategori]],Listor!$G$292:$N$306,IF(HBL[[#This Row],[Enhet]]=Listor!$A$44,14,IF(HBL[[#This Row],[Enhet]]=Listor!$A$45,15,"")),FALSE),"")</f>
        <v/>
      </c>
      <c r="R214" s="3"/>
      <c r="S214" s="3"/>
      <c r="T214" s="3"/>
      <c r="U214" s="3"/>
      <c r="V214" s="3"/>
      <c r="W214" s="3"/>
      <c r="X214" s="3"/>
      <c r="Y214" s="77" t="str">
        <f>IF(HBL[[#This Row],[Produktionskedja]]&lt;&gt;"",VLOOKUP(HBL[[#This Row],[Produktionskedja]],Normalvärden[],4,FALSE),"")</f>
        <v/>
      </c>
      <c r="Z214" s="54"/>
      <c r="AA214" s="3"/>
      <c r="AB214" s="54"/>
      <c r="AC214" s="55" t="str">
        <f>IF(HBL[[#This Row],[Växthusgasutsläpp g CO2e/MJ]]&lt;&gt;"",IF(HBL[[#This Row],[Växthusgasutsläpp g CO2e/MJ]]&gt;(0.5*VLOOKUP(HBL[[#This Row],[Användningsområde]],Användningsområde[],2,FALSE)),"Utsläppsminskningen är mindre än 50 % och uppfyller därför inte hållbarhetskriterierna",""),"")</f>
        <v/>
      </c>
      <c r="AD214" s="163"/>
    </row>
    <row r="215" spans="2:30" x14ac:dyDescent="0.35">
      <c r="B215" s="9" t="str">
        <f>IF(HBL[[#This Row],[Hållbar mängd]]&gt;0,IF(HBL[[#This Row],[Enhet]]=Listor!$A$44,HBL[[#This Row],[Hållbar mängd]]*HBL[[#This Row],[Effektivt värmevärde]]*1000,HBL[[#This Row],[Hållbar mängd]]*HBL[[#This Row],[Effektivt värmevärde]]),"")</f>
        <v/>
      </c>
      <c r="C215" s="120" t="str">
        <f>IFERROR(IF(VLOOKUP(HBL[[#This Row],[Drivmedel]],DML_drivmedel[[FuelID]:[Reduktionsplikt]],10,FALSE)="Ja",VLOOKUP(HBL[[#This Row],[Drivmedelskategori]],Drivmedel[],5,FALSE),""),"")</f>
        <v/>
      </c>
      <c r="D215" s="9" t="str">
        <f>IFERROR(IF(HBL[[#This Row],[Hållbar mängd]]&gt;0,HBL[[#This Row],[Växthusgasutsläpp g CO2e/MJ]]*HBL[[#This Row],[Energimängd MJ]]/1000000,""),"")</f>
        <v/>
      </c>
      <c r="E215" s="3" t="str">
        <f>IF(HBL[[#This Row],[Hållbar mängd]]&gt;0,CONCATENATE(Rapporteringsår,"-",HBL[[#This Row],[ID]]),"")</f>
        <v/>
      </c>
      <c r="F215" s="3" t="str">
        <f>IF(HBL[[#This Row],[Hållbar mängd]]&gt;0,Organisationsnummer,"")</f>
        <v/>
      </c>
      <c r="G215" s="56" t="str">
        <f>IF(HBL[[#This Row],[Hållbar mängd]]&gt;0,Rapporteringsår,"")</f>
        <v/>
      </c>
      <c r="H215" s="76" t="str">
        <f>IFERROR(VLOOKUP(HBL[[#This Row],[Råvara]],Råvaror!$B$3:$D$81,3,FALSE),"")</f>
        <v/>
      </c>
      <c r="I215" s="76" t="str">
        <f>IFERROR(VLOOKUP(HBL[[#This Row],[Råvara]],Råvaror!$B$3:$E$81,4,FALSE),"")</f>
        <v/>
      </c>
      <c r="J215" s="76" t="str">
        <f>IFERROR(VLOOKUP(HBL[[#This Row],[Drivmedel]],DML_drivmedel[[FuelID]:[Drivmedel]],6,FALSE),"")</f>
        <v/>
      </c>
      <c r="K215" s="148">
        <v>3213</v>
      </c>
      <c r="L215" s="3"/>
      <c r="M215" s="3"/>
      <c r="N215" s="3"/>
      <c r="O215" s="78"/>
      <c r="P215" s="3"/>
      <c r="Q215" s="3" t="str">
        <f>IFERROR(HLOOKUP(HBL[[#This Row],[Bränslekategori]],Listor!$G$292:$N$306,IF(HBL[[#This Row],[Enhet]]=Listor!$A$44,14,IF(HBL[[#This Row],[Enhet]]=Listor!$A$45,15,"")),FALSE),"")</f>
        <v/>
      </c>
      <c r="R215" s="3"/>
      <c r="S215" s="3"/>
      <c r="T215" s="3"/>
      <c r="U215" s="3"/>
      <c r="V215" s="3"/>
      <c r="W215" s="3"/>
      <c r="X215" s="3"/>
      <c r="Y215" s="77" t="str">
        <f>IF(HBL[[#This Row],[Produktionskedja]]&lt;&gt;"",VLOOKUP(HBL[[#This Row],[Produktionskedja]],Normalvärden[],4,FALSE),"")</f>
        <v/>
      </c>
      <c r="Z215" s="54"/>
      <c r="AA215" s="3"/>
      <c r="AB215" s="54"/>
      <c r="AC215" s="55" t="str">
        <f>IF(HBL[[#This Row],[Växthusgasutsläpp g CO2e/MJ]]&lt;&gt;"",IF(HBL[[#This Row],[Växthusgasutsläpp g CO2e/MJ]]&gt;(0.5*VLOOKUP(HBL[[#This Row],[Användningsområde]],Användningsområde[],2,FALSE)),"Utsläppsminskningen är mindre än 50 % och uppfyller därför inte hållbarhetskriterierna",""),"")</f>
        <v/>
      </c>
      <c r="AD215" s="163"/>
    </row>
    <row r="216" spans="2:30" x14ac:dyDescent="0.35">
      <c r="B216" s="9" t="str">
        <f>IF(HBL[[#This Row],[Hållbar mängd]]&gt;0,IF(HBL[[#This Row],[Enhet]]=Listor!$A$44,HBL[[#This Row],[Hållbar mängd]]*HBL[[#This Row],[Effektivt värmevärde]]*1000,HBL[[#This Row],[Hållbar mängd]]*HBL[[#This Row],[Effektivt värmevärde]]),"")</f>
        <v/>
      </c>
      <c r="C216" s="120" t="str">
        <f>IFERROR(IF(VLOOKUP(HBL[[#This Row],[Drivmedel]],DML_drivmedel[[FuelID]:[Reduktionsplikt]],10,FALSE)="Ja",VLOOKUP(HBL[[#This Row],[Drivmedelskategori]],Drivmedel[],5,FALSE),""),"")</f>
        <v/>
      </c>
      <c r="D216" s="9" t="str">
        <f>IFERROR(IF(HBL[[#This Row],[Hållbar mängd]]&gt;0,HBL[[#This Row],[Växthusgasutsläpp g CO2e/MJ]]*HBL[[#This Row],[Energimängd MJ]]/1000000,""),"")</f>
        <v/>
      </c>
      <c r="E216" s="3" t="str">
        <f>IF(HBL[[#This Row],[Hållbar mängd]]&gt;0,CONCATENATE(Rapporteringsår,"-",HBL[[#This Row],[ID]]),"")</f>
        <v/>
      </c>
      <c r="F216" s="3" t="str">
        <f>IF(HBL[[#This Row],[Hållbar mängd]]&gt;0,Organisationsnummer,"")</f>
        <v/>
      </c>
      <c r="G216" s="56" t="str">
        <f>IF(HBL[[#This Row],[Hållbar mängd]]&gt;0,Rapporteringsår,"")</f>
        <v/>
      </c>
      <c r="H216" s="76" t="str">
        <f>IFERROR(VLOOKUP(HBL[[#This Row],[Råvara]],Råvaror!$B$3:$D$81,3,FALSE),"")</f>
        <v/>
      </c>
      <c r="I216" s="76" t="str">
        <f>IFERROR(VLOOKUP(HBL[[#This Row],[Råvara]],Råvaror!$B$3:$E$81,4,FALSE),"")</f>
        <v/>
      </c>
      <c r="J216" s="76" t="str">
        <f>IFERROR(VLOOKUP(HBL[[#This Row],[Drivmedel]],DML_drivmedel[[FuelID]:[Drivmedel]],6,FALSE),"")</f>
        <v/>
      </c>
      <c r="K216" s="148">
        <v>3214</v>
      </c>
      <c r="L216" s="3"/>
      <c r="M216" s="3"/>
      <c r="N216" s="3"/>
      <c r="O216" s="78"/>
      <c r="P216" s="3"/>
      <c r="Q216" s="3" t="str">
        <f>IFERROR(HLOOKUP(HBL[[#This Row],[Bränslekategori]],Listor!$G$292:$N$306,IF(HBL[[#This Row],[Enhet]]=Listor!$A$44,14,IF(HBL[[#This Row],[Enhet]]=Listor!$A$45,15,"")),FALSE),"")</f>
        <v/>
      </c>
      <c r="R216" s="3"/>
      <c r="S216" s="3"/>
      <c r="T216" s="3"/>
      <c r="U216" s="3"/>
      <c r="V216" s="3"/>
      <c r="W216" s="3"/>
      <c r="X216" s="3"/>
      <c r="Y216" s="77" t="str">
        <f>IF(HBL[[#This Row],[Produktionskedja]]&lt;&gt;"",VLOOKUP(HBL[[#This Row],[Produktionskedja]],Normalvärden[],4,FALSE),"")</f>
        <v/>
      </c>
      <c r="Z216" s="54"/>
      <c r="AA216" s="3"/>
      <c r="AB216" s="54"/>
      <c r="AC216" s="55" t="str">
        <f>IF(HBL[[#This Row],[Växthusgasutsläpp g CO2e/MJ]]&lt;&gt;"",IF(HBL[[#This Row],[Växthusgasutsläpp g CO2e/MJ]]&gt;(0.5*VLOOKUP(HBL[[#This Row],[Användningsområde]],Användningsområde[],2,FALSE)),"Utsläppsminskningen är mindre än 50 % och uppfyller därför inte hållbarhetskriterierna",""),"")</f>
        <v/>
      </c>
      <c r="AD216" s="163"/>
    </row>
    <row r="217" spans="2:30" x14ac:dyDescent="0.35">
      <c r="B217" s="9" t="str">
        <f>IF(HBL[[#This Row],[Hållbar mängd]]&gt;0,IF(HBL[[#This Row],[Enhet]]=Listor!$A$44,HBL[[#This Row],[Hållbar mängd]]*HBL[[#This Row],[Effektivt värmevärde]]*1000,HBL[[#This Row],[Hållbar mängd]]*HBL[[#This Row],[Effektivt värmevärde]]),"")</f>
        <v/>
      </c>
      <c r="C217" s="120" t="str">
        <f>IFERROR(IF(VLOOKUP(HBL[[#This Row],[Drivmedel]],DML_drivmedel[[FuelID]:[Reduktionsplikt]],10,FALSE)="Ja",VLOOKUP(HBL[[#This Row],[Drivmedelskategori]],Drivmedel[],5,FALSE),""),"")</f>
        <v/>
      </c>
      <c r="D217" s="9" t="str">
        <f>IFERROR(IF(HBL[[#This Row],[Hållbar mängd]]&gt;0,HBL[[#This Row],[Växthusgasutsläpp g CO2e/MJ]]*HBL[[#This Row],[Energimängd MJ]]/1000000,""),"")</f>
        <v/>
      </c>
      <c r="E217" s="3" t="str">
        <f>IF(HBL[[#This Row],[Hållbar mängd]]&gt;0,CONCATENATE(Rapporteringsår,"-",HBL[[#This Row],[ID]]),"")</f>
        <v/>
      </c>
      <c r="F217" s="3" t="str">
        <f>IF(HBL[[#This Row],[Hållbar mängd]]&gt;0,Organisationsnummer,"")</f>
        <v/>
      </c>
      <c r="G217" s="56" t="str">
        <f>IF(HBL[[#This Row],[Hållbar mängd]]&gt;0,Rapporteringsår,"")</f>
        <v/>
      </c>
      <c r="H217" s="76" t="str">
        <f>IFERROR(VLOOKUP(HBL[[#This Row],[Råvara]],Råvaror!$B$3:$D$81,3,FALSE),"")</f>
        <v/>
      </c>
      <c r="I217" s="76" t="str">
        <f>IFERROR(VLOOKUP(HBL[[#This Row],[Råvara]],Råvaror!$B$3:$E$81,4,FALSE),"")</f>
        <v/>
      </c>
      <c r="J217" s="76" t="str">
        <f>IFERROR(VLOOKUP(HBL[[#This Row],[Drivmedel]],DML_drivmedel[[FuelID]:[Drivmedel]],6,FALSE),"")</f>
        <v/>
      </c>
      <c r="K217" s="148">
        <v>3215</v>
      </c>
      <c r="L217" s="3"/>
      <c r="M217" s="3"/>
      <c r="N217" s="3"/>
      <c r="O217" s="78"/>
      <c r="P217" s="3"/>
      <c r="Q217" s="3" t="str">
        <f>IFERROR(HLOOKUP(HBL[[#This Row],[Bränslekategori]],Listor!$G$292:$N$306,IF(HBL[[#This Row],[Enhet]]=Listor!$A$44,14,IF(HBL[[#This Row],[Enhet]]=Listor!$A$45,15,"")),FALSE),"")</f>
        <v/>
      </c>
      <c r="R217" s="3"/>
      <c r="S217" s="3"/>
      <c r="T217" s="3"/>
      <c r="U217" s="3"/>
      <c r="V217" s="3"/>
      <c r="W217" s="3"/>
      <c r="X217" s="3"/>
      <c r="Y217" s="77" t="str">
        <f>IF(HBL[[#This Row],[Produktionskedja]]&lt;&gt;"",VLOOKUP(HBL[[#This Row],[Produktionskedja]],Normalvärden[],4,FALSE),"")</f>
        <v/>
      </c>
      <c r="Z217" s="54"/>
      <c r="AA217" s="3"/>
      <c r="AB217" s="54"/>
      <c r="AC217" s="55" t="str">
        <f>IF(HBL[[#This Row],[Växthusgasutsläpp g CO2e/MJ]]&lt;&gt;"",IF(HBL[[#This Row],[Växthusgasutsläpp g CO2e/MJ]]&gt;(0.5*VLOOKUP(HBL[[#This Row],[Användningsområde]],Användningsområde[],2,FALSE)),"Utsläppsminskningen är mindre än 50 % och uppfyller därför inte hållbarhetskriterierna",""),"")</f>
        <v/>
      </c>
      <c r="AD217" s="163"/>
    </row>
    <row r="218" spans="2:30" x14ac:dyDescent="0.35">
      <c r="B218" s="9" t="str">
        <f>IF(HBL[[#This Row],[Hållbar mängd]]&gt;0,IF(HBL[[#This Row],[Enhet]]=Listor!$A$44,HBL[[#This Row],[Hållbar mängd]]*HBL[[#This Row],[Effektivt värmevärde]]*1000,HBL[[#This Row],[Hållbar mängd]]*HBL[[#This Row],[Effektivt värmevärde]]),"")</f>
        <v/>
      </c>
      <c r="C218" s="120" t="str">
        <f>IFERROR(IF(VLOOKUP(HBL[[#This Row],[Drivmedel]],DML_drivmedel[[FuelID]:[Reduktionsplikt]],10,FALSE)="Ja",VLOOKUP(HBL[[#This Row],[Drivmedelskategori]],Drivmedel[],5,FALSE),""),"")</f>
        <v/>
      </c>
      <c r="D218" s="9" t="str">
        <f>IFERROR(IF(HBL[[#This Row],[Hållbar mängd]]&gt;0,HBL[[#This Row],[Växthusgasutsläpp g CO2e/MJ]]*HBL[[#This Row],[Energimängd MJ]]/1000000,""),"")</f>
        <v/>
      </c>
      <c r="E218" s="3" t="str">
        <f>IF(HBL[[#This Row],[Hållbar mängd]]&gt;0,CONCATENATE(Rapporteringsår,"-",HBL[[#This Row],[ID]]),"")</f>
        <v/>
      </c>
      <c r="F218" s="3" t="str">
        <f>IF(HBL[[#This Row],[Hållbar mängd]]&gt;0,Organisationsnummer,"")</f>
        <v/>
      </c>
      <c r="G218" s="56" t="str">
        <f>IF(HBL[[#This Row],[Hållbar mängd]]&gt;0,Rapporteringsår,"")</f>
        <v/>
      </c>
      <c r="H218" s="76" t="str">
        <f>IFERROR(VLOOKUP(HBL[[#This Row],[Råvara]],Råvaror!$B$3:$D$81,3,FALSE),"")</f>
        <v/>
      </c>
      <c r="I218" s="76" t="str">
        <f>IFERROR(VLOOKUP(HBL[[#This Row],[Råvara]],Råvaror!$B$3:$E$81,4,FALSE),"")</f>
        <v/>
      </c>
      <c r="J218" s="76" t="str">
        <f>IFERROR(VLOOKUP(HBL[[#This Row],[Drivmedel]],DML_drivmedel[[FuelID]:[Drivmedel]],6,FALSE),"")</f>
        <v/>
      </c>
      <c r="K218" s="148">
        <v>3216</v>
      </c>
      <c r="L218" s="3"/>
      <c r="M218" s="3"/>
      <c r="N218" s="3"/>
      <c r="O218" s="78"/>
      <c r="P218" s="3"/>
      <c r="Q218" s="3" t="str">
        <f>IFERROR(HLOOKUP(HBL[[#This Row],[Bränslekategori]],Listor!$G$292:$N$306,IF(HBL[[#This Row],[Enhet]]=Listor!$A$44,14,IF(HBL[[#This Row],[Enhet]]=Listor!$A$45,15,"")),FALSE),"")</f>
        <v/>
      </c>
      <c r="R218" s="3"/>
      <c r="S218" s="3"/>
      <c r="T218" s="3"/>
      <c r="U218" s="3"/>
      <c r="V218" s="3"/>
      <c r="W218" s="3"/>
      <c r="X218" s="3"/>
      <c r="Y218" s="77" t="str">
        <f>IF(HBL[[#This Row],[Produktionskedja]]&lt;&gt;"",VLOOKUP(HBL[[#This Row],[Produktionskedja]],Normalvärden[],4,FALSE),"")</f>
        <v/>
      </c>
      <c r="Z218" s="54"/>
      <c r="AA218" s="3"/>
      <c r="AB218" s="54"/>
      <c r="AC218" s="55" t="str">
        <f>IF(HBL[[#This Row],[Växthusgasutsläpp g CO2e/MJ]]&lt;&gt;"",IF(HBL[[#This Row],[Växthusgasutsläpp g CO2e/MJ]]&gt;(0.5*VLOOKUP(HBL[[#This Row],[Användningsområde]],Användningsområde[],2,FALSE)),"Utsläppsminskningen är mindre än 50 % och uppfyller därför inte hållbarhetskriterierna",""),"")</f>
        <v/>
      </c>
      <c r="AD218" s="163"/>
    </row>
    <row r="219" spans="2:30" x14ac:dyDescent="0.35">
      <c r="B219" s="9" t="str">
        <f>IF(HBL[[#This Row],[Hållbar mängd]]&gt;0,IF(HBL[[#This Row],[Enhet]]=Listor!$A$44,HBL[[#This Row],[Hållbar mängd]]*HBL[[#This Row],[Effektivt värmevärde]]*1000,HBL[[#This Row],[Hållbar mängd]]*HBL[[#This Row],[Effektivt värmevärde]]),"")</f>
        <v/>
      </c>
      <c r="C219" s="120" t="str">
        <f>IFERROR(IF(VLOOKUP(HBL[[#This Row],[Drivmedel]],DML_drivmedel[[FuelID]:[Reduktionsplikt]],10,FALSE)="Ja",VLOOKUP(HBL[[#This Row],[Drivmedelskategori]],Drivmedel[],5,FALSE),""),"")</f>
        <v/>
      </c>
      <c r="D219" s="9" t="str">
        <f>IFERROR(IF(HBL[[#This Row],[Hållbar mängd]]&gt;0,HBL[[#This Row],[Växthusgasutsläpp g CO2e/MJ]]*HBL[[#This Row],[Energimängd MJ]]/1000000,""),"")</f>
        <v/>
      </c>
      <c r="E219" s="3" t="str">
        <f>IF(HBL[[#This Row],[Hållbar mängd]]&gt;0,CONCATENATE(Rapporteringsår,"-",HBL[[#This Row],[ID]]),"")</f>
        <v/>
      </c>
      <c r="F219" s="3" t="str">
        <f>IF(HBL[[#This Row],[Hållbar mängd]]&gt;0,Organisationsnummer,"")</f>
        <v/>
      </c>
      <c r="G219" s="56" t="str">
        <f>IF(HBL[[#This Row],[Hållbar mängd]]&gt;0,Rapporteringsår,"")</f>
        <v/>
      </c>
      <c r="H219" s="76" t="str">
        <f>IFERROR(VLOOKUP(HBL[[#This Row],[Råvara]],Råvaror!$B$3:$D$81,3,FALSE),"")</f>
        <v/>
      </c>
      <c r="I219" s="76" t="str">
        <f>IFERROR(VLOOKUP(HBL[[#This Row],[Råvara]],Råvaror!$B$3:$E$81,4,FALSE),"")</f>
        <v/>
      </c>
      <c r="J219" s="76" t="str">
        <f>IFERROR(VLOOKUP(HBL[[#This Row],[Drivmedel]],DML_drivmedel[[FuelID]:[Drivmedel]],6,FALSE),"")</f>
        <v/>
      </c>
      <c r="K219" s="148">
        <v>3217</v>
      </c>
      <c r="L219" s="3"/>
      <c r="M219" s="3"/>
      <c r="N219" s="3"/>
      <c r="O219" s="78"/>
      <c r="P219" s="3"/>
      <c r="Q219" s="3" t="str">
        <f>IFERROR(HLOOKUP(HBL[[#This Row],[Bränslekategori]],Listor!$G$292:$N$306,IF(HBL[[#This Row],[Enhet]]=Listor!$A$44,14,IF(HBL[[#This Row],[Enhet]]=Listor!$A$45,15,"")),FALSE),"")</f>
        <v/>
      </c>
      <c r="R219" s="3"/>
      <c r="S219" s="3"/>
      <c r="T219" s="3"/>
      <c r="U219" s="3"/>
      <c r="V219" s="3"/>
      <c r="W219" s="3"/>
      <c r="X219" s="3"/>
      <c r="Y219" s="77" t="str">
        <f>IF(HBL[[#This Row],[Produktionskedja]]&lt;&gt;"",VLOOKUP(HBL[[#This Row],[Produktionskedja]],Normalvärden[],4,FALSE),"")</f>
        <v/>
      </c>
      <c r="Z219" s="54"/>
      <c r="AA219" s="3"/>
      <c r="AB219" s="54"/>
      <c r="AC219" s="55" t="str">
        <f>IF(HBL[[#This Row],[Växthusgasutsläpp g CO2e/MJ]]&lt;&gt;"",IF(HBL[[#This Row],[Växthusgasutsläpp g CO2e/MJ]]&gt;(0.5*VLOOKUP(HBL[[#This Row],[Användningsområde]],Användningsområde[],2,FALSE)),"Utsläppsminskningen är mindre än 50 % och uppfyller därför inte hållbarhetskriterierna",""),"")</f>
        <v/>
      </c>
      <c r="AD219" s="163"/>
    </row>
    <row r="220" spans="2:30" x14ac:dyDescent="0.35">
      <c r="B220" s="9" t="str">
        <f>IF(HBL[[#This Row],[Hållbar mängd]]&gt;0,IF(HBL[[#This Row],[Enhet]]=Listor!$A$44,HBL[[#This Row],[Hållbar mängd]]*HBL[[#This Row],[Effektivt värmevärde]]*1000,HBL[[#This Row],[Hållbar mängd]]*HBL[[#This Row],[Effektivt värmevärde]]),"")</f>
        <v/>
      </c>
      <c r="C220" s="120" t="str">
        <f>IFERROR(IF(VLOOKUP(HBL[[#This Row],[Drivmedel]],DML_drivmedel[[FuelID]:[Reduktionsplikt]],10,FALSE)="Ja",VLOOKUP(HBL[[#This Row],[Drivmedelskategori]],Drivmedel[],5,FALSE),""),"")</f>
        <v/>
      </c>
      <c r="D220" s="9" t="str">
        <f>IFERROR(IF(HBL[[#This Row],[Hållbar mängd]]&gt;0,HBL[[#This Row],[Växthusgasutsläpp g CO2e/MJ]]*HBL[[#This Row],[Energimängd MJ]]/1000000,""),"")</f>
        <v/>
      </c>
      <c r="E220" s="3" t="str">
        <f>IF(HBL[[#This Row],[Hållbar mängd]]&gt;0,CONCATENATE(Rapporteringsår,"-",HBL[[#This Row],[ID]]),"")</f>
        <v/>
      </c>
      <c r="F220" s="3" t="str">
        <f>IF(HBL[[#This Row],[Hållbar mängd]]&gt;0,Organisationsnummer,"")</f>
        <v/>
      </c>
      <c r="G220" s="56" t="str">
        <f>IF(HBL[[#This Row],[Hållbar mängd]]&gt;0,Rapporteringsår,"")</f>
        <v/>
      </c>
      <c r="H220" s="76" t="str">
        <f>IFERROR(VLOOKUP(HBL[[#This Row],[Råvara]],Råvaror!$B$3:$D$81,3,FALSE),"")</f>
        <v/>
      </c>
      <c r="I220" s="76" t="str">
        <f>IFERROR(VLOOKUP(HBL[[#This Row],[Råvara]],Råvaror!$B$3:$E$81,4,FALSE),"")</f>
        <v/>
      </c>
      <c r="J220" s="76" t="str">
        <f>IFERROR(VLOOKUP(HBL[[#This Row],[Drivmedel]],DML_drivmedel[[FuelID]:[Drivmedel]],6,FALSE),"")</f>
        <v/>
      </c>
      <c r="K220" s="148">
        <v>3218</v>
      </c>
      <c r="L220" s="3"/>
      <c r="M220" s="3"/>
      <c r="N220" s="3"/>
      <c r="O220" s="78"/>
      <c r="P220" s="3"/>
      <c r="Q220" s="3" t="str">
        <f>IFERROR(HLOOKUP(HBL[[#This Row],[Bränslekategori]],Listor!$G$292:$N$306,IF(HBL[[#This Row],[Enhet]]=Listor!$A$44,14,IF(HBL[[#This Row],[Enhet]]=Listor!$A$45,15,"")),FALSE),"")</f>
        <v/>
      </c>
      <c r="R220" s="3"/>
      <c r="S220" s="3"/>
      <c r="T220" s="3"/>
      <c r="U220" s="3"/>
      <c r="V220" s="3"/>
      <c r="W220" s="3"/>
      <c r="X220" s="3"/>
      <c r="Y220" s="77" t="str">
        <f>IF(HBL[[#This Row],[Produktionskedja]]&lt;&gt;"",VLOOKUP(HBL[[#This Row],[Produktionskedja]],Normalvärden[],4,FALSE),"")</f>
        <v/>
      </c>
      <c r="Z220" s="54"/>
      <c r="AA220" s="3"/>
      <c r="AB220" s="54"/>
      <c r="AC220" s="55" t="str">
        <f>IF(HBL[[#This Row],[Växthusgasutsläpp g CO2e/MJ]]&lt;&gt;"",IF(HBL[[#This Row],[Växthusgasutsläpp g CO2e/MJ]]&gt;(0.5*VLOOKUP(HBL[[#This Row],[Användningsområde]],Användningsområde[],2,FALSE)),"Utsläppsminskningen är mindre än 50 % och uppfyller därför inte hållbarhetskriterierna",""),"")</f>
        <v/>
      </c>
      <c r="AD220" s="163"/>
    </row>
    <row r="221" spans="2:30" x14ac:dyDescent="0.35">
      <c r="B221" s="9" t="str">
        <f>IF(HBL[[#This Row],[Hållbar mängd]]&gt;0,IF(HBL[[#This Row],[Enhet]]=Listor!$A$44,HBL[[#This Row],[Hållbar mängd]]*HBL[[#This Row],[Effektivt värmevärde]]*1000,HBL[[#This Row],[Hållbar mängd]]*HBL[[#This Row],[Effektivt värmevärde]]),"")</f>
        <v/>
      </c>
      <c r="C221" s="120" t="str">
        <f>IFERROR(IF(VLOOKUP(HBL[[#This Row],[Drivmedel]],DML_drivmedel[[FuelID]:[Reduktionsplikt]],10,FALSE)="Ja",VLOOKUP(HBL[[#This Row],[Drivmedelskategori]],Drivmedel[],5,FALSE),""),"")</f>
        <v/>
      </c>
      <c r="D221" s="9" t="str">
        <f>IFERROR(IF(HBL[[#This Row],[Hållbar mängd]]&gt;0,HBL[[#This Row],[Växthusgasutsläpp g CO2e/MJ]]*HBL[[#This Row],[Energimängd MJ]]/1000000,""),"")</f>
        <v/>
      </c>
      <c r="E221" s="3" t="str">
        <f>IF(HBL[[#This Row],[Hållbar mängd]]&gt;0,CONCATENATE(Rapporteringsår,"-",HBL[[#This Row],[ID]]),"")</f>
        <v/>
      </c>
      <c r="F221" s="3" t="str">
        <f>IF(HBL[[#This Row],[Hållbar mängd]]&gt;0,Organisationsnummer,"")</f>
        <v/>
      </c>
      <c r="G221" s="56" t="str">
        <f>IF(HBL[[#This Row],[Hållbar mängd]]&gt;0,Rapporteringsår,"")</f>
        <v/>
      </c>
      <c r="H221" s="76" t="str">
        <f>IFERROR(VLOOKUP(HBL[[#This Row],[Råvara]],Råvaror!$B$3:$D$81,3,FALSE),"")</f>
        <v/>
      </c>
      <c r="I221" s="76" t="str">
        <f>IFERROR(VLOOKUP(HBL[[#This Row],[Råvara]],Råvaror!$B$3:$E$81,4,FALSE),"")</f>
        <v/>
      </c>
      <c r="J221" s="76" t="str">
        <f>IFERROR(VLOOKUP(HBL[[#This Row],[Drivmedel]],DML_drivmedel[[FuelID]:[Drivmedel]],6,FALSE),"")</f>
        <v/>
      </c>
      <c r="K221" s="148">
        <v>3219</v>
      </c>
      <c r="L221" s="3"/>
      <c r="M221" s="3"/>
      <c r="N221" s="3"/>
      <c r="O221" s="78"/>
      <c r="P221" s="3"/>
      <c r="Q221" s="3" t="str">
        <f>IFERROR(HLOOKUP(HBL[[#This Row],[Bränslekategori]],Listor!$G$292:$N$306,IF(HBL[[#This Row],[Enhet]]=Listor!$A$44,14,IF(HBL[[#This Row],[Enhet]]=Listor!$A$45,15,"")),FALSE),"")</f>
        <v/>
      </c>
      <c r="R221" s="3"/>
      <c r="S221" s="3"/>
      <c r="T221" s="3"/>
      <c r="U221" s="3"/>
      <c r="V221" s="3"/>
      <c r="W221" s="3"/>
      <c r="X221" s="3"/>
      <c r="Y221" s="77" t="str">
        <f>IF(HBL[[#This Row],[Produktionskedja]]&lt;&gt;"",VLOOKUP(HBL[[#This Row],[Produktionskedja]],Normalvärden[],4,FALSE),"")</f>
        <v/>
      </c>
      <c r="Z221" s="54"/>
      <c r="AA221" s="3"/>
      <c r="AB221" s="54"/>
      <c r="AC221" s="55" t="str">
        <f>IF(HBL[[#This Row],[Växthusgasutsläpp g CO2e/MJ]]&lt;&gt;"",IF(HBL[[#This Row],[Växthusgasutsläpp g CO2e/MJ]]&gt;(0.5*VLOOKUP(HBL[[#This Row],[Användningsområde]],Användningsområde[],2,FALSE)),"Utsläppsminskningen är mindre än 50 % och uppfyller därför inte hållbarhetskriterierna",""),"")</f>
        <v/>
      </c>
      <c r="AD221" s="163"/>
    </row>
    <row r="222" spans="2:30" x14ac:dyDescent="0.35">
      <c r="B222" s="9" t="str">
        <f>IF(HBL[[#This Row],[Hållbar mängd]]&gt;0,IF(HBL[[#This Row],[Enhet]]=Listor!$A$44,HBL[[#This Row],[Hållbar mängd]]*HBL[[#This Row],[Effektivt värmevärde]]*1000,HBL[[#This Row],[Hållbar mängd]]*HBL[[#This Row],[Effektivt värmevärde]]),"")</f>
        <v/>
      </c>
      <c r="C222" s="120" t="str">
        <f>IFERROR(IF(VLOOKUP(HBL[[#This Row],[Drivmedel]],DML_drivmedel[[FuelID]:[Reduktionsplikt]],10,FALSE)="Ja",VLOOKUP(HBL[[#This Row],[Drivmedelskategori]],Drivmedel[],5,FALSE),""),"")</f>
        <v/>
      </c>
      <c r="D222" s="9" t="str">
        <f>IFERROR(IF(HBL[[#This Row],[Hållbar mängd]]&gt;0,HBL[[#This Row],[Växthusgasutsläpp g CO2e/MJ]]*HBL[[#This Row],[Energimängd MJ]]/1000000,""),"")</f>
        <v/>
      </c>
      <c r="E222" s="3" t="str">
        <f>IF(HBL[[#This Row],[Hållbar mängd]]&gt;0,CONCATENATE(Rapporteringsår,"-",HBL[[#This Row],[ID]]),"")</f>
        <v/>
      </c>
      <c r="F222" s="3" t="str">
        <f>IF(HBL[[#This Row],[Hållbar mängd]]&gt;0,Organisationsnummer,"")</f>
        <v/>
      </c>
      <c r="G222" s="56" t="str">
        <f>IF(HBL[[#This Row],[Hållbar mängd]]&gt;0,Rapporteringsår,"")</f>
        <v/>
      </c>
      <c r="H222" s="76" t="str">
        <f>IFERROR(VLOOKUP(HBL[[#This Row],[Råvara]],Råvaror!$B$3:$D$81,3,FALSE),"")</f>
        <v/>
      </c>
      <c r="I222" s="76" t="str">
        <f>IFERROR(VLOOKUP(HBL[[#This Row],[Råvara]],Råvaror!$B$3:$E$81,4,FALSE),"")</f>
        <v/>
      </c>
      <c r="J222" s="76" t="str">
        <f>IFERROR(VLOOKUP(HBL[[#This Row],[Drivmedel]],DML_drivmedel[[FuelID]:[Drivmedel]],6,FALSE),"")</f>
        <v/>
      </c>
      <c r="K222" s="148">
        <v>3220</v>
      </c>
      <c r="L222" s="3"/>
      <c r="M222" s="3"/>
      <c r="N222" s="3"/>
      <c r="O222" s="78"/>
      <c r="P222" s="3"/>
      <c r="Q222" s="3" t="str">
        <f>IFERROR(HLOOKUP(HBL[[#This Row],[Bränslekategori]],Listor!$G$292:$N$306,IF(HBL[[#This Row],[Enhet]]=Listor!$A$44,14,IF(HBL[[#This Row],[Enhet]]=Listor!$A$45,15,"")),FALSE),"")</f>
        <v/>
      </c>
      <c r="R222" s="3"/>
      <c r="S222" s="3"/>
      <c r="T222" s="3"/>
      <c r="U222" s="3"/>
      <c r="V222" s="3"/>
      <c r="W222" s="3"/>
      <c r="X222" s="3"/>
      <c r="Y222" s="77" t="str">
        <f>IF(HBL[[#This Row],[Produktionskedja]]&lt;&gt;"",VLOOKUP(HBL[[#This Row],[Produktionskedja]],Normalvärden[],4,FALSE),"")</f>
        <v/>
      </c>
      <c r="Z222" s="54"/>
      <c r="AA222" s="3"/>
      <c r="AB222" s="54"/>
      <c r="AC222" s="55" t="str">
        <f>IF(HBL[[#This Row],[Växthusgasutsläpp g CO2e/MJ]]&lt;&gt;"",IF(HBL[[#This Row],[Växthusgasutsläpp g CO2e/MJ]]&gt;(0.5*VLOOKUP(HBL[[#This Row],[Användningsområde]],Användningsområde[],2,FALSE)),"Utsläppsminskningen är mindre än 50 % och uppfyller därför inte hållbarhetskriterierna",""),"")</f>
        <v/>
      </c>
      <c r="AD222" s="163"/>
    </row>
    <row r="223" spans="2:30" x14ac:dyDescent="0.35">
      <c r="B223" s="9" t="str">
        <f>IF(HBL[[#This Row],[Hållbar mängd]]&gt;0,IF(HBL[[#This Row],[Enhet]]=Listor!$A$44,HBL[[#This Row],[Hållbar mängd]]*HBL[[#This Row],[Effektivt värmevärde]]*1000,HBL[[#This Row],[Hållbar mängd]]*HBL[[#This Row],[Effektivt värmevärde]]),"")</f>
        <v/>
      </c>
      <c r="C223" s="120" t="str">
        <f>IFERROR(IF(VLOOKUP(HBL[[#This Row],[Drivmedel]],DML_drivmedel[[FuelID]:[Reduktionsplikt]],10,FALSE)="Ja",VLOOKUP(HBL[[#This Row],[Drivmedelskategori]],Drivmedel[],5,FALSE),""),"")</f>
        <v/>
      </c>
      <c r="D223" s="9" t="str">
        <f>IFERROR(IF(HBL[[#This Row],[Hållbar mängd]]&gt;0,HBL[[#This Row],[Växthusgasutsläpp g CO2e/MJ]]*HBL[[#This Row],[Energimängd MJ]]/1000000,""),"")</f>
        <v/>
      </c>
      <c r="E223" s="3" t="str">
        <f>IF(HBL[[#This Row],[Hållbar mängd]]&gt;0,CONCATENATE(Rapporteringsår,"-",HBL[[#This Row],[ID]]),"")</f>
        <v/>
      </c>
      <c r="F223" s="3" t="str">
        <f>IF(HBL[[#This Row],[Hållbar mängd]]&gt;0,Organisationsnummer,"")</f>
        <v/>
      </c>
      <c r="G223" s="56" t="str">
        <f>IF(HBL[[#This Row],[Hållbar mängd]]&gt;0,Rapporteringsår,"")</f>
        <v/>
      </c>
      <c r="H223" s="76" t="str">
        <f>IFERROR(VLOOKUP(HBL[[#This Row],[Råvara]],Råvaror!$B$3:$D$81,3,FALSE),"")</f>
        <v/>
      </c>
      <c r="I223" s="76" t="str">
        <f>IFERROR(VLOOKUP(HBL[[#This Row],[Råvara]],Råvaror!$B$3:$E$81,4,FALSE),"")</f>
        <v/>
      </c>
      <c r="J223" s="76" t="str">
        <f>IFERROR(VLOOKUP(HBL[[#This Row],[Drivmedel]],DML_drivmedel[[FuelID]:[Drivmedel]],6,FALSE),"")</f>
        <v/>
      </c>
      <c r="K223" s="148">
        <v>3221</v>
      </c>
      <c r="L223" s="3"/>
      <c r="M223" s="3"/>
      <c r="N223" s="3"/>
      <c r="O223" s="78"/>
      <c r="P223" s="3"/>
      <c r="Q223" s="3" t="str">
        <f>IFERROR(HLOOKUP(HBL[[#This Row],[Bränslekategori]],Listor!$G$292:$N$306,IF(HBL[[#This Row],[Enhet]]=Listor!$A$44,14,IF(HBL[[#This Row],[Enhet]]=Listor!$A$45,15,"")),FALSE),"")</f>
        <v/>
      </c>
      <c r="R223" s="3"/>
      <c r="S223" s="3"/>
      <c r="T223" s="3"/>
      <c r="U223" s="3"/>
      <c r="V223" s="3"/>
      <c r="W223" s="3"/>
      <c r="X223" s="3"/>
      <c r="Y223" s="77" t="str">
        <f>IF(HBL[[#This Row],[Produktionskedja]]&lt;&gt;"",VLOOKUP(HBL[[#This Row],[Produktionskedja]],Normalvärden[],4,FALSE),"")</f>
        <v/>
      </c>
      <c r="Z223" s="54"/>
      <c r="AA223" s="3"/>
      <c r="AB223" s="54"/>
      <c r="AC223" s="55" t="str">
        <f>IF(HBL[[#This Row],[Växthusgasutsläpp g CO2e/MJ]]&lt;&gt;"",IF(HBL[[#This Row],[Växthusgasutsläpp g CO2e/MJ]]&gt;(0.5*VLOOKUP(HBL[[#This Row],[Användningsområde]],Användningsområde[],2,FALSE)),"Utsläppsminskningen är mindre än 50 % och uppfyller därför inte hållbarhetskriterierna",""),"")</f>
        <v/>
      </c>
      <c r="AD223" s="163"/>
    </row>
    <row r="224" spans="2:30" x14ac:dyDescent="0.35">
      <c r="B224" s="9" t="str">
        <f>IF(HBL[[#This Row],[Hållbar mängd]]&gt;0,IF(HBL[[#This Row],[Enhet]]=Listor!$A$44,HBL[[#This Row],[Hållbar mängd]]*HBL[[#This Row],[Effektivt värmevärde]]*1000,HBL[[#This Row],[Hållbar mängd]]*HBL[[#This Row],[Effektivt värmevärde]]),"")</f>
        <v/>
      </c>
      <c r="C224" s="120" t="str">
        <f>IFERROR(IF(VLOOKUP(HBL[[#This Row],[Drivmedel]],DML_drivmedel[[FuelID]:[Reduktionsplikt]],10,FALSE)="Ja",VLOOKUP(HBL[[#This Row],[Drivmedelskategori]],Drivmedel[],5,FALSE),""),"")</f>
        <v/>
      </c>
      <c r="D224" s="9" t="str">
        <f>IFERROR(IF(HBL[[#This Row],[Hållbar mängd]]&gt;0,HBL[[#This Row],[Växthusgasutsläpp g CO2e/MJ]]*HBL[[#This Row],[Energimängd MJ]]/1000000,""),"")</f>
        <v/>
      </c>
      <c r="E224" s="3" t="str">
        <f>IF(HBL[[#This Row],[Hållbar mängd]]&gt;0,CONCATENATE(Rapporteringsår,"-",HBL[[#This Row],[ID]]),"")</f>
        <v/>
      </c>
      <c r="F224" s="3" t="str">
        <f>IF(HBL[[#This Row],[Hållbar mängd]]&gt;0,Organisationsnummer,"")</f>
        <v/>
      </c>
      <c r="G224" s="56" t="str">
        <f>IF(HBL[[#This Row],[Hållbar mängd]]&gt;0,Rapporteringsår,"")</f>
        <v/>
      </c>
      <c r="H224" s="76" t="str">
        <f>IFERROR(VLOOKUP(HBL[[#This Row],[Råvara]],Råvaror!$B$3:$D$81,3,FALSE),"")</f>
        <v/>
      </c>
      <c r="I224" s="76" t="str">
        <f>IFERROR(VLOOKUP(HBL[[#This Row],[Råvara]],Råvaror!$B$3:$E$81,4,FALSE),"")</f>
        <v/>
      </c>
      <c r="J224" s="76" t="str">
        <f>IFERROR(VLOOKUP(HBL[[#This Row],[Drivmedel]],DML_drivmedel[[FuelID]:[Drivmedel]],6,FALSE),"")</f>
        <v/>
      </c>
      <c r="K224" s="148">
        <v>3222</v>
      </c>
      <c r="L224" s="3"/>
      <c r="M224" s="3"/>
      <c r="N224" s="3"/>
      <c r="O224" s="78"/>
      <c r="P224" s="3"/>
      <c r="Q224" s="3" t="str">
        <f>IFERROR(HLOOKUP(HBL[[#This Row],[Bränslekategori]],Listor!$G$292:$N$306,IF(HBL[[#This Row],[Enhet]]=Listor!$A$44,14,IF(HBL[[#This Row],[Enhet]]=Listor!$A$45,15,"")),FALSE),"")</f>
        <v/>
      </c>
      <c r="R224" s="3"/>
      <c r="S224" s="3"/>
      <c r="T224" s="3"/>
      <c r="U224" s="3"/>
      <c r="V224" s="3"/>
      <c r="W224" s="3"/>
      <c r="X224" s="3"/>
      <c r="Y224" s="77" t="str">
        <f>IF(HBL[[#This Row],[Produktionskedja]]&lt;&gt;"",VLOOKUP(HBL[[#This Row],[Produktionskedja]],Normalvärden[],4,FALSE),"")</f>
        <v/>
      </c>
      <c r="Z224" s="54"/>
      <c r="AA224" s="3"/>
      <c r="AB224" s="54"/>
      <c r="AC224" s="55" t="str">
        <f>IF(HBL[[#This Row],[Växthusgasutsläpp g CO2e/MJ]]&lt;&gt;"",IF(HBL[[#This Row],[Växthusgasutsläpp g CO2e/MJ]]&gt;(0.5*VLOOKUP(HBL[[#This Row],[Användningsområde]],Användningsområde[],2,FALSE)),"Utsläppsminskningen är mindre än 50 % och uppfyller därför inte hållbarhetskriterierna",""),"")</f>
        <v/>
      </c>
      <c r="AD224" s="163"/>
    </row>
    <row r="225" spans="2:30" x14ac:dyDescent="0.35">
      <c r="B225" s="9" t="str">
        <f>IF(HBL[[#This Row],[Hållbar mängd]]&gt;0,IF(HBL[[#This Row],[Enhet]]=Listor!$A$44,HBL[[#This Row],[Hållbar mängd]]*HBL[[#This Row],[Effektivt värmevärde]]*1000,HBL[[#This Row],[Hållbar mängd]]*HBL[[#This Row],[Effektivt värmevärde]]),"")</f>
        <v/>
      </c>
      <c r="C225" s="120" t="str">
        <f>IFERROR(IF(VLOOKUP(HBL[[#This Row],[Drivmedel]],DML_drivmedel[[FuelID]:[Reduktionsplikt]],10,FALSE)="Ja",VLOOKUP(HBL[[#This Row],[Drivmedelskategori]],Drivmedel[],5,FALSE),""),"")</f>
        <v/>
      </c>
      <c r="D225" s="9" t="str">
        <f>IFERROR(IF(HBL[[#This Row],[Hållbar mängd]]&gt;0,HBL[[#This Row],[Växthusgasutsläpp g CO2e/MJ]]*HBL[[#This Row],[Energimängd MJ]]/1000000,""),"")</f>
        <v/>
      </c>
      <c r="E225" s="3" t="str">
        <f>IF(HBL[[#This Row],[Hållbar mängd]]&gt;0,CONCATENATE(Rapporteringsår,"-",HBL[[#This Row],[ID]]),"")</f>
        <v/>
      </c>
      <c r="F225" s="3" t="str">
        <f>IF(HBL[[#This Row],[Hållbar mängd]]&gt;0,Organisationsnummer,"")</f>
        <v/>
      </c>
      <c r="G225" s="56" t="str">
        <f>IF(HBL[[#This Row],[Hållbar mängd]]&gt;0,Rapporteringsår,"")</f>
        <v/>
      </c>
      <c r="H225" s="76" t="str">
        <f>IFERROR(VLOOKUP(HBL[[#This Row],[Råvara]],Råvaror!$B$3:$D$81,3,FALSE),"")</f>
        <v/>
      </c>
      <c r="I225" s="76" t="str">
        <f>IFERROR(VLOOKUP(HBL[[#This Row],[Råvara]],Råvaror!$B$3:$E$81,4,FALSE),"")</f>
        <v/>
      </c>
      <c r="J225" s="76" t="str">
        <f>IFERROR(VLOOKUP(HBL[[#This Row],[Drivmedel]],DML_drivmedel[[FuelID]:[Drivmedel]],6,FALSE),"")</f>
        <v/>
      </c>
      <c r="K225" s="148">
        <v>3223</v>
      </c>
      <c r="L225" s="3"/>
      <c r="M225" s="3"/>
      <c r="N225" s="3"/>
      <c r="O225" s="78"/>
      <c r="P225" s="3"/>
      <c r="Q225" s="3" t="str">
        <f>IFERROR(HLOOKUP(HBL[[#This Row],[Bränslekategori]],Listor!$G$292:$N$306,IF(HBL[[#This Row],[Enhet]]=Listor!$A$44,14,IF(HBL[[#This Row],[Enhet]]=Listor!$A$45,15,"")),FALSE),"")</f>
        <v/>
      </c>
      <c r="R225" s="3"/>
      <c r="S225" s="3"/>
      <c r="T225" s="3"/>
      <c r="U225" s="3"/>
      <c r="V225" s="3"/>
      <c r="W225" s="3"/>
      <c r="X225" s="3"/>
      <c r="Y225" s="77" t="str">
        <f>IF(HBL[[#This Row],[Produktionskedja]]&lt;&gt;"",VLOOKUP(HBL[[#This Row],[Produktionskedja]],Normalvärden[],4,FALSE),"")</f>
        <v/>
      </c>
      <c r="Z225" s="54"/>
      <c r="AA225" s="3"/>
      <c r="AB225" s="54"/>
      <c r="AC225" s="55" t="str">
        <f>IF(HBL[[#This Row],[Växthusgasutsläpp g CO2e/MJ]]&lt;&gt;"",IF(HBL[[#This Row],[Växthusgasutsläpp g CO2e/MJ]]&gt;(0.5*VLOOKUP(HBL[[#This Row],[Användningsområde]],Användningsområde[],2,FALSE)),"Utsläppsminskningen är mindre än 50 % och uppfyller därför inte hållbarhetskriterierna",""),"")</f>
        <v/>
      </c>
      <c r="AD225" s="163"/>
    </row>
    <row r="226" spans="2:30" x14ac:dyDescent="0.35">
      <c r="B226" s="9" t="str">
        <f>IF(HBL[[#This Row],[Hållbar mängd]]&gt;0,IF(HBL[[#This Row],[Enhet]]=Listor!$A$44,HBL[[#This Row],[Hållbar mängd]]*HBL[[#This Row],[Effektivt värmevärde]]*1000,HBL[[#This Row],[Hållbar mängd]]*HBL[[#This Row],[Effektivt värmevärde]]),"")</f>
        <v/>
      </c>
      <c r="C226" s="120" t="str">
        <f>IFERROR(IF(VLOOKUP(HBL[[#This Row],[Drivmedel]],DML_drivmedel[[FuelID]:[Reduktionsplikt]],10,FALSE)="Ja",VLOOKUP(HBL[[#This Row],[Drivmedelskategori]],Drivmedel[],5,FALSE),""),"")</f>
        <v/>
      </c>
      <c r="D226" s="9" t="str">
        <f>IFERROR(IF(HBL[[#This Row],[Hållbar mängd]]&gt;0,HBL[[#This Row],[Växthusgasutsläpp g CO2e/MJ]]*HBL[[#This Row],[Energimängd MJ]]/1000000,""),"")</f>
        <v/>
      </c>
      <c r="E226" s="3" t="str">
        <f>IF(HBL[[#This Row],[Hållbar mängd]]&gt;0,CONCATENATE(Rapporteringsår,"-",HBL[[#This Row],[ID]]),"")</f>
        <v/>
      </c>
      <c r="F226" s="3" t="str">
        <f>IF(HBL[[#This Row],[Hållbar mängd]]&gt;0,Organisationsnummer,"")</f>
        <v/>
      </c>
      <c r="G226" s="56" t="str">
        <f>IF(HBL[[#This Row],[Hållbar mängd]]&gt;0,Rapporteringsår,"")</f>
        <v/>
      </c>
      <c r="H226" s="76" t="str">
        <f>IFERROR(VLOOKUP(HBL[[#This Row],[Råvara]],Råvaror!$B$3:$D$81,3,FALSE),"")</f>
        <v/>
      </c>
      <c r="I226" s="76" t="str">
        <f>IFERROR(VLOOKUP(HBL[[#This Row],[Råvara]],Råvaror!$B$3:$E$81,4,FALSE),"")</f>
        <v/>
      </c>
      <c r="J226" s="76" t="str">
        <f>IFERROR(VLOOKUP(HBL[[#This Row],[Drivmedel]],DML_drivmedel[[FuelID]:[Drivmedel]],6,FALSE),"")</f>
        <v/>
      </c>
      <c r="K226" s="148">
        <v>3224</v>
      </c>
      <c r="L226" s="3"/>
      <c r="M226" s="3"/>
      <c r="N226" s="3"/>
      <c r="O226" s="78"/>
      <c r="P226" s="3"/>
      <c r="Q226" s="3" t="str">
        <f>IFERROR(HLOOKUP(HBL[[#This Row],[Bränslekategori]],Listor!$G$292:$N$306,IF(HBL[[#This Row],[Enhet]]=Listor!$A$44,14,IF(HBL[[#This Row],[Enhet]]=Listor!$A$45,15,"")),FALSE),"")</f>
        <v/>
      </c>
      <c r="R226" s="3"/>
      <c r="S226" s="3"/>
      <c r="T226" s="3"/>
      <c r="U226" s="3"/>
      <c r="V226" s="3"/>
      <c r="W226" s="3"/>
      <c r="X226" s="3"/>
      <c r="Y226" s="77" t="str">
        <f>IF(HBL[[#This Row],[Produktionskedja]]&lt;&gt;"",VLOOKUP(HBL[[#This Row],[Produktionskedja]],Normalvärden[],4,FALSE),"")</f>
        <v/>
      </c>
      <c r="Z226" s="54"/>
      <c r="AA226" s="3"/>
      <c r="AB226" s="54"/>
      <c r="AC226" s="55" t="str">
        <f>IF(HBL[[#This Row],[Växthusgasutsläpp g CO2e/MJ]]&lt;&gt;"",IF(HBL[[#This Row],[Växthusgasutsläpp g CO2e/MJ]]&gt;(0.5*VLOOKUP(HBL[[#This Row],[Användningsområde]],Användningsområde[],2,FALSE)),"Utsläppsminskningen är mindre än 50 % och uppfyller därför inte hållbarhetskriterierna",""),"")</f>
        <v/>
      </c>
      <c r="AD226" s="163"/>
    </row>
    <row r="227" spans="2:30" x14ac:dyDescent="0.35">
      <c r="B227" s="9" t="str">
        <f>IF(HBL[[#This Row],[Hållbar mängd]]&gt;0,IF(HBL[[#This Row],[Enhet]]=Listor!$A$44,HBL[[#This Row],[Hållbar mängd]]*HBL[[#This Row],[Effektivt värmevärde]]*1000,HBL[[#This Row],[Hållbar mängd]]*HBL[[#This Row],[Effektivt värmevärde]]),"")</f>
        <v/>
      </c>
      <c r="C227" s="120" t="str">
        <f>IFERROR(IF(VLOOKUP(HBL[[#This Row],[Drivmedel]],DML_drivmedel[[FuelID]:[Reduktionsplikt]],10,FALSE)="Ja",VLOOKUP(HBL[[#This Row],[Drivmedelskategori]],Drivmedel[],5,FALSE),""),"")</f>
        <v/>
      </c>
      <c r="D227" s="9" t="str">
        <f>IFERROR(IF(HBL[[#This Row],[Hållbar mängd]]&gt;0,HBL[[#This Row],[Växthusgasutsläpp g CO2e/MJ]]*HBL[[#This Row],[Energimängd MJ]]/1000000,""),"")</f>
        <v/>
      </c>
      <c r="E227" s="3" t="str">
        <f>IF(HBL[[#This Row],[Hållbar mängd]]&gt;0,CONCATENATE(Rapporteringsår,"-",HBL[[#This Row],[ID]]),"")</f>
        <v/>
      </c>
      <c r="F227" s="3" t="str">
        <f>IF(HBL[[#This Row],[Hållbar mängd]]&gt;0,Organisationsnummer,"")</f>
        <v/>
      </c>
      <c r="G227" s="56" t="str">
        <f>IF(HBL[[#This Row],[Hållbar mängd]]&gt;0,Rapporteringsår,"")</f>
        <v/>
      </c>
      <c r="H227" s="76" t="str">
        <f>IFERROR(VLOOKUP(HBL[[#This Row],[Råvara]],Råvaror!$B$3:$D$81,3,FALSE),"")</f>
        <v/>
      </c>
      <c r="I227" s="76" t="str">
        <f>IFERROR(VLOOKUP(HBL[[#This Row],[Råvara]],Råvaror!$B$3:$E$81,4,FALSE),"")</f>
        <v/>
      </c>
      <c r="J227" s="76" t="str">
        <f>IFERROR(VLOOKUP(HBL[[#This Row],[Drivmedel]],DML_drivmedel[[FuelID]:[Drivmedel]],6,FALSE),"")</f>
        <v/>
      </c>
      <c r="K227" s="148">
        <v>3225</v>
      </c>
      <c r="L227" s="3"/>
      <c r="M227" s="3"/>
      <c r="N227" s="3"/>
      <c r="O227" s="78"/>
      <c r="P227" s="3"/>
      <c r="Q227" s="3" t="str">
        <f>IFERROR(HLOOKUP(HBL[[#This Row],[Bränslekategori]],Listor!$G$292:$N$306,IF(HBL[[#This Row],[Enhet]]=Listor!$A$44,14,IF(HBL[[#This Row],[Enhet]]=Listor!$A$45,15,"")),FALSE),"")</f>
        <v/>
      </c>
      <c r="R227" s="3"/>
      <c r="S227" s="3"/>
      <c r="T227" s="3"/>
      <c r="U227" s="3"/>
      <c r="V227" s="3"/>
      <c r="W227" s="3"/>
      <c r="X227" s="3"/>
      <c r="Y227" s="77" t="str">
        <f>IF(HBL[[#This Row],[Produktionskedja]]&lt;&gt;"",VLOOKUP(HBL[[#This Row],[Produktionskedja]],Normalvärden[],4,FALSE),"")</f>
        <v/>
      </c>
      <c r="Z227" s="54"/>
      <c r="AA227" s="3"/>
      <c r="AB227" s="54"/>
      <c r="AC227" s="55" t="str">
        <f>IF(HBL[[#This Row],[Växthusgasutsläpp g CO2e/MJ]]&lt;&gt;"",IF(HBL[[#This Row],[Växthusgasutsläpp g CO2e/MJ]]&gt;(0.5*VLOOKUP(HBL[[#This Row],[Användningsområde]],Användningsområde[],2,FALSE)),"Utsläppsminskningen är mindre än 50 % och uppfyller därför inte hållbarhetskriterierna",""),"")</f>
        <v/>
      </c>
      <c r="AD227" s="163"/>
    </row>
    <row r="228" spans="2:30" x14ac:dyDescent="0.35">
      <c r="B228" s="9" t="str">
        <f>IF(HBL[[#This Row],[Hållbar mängd]]&gt;0,IF(HBL[[#This Row],[Enhet]]=Listor!$A$44,HBL[[#This Row],[Hållbar mängd]]*HBL[[#This Row],[Effektivt värmevärde]]*1000,HBL[[#This Row],[Hållbar mängd]]*HBL[[#This Row],[Effektivt värmevärde]]),"")</f>
        <v/>
      </c>
      <c r="C228" s="120" t="str">
        <f>IFERROR(IF(VLOOKUP(HBL[[#This Row],[Drivmedel]],DML_drivmedel[[FuelID]:[Reduktionsplikt]],10,FALSE)="Ja",VLOOKUP(HBL[[#This Row],[Drivmedelskategori]],Drivmedel[],5,FALSE),""),"")</f>
        <v/>
      </c>
      <c r="D228" s="9" t="str">
        <f>IFERROR(IF(HBL[[#This Row],[Hållbar mängd]]&gt;0,HBL[[#This Row],[Växthusgasutsläpp g CO2e/MJ]]*HBL[[#This Row],[Energimängd MJ]]/1000000,""),"")</f>
        <v/>
      </c>
      <c r="E228" s="3" t="str">
        <f>IF(HBL[[#This Row],[Hållbar mängd]]&gt;0,CONCATENATE(Rapporteringsår,"-",HBL[[#This Row],[ID]]),"")</f>
        <v/>
      </c>
      <c r="F228" s="3" t="str">
        <f>IF(HBL[[#This Row],[Hållbar mängd]]&gt;0,Organisationsnummer,"")</f>
        <v/>
      </c>
      <c r="G228" s="56" t="str">
        <f>IF(HBL[[#This Row],[Hållbar mängd]]&gt;0,Rapporteringsår,"")</f>
        <v/>
      </c>
      <c r="H228" s="76" t="str">
        <f>IFERROR(VLOOKUP(HBL[[#This Row],[Råvara]],Råvaror!$B$3:$D$81,3,FALSE),"")</f>
        <v/>
      </c>
      <c r="I228" s="76" t="str">
        <f>IFERROR(VLOOKUP(HBL[[#This Row],[Råvara]],Råvaror!$B$3:$E$81,4,FALSE),"")</f>
        <v/>
      </c>
      <c r="J228" s="76" t="str">
        <f>IFERROR(VLOOKUP(HBL[[#This Row],[Drivmedel]],DML_drivmedel[[FuelID]:[Drivmedel]],6,FALSE),"")</f>
        <v/>
      </c>
      <c r="K228" s="148">
        <v>3226</v>
      </c>
      <c r="L228" s="3"/>
      <c r="M228" s="3"/>
      <c r="N228" s="3"/>
      <c r="O228" s="78"/>
      <c r="P228" s="3"/>
      <c r="Q228" s="3" t="str">
        <f>IFERROR(HLOOKUP(HBL[[#This Row],[Bränslekategori]],Listor!$G$292:$N$306,IF(HBL[[#This Row],[Enhet]]=Listor!$A$44,14,IF(HBL[[#This Row],[Enhet]]=Listor!$A$45,15,"")),FALSE),"")</f>
        <v/>
      </c>
      <c r="R228" s="3"/>
      <c r="S228" s="3"/>
      <c r="T228" s="3"/>
      <c r="U228" s="3"/>
      <c r="V228" s="3"/>
      <c r="W228" s="3"/>
      <c r="X228" s="3"/>
      <c r="Y228" s="77" t="str">
        <f>IF(HBL[[#This Row],[Produktionskedja]]&lt;&gt;"",VLOOKUP(HBL[[#This Row],[Produktionskedja]],Normalvärden[],4,FALSE),"")</f>
        <v/>
      </c>
      <c r="Z228" s="54"/>
      <c r="AA228" s="3"/>
      <c r="AB228" s="54"/>
      <c r="AC228" s="55" t="str">
        <f>IF(HBL[[#This Row],[Växthusgasutsläpp g CO2e/MJ]]&lt;&gt;"",IF(HBL[[#This Row],[Växthusgasutsläpp g CO2e/MJ]]&gt;(0.5*VLOOKUP(HBL[[#This Row],[Användningsområde]],Användningsområde[],2,FALSE)),"Utsläppsminskningen är mindre än 50 % och uppfyller därför inte hållbarhetskriterierna",""),"")</f>
        <v/>
      </c>
      <c r="AD228" s="163"/>
    </row>
    <row r="229" spans="2:30" x14ac:dyDescent="0.35">
      <c r="B229" s="9" t="str">
        <f>IF(HBL[[#This Row],[Hållbar mängd]]&gt;0,IF(HBL[[#This Row],[Enhet]]=Listor!$A$44,HBL[[#This Row],[Hållbar mängd]]*HBL[[#This Row],[Effektivt värmevärde]]*1000,HBL[[#This Row],[Hållbar mängd]]*HBL[[#This Row],[Effektivt värmevärde]]),"")</f>
        <v/>
      </c>
      <c r="C229" s="120" t="str">
        <f>IFERROR(IF(VLOOKUP(HBL[[#This Row],[Drivmedel]],DML_drivmedel[[FuelID]:[Reduktionsplikt]],10,FALSE)="Ja",VLOOKUP(HBL[[#This Row],[Drivmedelskategori]],Drivmedel[],5,FALSE),""),"")</f>
        <v/>
      </c>
      <c r="D229" s="9" t="str">
        <f>IFERROR(IF(HBL[[#This Row],[Hållbar mängd]]&gt;0,HBL[[#This Row],[Växthusgasutsläpp g CO2e/MJ]]*HBL[[#This Row],[Energimängd MJ]]/1000000,""),"")</f>
        <v/>
      </c>
      <c r="E229" s="3" t="str">
        <f>IF(HBL[[#This Row],[Hållbar mängd]]&gt;0,CONCATENATE(Rapporteringsår,"-",HBL[[#This Row],[ID]]),"")</f>
        <v/>
      </c>
      <c r="F229" s="3" t="str">
        <f>IF(HBL[[#This Row],[Hållbar mängd]]&gt;0,Organisationsnummer,"")</f>
        <v/>
      </c>
      <c r="G229" s="56" t="str">
        <f>IF(HBL[[#This Row],[Hållbar mängd]]&gt;0,Rapporteringsår,"")</f>
        <v/>
      </c>
      <c r="H229" s="76" t="str">
        <f>IFERROR(VLOOKUP(HBL[[#This Row],[Råvara]],Råvaror!$B$3:$D$81,3,FALSE),"")</f>
        <v/>
      </c>
      <c r="I229" s="76" t="str">
        <f>IFERROR(VLOOKUP(HBL[[#This Row],[Råvara]],Råvaror!$B$3:$E$81,4,FALSE),"")</f>
        <v/>
      </c>
      <c r="J229" s="76" t="str">
        <f>IFERROR(VLOOKUP(HBL[[#This Row],[Drivmedel]],DML_drivmedel[[FuelID]:[Drivmedel]],6,FALSE),"")</f>
        <v/>
      </c>
      <c r="K229" s="148">
        <v>3227</v>
      </c>
      <c r="L229" s="3"/>
      <c r="M229" s="3"/>
      <c r="N229" s="3"/>
      <c r="O229" s="78"/>
      <c r="P229" s="3"/>
      <c r="Q229" s="3" t="str">
        <f>IFERROR(HLOOKUP(HBL[[#This Row],[Bränslekategori]],Listor!$G$292:$N$306,IF(HBL[[#This Row],[Enhet]]=Listor!$A$44,14,IF(HBL[[#This Row],[Enhet]]=Listor!$A$45,15,"")),FALSE),"")</f>
        <v/>
      </c>
      <c r="R229" s="3"/>
      <c r="S229" s="3"/>
      <c r="T229" s="3"/>
      <c r="U229" s="3"/>
      <c r="V229" s="3"/>
      <c r="W229" s="3"/>
      <c r="X229" s="3"/>
      <c r="Y229" s="77" t="str">
        <f>IF(HBL[[#This Row],[Produktionskedja]]&lt;&gt;"",VLOOKUP(HBL[[#This Row],[Produktionskedja]],Normalvärden[],4,FALSE),"")</f>
        <v/>
      </c>
      <c r="Z229" s="54"/>
      <c r="AA229" s="3"/>
      <c r="AB229" s="54"/>
      <c r="AC229" s="55" t="str">
        <f>IF(HBL[[#This Row],[Växthusgasutsläpp g CO2e/MJ]]&lt;&gt;"",IF(HBL[[#This Row],[Växthusgasutsläpp g CO2e/MJ]]&gt;(0.5*VLOOKUP(HBL[[#This Row],[Användningsområde]],Användningsområde[],2,FALSE)),"Utsläppsminskningen är mindre än 50 % och uppfyller därför inte hållbarhetskriterierna",""),"")</f>
        <v/>
      </c>
      <c r="AD229" s="163"/>
    </row>
    <row r="230" spans="2:30" x14ac:dyDescent="0.35">
      <c r="B230" s="9" t="str">
        <f>IF(HBL[[#This Row],[Hållbar mängd]]&gt;0,IF(HBL[[#This Row],[Enhet]]=Listor!$A$44,HBL[[#This Row],[Hållbar mängd]]*HBL[[#This Row],[Effektivt värmevärde]]*1000,HBL[[#This Row],[Hållbar mängd]]*HBL[[#This Row],[Effektivt värmevärde]]),"")</f>
        <v/>
      </c>
      <c r="C230" s="120" t="str">
        <f>IFERROR(IF(VLOOKUP(HBL[[#This Row],[Drivmedel]],DML_drivmedel[[FuelID]:[Reduktionsplikt]],10,FALSE)="Ja",VLOOKUP(HBL[[#This Row],[Drivmedelskategori]],Drivmedel[],5,FALSE),""),"")</f>
        <v/>
      </c>
      <c r="D230" s="9" t="str">
        <f>IFERROR(IF(HBL[[#This Row],[Hållbar mängd]]&gt;0,HBL[[#This Row],[Växthusgasutsläpp g CO2e/MJ]]*HBL[[#This Row],[Energimängd MJ]]/1000000,""),"")</f>
        <v/>
      </c>
      <c r="E230" s="3" t="str">
        <f>IF(HBL[[#This Row],[Hållbar mängd]]&gt;0,CONCATENATE(Rapporteringsår,"-",HBL[[#This Row],[ID]]),"")</f>
        <v/>
      </c>
      <c r="F230" s="3" t="str">
        <f>IF(HBL[[#This Row],[Hållbar mängd]]&gt;0,Organisationsnummer,"")</f>
        <v/>
      </c>
      <c r="G230" s="56" t="str">
        <f>IF(HBL[[#This Row],[Hållbar mängd]]&gt;0,Rapporteringsår,"")</f>
        <v/>
      </c>
      <c r="H230" s="76" t="str">
        <f>IFERROR(VLOOKUP(HBL[[#This Row],[Råvara]],Råvaror!$B$3:$D$81,3,FALSE),"")</f>
        <v/>
      </c>
      <c r="I230" s="76" t="str">
        <f>IFERROR(VLOOKUP(HBL[[#This Row],[Råvara]],Råvaror!$B$3:$E$81,4,FALSE),"")</f>
        <v/>
      </c>
      <c r="J230" s="76" t="str">
        <f>IFERROR(VLOOKUP(HBL[[#This Row],[Drivmedel]],DML_drivmedel[[FuelID]:[Drivmedel]],6,FALSE),"")</f>
        <v/>
      </c>
      <c r="K230" s="148">
        <v>3228</v>
      </c>
      <c r="L230" s="3"/>
      <c r="M230" s="3"/>
      <c r="N230" s="3"/>
      <c r="O230" s="78"/>
      <c r="P230" s="3"/>
      <c r="Q230" s="3" t="str">
        <f>IFERROR(HLOOKUP(HBL[[#This Row],[Bränslekategori]],Listor!$G$292:$N$306,IF(HBL[[#This Row],[Enhet]]=Listor!$A$44,14,IF(HBL[[#This Row],[Enhet]]=Listor!$A$45,15,"")),FALSE),"")</f>
        <v/>
      </c>
      <c r="R230" s="3"/>
      <c r="S230" s="3"/>
      <c r="T230" s="3"/>
      <c r="U230" s="3"/>
      <c r="V230" s="3"/>
      <c r="W230" s="3"/>
      <c r="X230" s="3"/>
      <c r="Y230" s="77" t="str">
        <f>IF(HBL[[#This Row],[Produktionskedja]]&lt;&gt;"",VLOOKUP(HBL[[#This Row],[Produktionskedja]],Normalvärden[],4,FALSE),"")</f>
        <v/>
      </c>
      <c r="Z230" s="54"/>
      <c r="AA230" s="3"/>
      <c r="AB230" s="54"/>
      <c r="AC230" s="55" t="str">
        <f>IF(HBL[[#This Row],[Växthusgasutsläpp g CO2e/MJ]]&lt;&gt;"",IF(HBL[[#This Row],[Växthusgasutsläpp g CO2e/MJ]]&gt;(0.5*VLOOKUP(HBL[[#This Row],[Användningsområde]],Användningsområde[],2,FALSE)),"Utsläppsminskningen är mindre än 50 % och uppfyller därför inte hållbarhetskriterierna",""),"")</f>
        <v/>
      </c>
      <c r="AD230" s="163"/>
    </row>
    <row r="231" spans="2:30" x14ac:dyDescent="0.35">
      <c r="B231" s="9" t="str">
        <f>IF(HBL[[#This Row],[Hållbar mängd]]&gt;0,IF(HBL[[#This Row],[Enhet]]=Listor!$A$44,HBL[[#This Row],[Hållbar mängd]]*HBL[[#This Row],[Effektivt värmevärde]]*1000,HBL[[#This Row],[Hållbar mängd]]*HBL[[#This Row],[Effektivt värmevärde]]),"")</f>
        <v/>
      </c>
      <c r="C231" s="120" t="str">
        <f>IFERROR(IF(VLOOKUP(HBL[[#This Row],[Drivmedel]],DML_drivmedel[[FuelID]:[Reduktionsplikt]],10,FALSE)="Ja",VLOOKUP(HBL[[#This Row],[Drivmedelskategori]],Drivmedel[],5,FALSE),""),"")</f>
        <v/>
      </c>
      <c r="D231" s="9" t="str">
        <f>IFERROR(IF(HBL[[#This Row],[Hållbar mängd]]&gt;0,HBL[[#This Row],[Växthusgasutsläpp g CO2e/MJ]]*HBL[[#This Row],[Energimängd MJ]]/1000000,""),"")</f>
        <v/>
      </c>
      <c r="E231" s="3" t="str">
        <f>IF(HBL[[#This Row],[Hållbar mängd]]&gt;0,CONCATENATE(Rapporteringsår,"-",HBL[[#This Row],[ID]]),"")</f>
        <v/>
      </c>
      <c r="F231" s="3" t="str">
        <f>IF(HBL[[#This Row],[Hållbar mängd]]&gt;0,Organisationsnummer,"")</f>
        <v/>
      </c>
      <c r="G231" s="56" t="str">
        <f>IF(HBL[[#This Row],[Hållbar mängd]]&gt;0,Rapporteringsår,"")</f>
        <v/>
      </c>
      <c r="H231" s="76" t="str">
        <f>IFERROR(VLOOKUP(HBL[[#This Row],[Råvara]],Råvaror!$B$3:$D$81,3,FALSE),"")</f>
        <v/>
      </c>
      <c r="I231" s="76" t="str">
        <f>IFERROR(VLOOKUP(HBL[[#This Row],[Råvara]],Råvaror!$B$3:$E$81,4,FALSE),"")</f>
        <v/>
      </c>
      <c r="J231" s="76" t="str">
        <f>IFERROR(VLOOKUP(HBL[[#This Row],[Drivmedel]],DML_drivmedel[[FuelID]:[Drivmedel]],6,FALSE),"")</f>
        <v/>
      </c>
      <c r="K231" s="148">
        <v>3229</v>
      </c>
      <c r="L231" s="3"/>
      <c r="M231" s="3"/>
      <c r="N231" s="3"/>
      <c r="O231" s="78"/>
      <c r="P231" s="3"/>
      <c r="Q231" s="3" t="str">
        <f>IFERROR(HLOOKUP(HBL[[#This Row],[Bränslekategori]],Listor!$G$292:$N$306,IF(HBL[[#This Row],[Enhet]]=Listor!$A$44,14,IF(HBL[[#This Row],[Enhet]]=Listor!$A$45,15,"")),FALSE),"")</f>
        <v/>
      </c>
      <c r="R231" s="3"/>
      <c r="S231" s="3"/>
      <c r="T231" s="3"/>
      <c r="U231" s="3"/>
      <c r="V231" s="3"/>
      <c r="W231" s="3"/>
      <c r="X231" s="3"/>
      <c r="Y231" s="77" t="str">
        <f>IF(HBL[[#This Row],[Produktionskedja]]&lt;&gt;"",VLOOKUP(HBL[[#This Row],[Produktionskedja]],Normalvärden[],4,FALSE),"")</f>
        <v/>
      </c>
      <c r="Z231" s="54"/>
      <c r="AA231" s="3"/>
      <c r="AB231" s="54"/>
      <c r="AC231" s="55" t="str">
        <f>IF(HBL[[#This Row],[Växthusgasutsläpp g CO2e/MJ]]&lt;&gt;"",IF(HBL[[#This Row],[Växthusgasutsläpp g CO2e/MJ]]&gt;(0.5*VLOOKUP(HBL[[#This Row],[Användningsområde]],Användningsområde[],2,FALSE)),"Utsläppsminskningen är mindre än 50 % och uppfyller därför inte hållbarhetskriterierna",""),"")</f>
        <v/>
      </c>
      <c r="AD231" s="163"/>
    </row>
    <row r="232" spans="2:30" x14ac:dyDescent="0.35">
      <c r="B232" s="9" t="str">
        <f>IF(HBL[[#This Row],[Hållbar mängd]]&gt;0,IF(HBL[[#This Row],[Enhet]]=Listor!$A$44,HBL[[#This Row],[Hållbar mängd]]*HBL[[#This Row],[Effektivt värmevärde]]*1000,HBL[[#This Row],[Hållbar mängd]]*HBL[[#This Row],[Effektivt värmevärde]]),"")</f>
        <v/>
      </c>
      <c r="C232" s="120" t="str">
        <f>IFERROR(IF(VLOOKUP(HBL[[#This Row],[Drivmedel]],DML_drivmedel[[FuelID]:[Reduktionsplikt]],10,FALSE)="Ja",VLOOKUP(HBL[[#This Row],[Drivmedelskategori]],Drivmedel[],5,FALSE),""),"")</f>
        <v/>
      </c>
      <c r="D232" s="9" t="str">
        <f>IFERROR(IF(HBL[[#This Row],[Hållbar mängd]]&gt;0,HBL[[#This Row],[Växthusgasutsläpp g CO2e/MJ]]*HBL[[#This Row],[Energimängd MJ]]/1000000,""),"")</f>
        <v/>
      </c>
      <c r="E232" s="3" t="str">
        <f>IF(HBL[[#This Row],[Hållbar mängd]]&gt;0,CONCATENATE(Rapporteringsår,"-",HBL[[#This Row],[ID]]),"")</f>
        <v/>
      </c>
      <c r="F232" s="3" t="str">
        <f>IF(HBL[[#This Row],[Hållbar mängd]]&gt;0,Organisationsnummer,"")</f>
        <v/>
      </c>
      <c r="G232" s="56" t="str">
        <f>IF(HBL[[#This Row],[Hållbar mängd]]&gt;0,Rapporteringsår,"")</f>
        <v/>
      </c>
      <c r="H232" s="76" t="str">
        <f>IFERROR(VLOOKUP(HBL[[#This Row],[Råvara]],Råvaror!$B$3:$D$81,3,FALSE),"")</f>
        <v/>
      </c>
      <c r="I232" s="76" t="str">
        <f>IFERROR(VLOOKUP(HBL[[#This Row],[Råvara]],Råvaror!$B$3:$E$81,4,FALSE),"")</f>
        <v/>
      </c>
      <c r="J232" s="76" t="str">
        <f>IFERROR(VLOOKUP(HBL[[#This Row],[Drivmedel]],DML_drivmedel[[FuelID]:[Drivmedel]],6,FALSE),"")</f>
        <v/>
      </c>
      <c r="K232" s="148">
        <v>3230</v>
      </c>
      <c r="L232" s="3"/>
      <c r="M232" s="3"/>
      <c r="N232" s="3"/>
      <c r="O232" s="78"/>
      <c r="P232" s="3"/>
      <c r="Q232" s="3" t="str">
        <f>IFERROR(HLOOKUP(HBL[[#This Row],[Bränslekategori]],Listor!$G$292:$N$306,IF(HBL[[#This Row],[Enhet]]=Listor!$A$44,14,IF(HBL[[#This Row],[Enhet]]=Listor!$A$45,15,"")),FALSE),"")</f>
        <v/>
      </c>
      <c r="R232" s="3"/>
      <c r="S232" s="3"/>
      <c r="T232" s="3"/>
      <c r="U232" s="3"/>
      <c r="V232" s="3"/>
      <c r="W232" s="3"/>
      <c r="X232" s="3"/>
      <c r="Y232" s="77" t="str">
        <f>IF(HBL[[#This Row],[Produktionskedja]]&lt;&gt;"",VLOOKUP(HBL[[#This Row],[Produktionskedja]],Normalvärden[],4,FALSE),"")</f>
        <v/>
      </c>
      <c r="Z232" s="54"/>
      <c r="AA232" s="3"/>
      <c r="AB232" s="54"/>
      <c r="AC232" s="55" t="str">
        <f>IF(HBL[[#This Row],[Växthusgasutsläpp g CO2e/MJ]]&lt;&gt;"",IF(HBL[[#This Row],[Växthusgasutsläpp g CO2e/MJ]]&gt;(0.5*VLOOKUP(HBL[[#This Row],[Användningsområde]],Användningsområde[],2,FALSE)),"Utsläppsminskningen är mindre än 50 % och uppfyller därför inte hållbarhetskriterierna",""),"")</f>
        <v/>
      </c>
      <c r="AD232" s="163"/>
    </row>
    <row r="233" spans="2:30" x14ac:dyDescent="0.35">
      <c r="B233" s="9" t="str">
        <f>IF(HBL[[#This Row],[Hållbar mängd]]&gt;0,IF(HBL[[#This Row],[Enhet]]=Listor!$A$44,HBL[[#This Row],[Hållbar mängd]]*HBL[[#This Row],[Effektivt värmevärde]]*1000,HBL[[#This Row],[Hållbar mängd]]*HBL[[#This Row],[Effektivt värmevärde]]),"")</f>
        <v/>
      </c>
      <c r="C233" s="120" t="str">
        <f>IFERROR(IF(VLOOKUP(HBL[[#This Row],[Drivmedel]],DML_drivmedel[[FuelID]:[Reduktionsplikt]],10,FALSE)="Ja",VLOOKUP(HBL[[#This Row],[Drivmedelskategori]],Drivmedel[],5,FALSE),""),"")</f>
        <v/>
      </c>
      <c r="D233" s="9" t="str">
        <f>IFERROR(IF(HBL[[#This Row],[Hållbar mängd]]&gt;0,HBL[[#This Row],[Växthusgasutsläpp g CO2e/MJ]]*HBL[[#This Row],[Energimängd MJ]]/1000000,""),"")</f>
        <v/>
      </c>
      <c r="E233" s="3" t="str">
        <f>IF(HBL[[#This Row],[Hållbar mängd]]&gt;0,CONCATENATE(Rapporteringsår,"-",HBL[[#This Row],[ID]]),"")</f>
        <v/>
      </c>
      <c r="F233" s="3" t="str">
        <f>IF(HBL[[#This Row],[Hållbar mängd]]&gt;0,Organisationsnummer,"")</f>
        <v/>
      </c>
      <c r="G233" s="56" t="str">
        <f>IF(HBL[[#This Row],[Hållbar mängd]]&gt;0,Rapporteringsår,"")</f>
        <v/>
      </c>
      <c r="H233" s="76" t="str">
        <f>IFERROR(VLOOKUP(HBL[[#This Row],[Råvara]],Råvaror!$B$3:$D$81,3,FALSE),"")</f>
        <v/>
      </c>
      <c r="I233" s="76" t="str">
        <f>IFERROR(VLOOKUP(HBL[[#This Row],[Råvara]],Råvaror!$B$3:$E$81,4,FALSE),"")</f>
        <v/>
      </c>
      <c r="J233" s="76" t="str">
        <f>IFERROR(VLOOKUP(HBL[[#This Row],[Drivmedel]],DML_drivmedel[[FuelID]:[Drivmedel]],6,FALSE),"")</f>
        <v/>
      </c>
      <c r="K233" s="148">
        <v>3231</v>
      </c>
      <c r="L233" s="3"/>
      <c r="M233" s="3"/>
      <c r="N233" s="3"/>
      <c r="O233" s="78"/>
      <c r="P233" s="3"/>
      <c r="Q233" s="3" t="str">
        <f>IFERROR(HLOOKUP(HBL[[#This Row],[Bränslekategori]],Listor!$G$292:$N$306,IF(HBL[[#This Row],[Enhet]]=Listor!$A$44,14,IF(HBL[[#This Row],[Enhet]]=Listor!$A$45,15,"")),FALSE),"")</f>
        <v/>
      </c>
      <c r="R233" s="3"/>
      <c r="S233" s="3"/>
      <c r="T233" s="3"/>
      <c r="U233" s="3"/>
      <c r="V233" s="3"/>
      <c r="W233" s="3"/>
      <c r="X233" s="3"/>
      <c r="Y233" s="77" t="str">
        <f>IF(HBL[[#This Row],[Produktionskedja]]&lt;&gt;"",VLOOKUP(HBL[[#This Row],[Produktionskedja]],Normalvärden[],4,FALSE),"")</f>
        <v/>
      </c>
      <c r="Z233" s="54"/>
      <c r="AA233" s="3"/>
      <c r="AB233" s="54"/>
      <c r="AC233" s="55" t="str">
        <f>IF(HBL[[#This Row],[Växthusgasutsläpp g CO2e/MJ]]&lt;&gt;"",IF(HBL[[#This Row],[Växthusgasutsläpp g CO2e/MJ]]&gt;(0.5*VLOOKUP(HBL[[#This Row],[Användningsområde]],Användningsområde[],2,FALSE)),"Utsläppsminskningen är mindre än 50 % och uppfyller därför inte hållbarhetskriterierna",""),"")</f>
        <v/>
      </c>
      <c r="AD233" s="163"/>
    </row>
    <row r="234" spans="2:30" x14ac:dyDescent="0.35">
      <c r="B234" s="9" t="str">
        <f>IF(HBL[[#This Row],[Hållbar mängd]]&gt;0,IF(HBL[[#This Row],[Enhet]]=Listor!$A$44,HBL[[#This Row],[Hållbar mängd]]*HBL[[#This Row],[Effektivt värmevärde]]*1000,HBL[[#This Row],[Hållbar mängd]]*HBL[[#This Row],[Effektivt värmevärde]]),"")</f>
        <v/>
      </c>
      <c r="C234" s="120" t="str">
        <f>IFERROR(IF(VLOOKUP(HBL[[#This Row],[Drivmedel]],DML_drivmedel[[FuelID]:[Reduktionsplikt]],10,FALSE)="Ja",VLOOKUP(HBL[[#This Row],[Drivmedelskategori]],Drivmedel[],5,FALSE),""),"")</f>
        <v/>
      </c>
      <c r="D234" s="9" t="str">
        <f>IFERROR(IF(HBL[[#This Row],[Hållbar mängd]]&gt;0,HBL[[#This Row],[Växthusgasutsläpp g CO2e/MJ]]*HBL[[#This Row],[Energimängd MJ]]/1000000,""),"")</f>
        <v/>
      </c>
      <c r="E234" s="3" t="str">
        <f>IF(HBL[[#This Row],[Hållbar mängd]]&gt;0,CONCATENATE(Rapporteringsår,"-",HBL[[#This Row],[ID]]),"")</f>
        <v/>
      </c>
      <c r="F234" s="3" t="str">
        <f>IF(HBL[[#This Row],[Hållbar mängd]]&gt;0,Organisationsnummer,"")</f>
        <v/>
      </c>
      <c r="G234" s="56" t="str">
        <f>IF(HBL[[#This Row],[Hållbar mängd]]&gt;0,Rapporteringsår,"")</f>
        <v/>
      </c>
      <c r="H234" s="76" t="str">
        <f>IFERROR(VLOOKUP(HBL[[#This Row],[Råvara]],Råvaror!$B$3:$D$81,3,FALSE),"")</f>
        <v/>
      </c>
      <c r="I234" s="76" t="str">
        <f>IFERROR(VLOOKUP(HBL[[#This Row],[Råvara]],Råvaror!$B$3:$E$81,4,FALSE),"")</f>
        <v/>
      </c>
      <c r="J234" s="76" t="str">
        <f>IFERROR(VLOOKUP(HBL[[#This Row],[Drivmedel]],DML_drivmedel[[FuelID]:[Drivmedel]],6,FALSE),"")</f>
        <v/>
      </c>
      <c r="K234" s="148">
        <v>3232</v>
      </c>
      <c r="L234" s="3"/>
      <c r="M234" s="3"/>
      <c r="N234" s="3"/>
      <c r="O234" s="78"/>
      <c r="P234" s="3"/>
      <c r="Q234" s="3" t="str">
        <f>IFERROR(HLOOKUP(HBL[[#This Row],[Bränslekategori]],Listor!$G$292:$N$306,IF(HBL[[#This Row],[Enhet]]=Listor!$A$44,14,IF(HBL[[#This Row],[Enhet]]=Listor!$A$45,15,"")),FALSE),"")</f>
        <v/>
      </c>
      <c r="R234" s="3"/>
      <c r="S234" s="3"/>
      <c r="T234" s="3"/>
      <c r="U234" s="3"/>
      <c r="V234" s="3"/>
      <c r="W234" s="3"/>
      <c r="X234" s="3"/>
      <c r="Y234" s="77" t="str">
        <f>IF(HBL[[#This Row],[Produktionskedja]]&lt;&gt;"",VLOOKUP(HBL[[#This Row],[Produktionskedja]],Normalvärden[],4,FALSE),"")</f>
        <v/>
      </c>
      <c r="Z234" s="54"/>
      <c r="AA234" s="3"/>
      <c r="AB234" s="54"/>
      <c r="AC234" s="55" t="str">
        <f>IF(HBL[[#This Row],[Växthusgasutsläpp g CO2e/MJ]]&lt;&gt;"",IF(HBL[[#This Row],[Växthusgasutsläpp g CO2e/MJ]]&gt;(0.5*VLOOKUP(HBL[[#This Row],[Användningsområde]],Användningsområde[],2,FALSE)),"Utsläppsminskningen är mindre än 50 % och uppfyller därför inte hållbarhetskriterierna",""),"")</f>
        <v/>
      </c>
      <c r="AD234" s="163"/>
    </row>
    <row r="235" spans="2:30" x14ac:dyDescent="0.35">
      <c r="B235" s="9" t="str">
        <f>IF(HBL[[#This Row],[Hållbar mängd]]&gt;0,IF(HBL[[#This Row],[Enhet]]=Listor!$A$44,HBL[[#This Row],[Hållbar mängd]]*HBL[[#This Row],[Effektivt värmevärde]]*1000,HBL[[#This Row],[Hållbar mängd]]*HBL[[#This Row],[Effektivt värmevärde]]),"")</f>
        <v/>
      </c>
      <c r="C235" s="120" t="str">
        <f>IFERROR(IF(VLOOKUP(HBL[[#This Row],[Drivmedel]],DML_drivmedel[[FuelID]:[Reduktionsplikt]],10,FALSE)="Ja",VLOOKUP(HBL[[#This Row],[Drivmedelskategori]],Drivmedel[],5,FALSE),""),"")</f>
        <v/>
      </c>
      <c r="D235" s="9" t="str">
        <f>IFERROR(IF(HBL[[#This Row],[Hållbar mängd]]&gt;0,HBL[[#This Row],[Växthusgasutsläpp g CO2e/MJ]]*HBL[[#This Row],[Energimängd MJ]]/1000000,""),"")</f>
        <v/>
      </c>
      <c r="E235" s="3" t="str">
        <f>IF(HBL[[#This Row],[Hållbar mängd]]&gt;0,CONCATENATE(Rapporteringsår,"-",HBL[[#This Row],[ID]]),"")</f>
        <v/>
      </c>
      <c r="F235" s="3" t="str">
        <f>IF(HBL[[#This Row],[Hållbar mängd]]&gt;0,Organisationsnummer,"")</f>
        <v/>
      </c>
      <c r="G235" s="56" t="str">
        <f>IF(HBL[[#This Row],[Hållbar mängd]]&gt;0,Rapporteringsår,"")</f>
        <v/>
      </c>
      <c r="H235" s="76" t="str">
        <f>IFERROR(VLOOKUP(HBL[[#This Row],[Råvara]],Råvaror!$B$3:$D$81,3,FALSE),"")</f>
        <v/>
      </c>
      <c r="I235" s="76" t="str">
        <f>IFERROR(VLOOKUP(HBL[[#This Row],[Råvara]],Råvaror!$B$3:$E$81,4,FALSE),"")</f>
        <v/>
      </c>
      <c r="J235" s="76" t="str">
        <f>IFERROR(VLOOKUP(HBL[[#This Row],[Drivmedel]],DML_drivmedel[[FuelID]:[Drivmedel]],6,FALSE),"")</f>
        <v/>
      </c>
      <c r="K235" s="148">
        <v>3233</v>
      </c>
      <c r="L235" s="3"/>
      <c r="M235" s="3"/>
      <c r="N235" s="3"/>
      <c r="O235" s="78"/>
      <c r="P235" s="3"/>
      <c r="Q235" s="3" t="str">
        <f>IFERROR(HLOOKUP(HBL[[#This Row],[Bränslekategori]],Listor!$G$292:$N$306,IF(HBL[[#This Row],[Enhet]]=Listor!$A$44,14,IF(HBL[[#This Row],[Enhet]]=Listor!$A$45,15,"")),FALSE),"")</f>
        <v/>
      </c>
      <c r="R235" s="3"/>
      <c r="S235" s="3"/>
      <c r="T235" s="3"/>
      <c r="U235" s="3"/>
      <c r="V235" s="3"/>
      <c r="W235" s="3"/>
      <c r="X235" s="3"/>
      <c r="Y235" s="77" t="str">
        <f>IF(HBL[[#This Row],[Produktionskedja]]&lt;&gt;"",VLOOKUP(HBL[[#This Row],[Produktionskedja]],Normalvärden[],4,FALSE),"")</f>
        <v/>
      </c>
      <c r="Z235" s="54"/>
      <c r="AA235" s="3"/>
      <c r="AB235" s="54"/>
      <c r="AC235" s="55" t="str">
        <f>IF(HBL[[#This Row],[Växthusgasutsläpp g CO2e/MJ]]&lt;&gt;"",IF(HBL[[#This Row],[Växthusgasutsläpp g CO2e/MJ]]&gt;(0.5*VLOOKUP(HBL[[#This Row],[Användningsområde]],Användningsområde[],2,FALSE)),"Utsläppsminskningen är mindre än 50 % och uppfyller därför inte hållbarhetskriterierna",""),"")</f>
        <v/>
      </c>
      <c r="AD235" s="163"/>
    </row>
    <row r="236" spans="2:30" x14ac:dyDescent="0.35">
      <c r="B236" s="9" t="str">
        <f>IF(HBL[[#This Row],[Hållbar mängd]]&gt;0,IF(HBL[[#This Row],[Enhet]]=Listor!$A$44,HBL[[#This Row],[Hållbar mängd]]*HBL[[#This Row],[Effektivt värmevärde]]*1000,HBL[[#This Row],[Hållbar mängd]]*HBL[[#This Row],[Effektivt värmevärde]]),"")</f>
        <v/>
      </c>
      <c r="C236" s="120" t="str">
        <f>IFERROR(IF(VLOOKUP(HBL[[#This Row],[Drivmedel]],DML_drivmedel[[FuelID]:[Reduktionsplikt]],10,FALSE)="Ja",VLOOKUP(HBL[[#This Row],[Drivmedelskategori]],Drivmedel[],5,FALSE),""),"")</f>
        <v/>
      </c>
      <c r="D236" s="9" t="str">
        <f>IFERROR(IF(HBL[[#This Row],[Hållbar mängd]]&gt;0,HBL[[#This Row],[Växthusgasutsläpp g CO2e/MJ]]*HBL[[#This Row],[Energimängd MJ]]/1000000,""),"")</f>
        <v/>
      </c>
      <c r="E236" s="3" t="str">
        <f>IF(HBL[[#This Row],[Hållbar mängd]]&gt;0,CONCATENATE(Rapporteringsår,"-",HBL[[#This Row],[ID]]),"")</f>
        <v/>
      </c>
      <c r="F236" s="3" t="str">
        <f>IF(HBL[[#This Row],[Hållbar mängd]]&gt;0,Organisationsnummer,"")</f>
        <v/>
      </c>
      <c r="G236" s="56" t="str">
        <f>IF(HBL[[#This Row],[Hållbar mängd]]&gt;0,Rapporteringsår,"")</f>
        <v/>
      </c>
      <c r="H236" s="76" t="str">
        <f>IFERROR(VLOOKUP(HBL[[#This Row],[Råvara]],Råvaror!$B$3:$D$81,3,FALSE),"")</f>
        <v/>
      </c>
      <c r="I236" s="76" t="str">
        <f>IFERROR(VLOOKUP(HBL[[#This Row],[Råvara]],Råvaror!$B$3:$E$81,4,FALSE),"")</f>
        <v/>
      </c>
      <c r="J236" s="76" t="str">
        <f>IFERROR(VLOOKUP(HBL[[#This Row],[Drivmedel]],DML_drivmedel[[FuelID]:[Drivmedel]],6,FALSE),"")</f>
        <v/>
      </c>
      <c r="K236" s="148">
        <v>3234</v>
      </c>
      <c r="L236" s="3"/>
      <c r="M236" s="3"/>
      <c r="N236" s="3"/>
      <c r="O236" s="78"/>
      <c r="P236" s="3"/>
      <c r="Q236" s="3" t="str">
        <f>IFERROR(HLOOKUP(HBL[[#This Row],[Bränslekategori]],Listor!$G$292:$N$306,IF(HBL[[#This Row],[Enhet]]=Listor!$A$44,14,IF(HBL[[#This Row],[Enhet]]=Listor!$A$45,15,"")),FALSE),"")</f>
        <v/>
      </c>
      <c r="R236" s="3"/>
      <c r="S236" s="3"/>
      <c r="T236" s="3"/>
      <c r="U236" s="3"/>
      <c r="V236" s="3"/>
      <c r="W236" s="3"/>
      <c r="X236" s="3"/>
      <c r="Y236" s="77" t="str">
        <f>IF(HBL[[#This Row],[Produktionskedja]]&lt;&gt;"",VLOOKUP(HBL[[#This Row],[Produktionskedja]],Normalvärden[],4,FALSE),"")</f>
        <v/>
      </c>
      <c r="Z236" s="54"/>
      <c r="AA236" s="3"/>
      <c r="AB236" s="54"/>
      <c r="AC236" s="55" t="str">
        <f>IF(HBL[[#This Row],[Växthusgasutsläpp g CO2e/MJ]]&lt;&gt;"",IF(HBL[[#This Row],[Växthusgasutsläpp g CO2e/MJ]]&gt;(0.5*VLOOKUP(HBL[[#This Row],[Användningsområde]],Användningsområde[],2,FALSE)),"Utsläppsminskningen är mindre än 50 % och uppfyller därför inte hållbarhetskriterierna",""),"")</f>
        <v/>
      </c>
      <c r="AD236" s="163"/>
    </row>
    <row r="237" spans="2:30" x14ac:dyDescent="0.35">
      <c r="B237" s="9" t="str">
        <f>IF(HBL[[#This Row],[Hållbar mängd]]&gt;0,IF(HBL[[#This Row],[Enhet]]=Listor!$A$44,HBL[[#This Row],[Hållbar mängd]]*HBL[[#This Row],[Effektivt värmevärde]]*1000,HBL[[#This Row],[Hållbar mängd]]*HBL[[#This Row],[Effektivt värmevärde]]),"")</f>
        <v/>
      </c>
      <c r="C237" s="120" t="str">
        <f>IFERROR(IF(VLOOKUP(HBL[[#This Row],[Drivmedel]],DML_drivmedel[[FuelID]:[Reduktionsplikt]],10,FALSE)="Ja",VLOOKUP(HBL[[#This Row],[Drivmedelskategori]],Drivmedel[],5,FALSE),""),"")</f>
        <v/>
      </c>
      <c r="D237" s="9" t="str">
        <f>IFERROR(IF(HBL[[#This Row],[Hållbar mängd]]&gt;0,HBL[[#This Row],[Växthusgasutsläpp g CO2e/MJ]]*HBL[[#This Row],[Energimängd MJ]]/1000000,""),"")</f>
        <v/>
      </c>
      <c r="E237" s="3" t="str">
        <f>IF(HBL[[#This Row],[Hållbar mängd]]&gt;0,CONCATENATE(Rapporteringsår,"-",HBL[[#This Row],[ID]]),"")</f>
        <v/>
      </c>
      <c r="F237" s="3" t="str">
        <f>IF(HBL[[#This Row],[Hållbar mängd]]&gt;0,Organisationsnummer,"")</f>
        <v/>
      </c>
      <c r="G237" s="56" t="str">
        <f>IF(HBL[[#This Row],[Hållbar mängd]]&gt;0,Rapporteringsår,"")</f>
        <v/>
      </c>
      <c r="H237" s="76" t="str">
        <f>IFERROR(VLOOKUP(HBL[[#This Row],[Råvara]],Råvaror!$B$3:$D$81,3,FALSE),"")</f>
        <v/>
      </c>
      <c r="I237" s="76" t="str">
        <f>IFERROR(VLOOKUP(HBL[[#This Row],[Råvara]],Råvaror!$B$3:$E$81,4,FALSE),"")</f>
        <v/>
      </c>
      <c r="J237" s="76" t="str">
        <f>IFERROR(VLOOKUP(HBL[[#This Row],[Drivmedel]],DML_drivmedel[[FuelID]:[Drivmedel]],6,FALSE),"")</f>
        <v/>
      </c>
      <c r="K237" s="148">
        <v>3235</v>
      </c>
      <c r="L237" s="3"/>
      <c r="M237" s="3"/>
      <c r="N237" s="3"/>
      <c r="O237" s="78"/>
      <c r="P237" s="3"/>
      <c r="Q237" s="3" t="str">
        <f>IFERROR(HLOOKUP(HBL[[#This Row],[Bränslekategori]],Listor!$G$292:$N$306,IF(HBL[[#This Row],[Enhet]]=Listor!$A$44,14,IF(HBL[[#This Row],[Enhet]]=Listor!$A$45,15,"")),FALSE),"")</f>
        <v/>
      </c>
      <c r="R237" s="3"/>
      <c r="S237" s="3"/>
      <c r="T237" s="3"/>
      <c r="U237" s="3"/>
      <c r="V237" s="3"/>
      <c r="W237" s="3"/>
      <c r="X237" s="3"/>
      <c r="Y237" s="77" t="str">
        <f>IF(HBL[[#This Row],[Produktionskedja]]&lt;&gt;"",VLOOKUP(HBL[[#This Row],[Produktionskedja]],Normalvärden[],4,FALSE),"")</f>
        <v/>
      </c>
      <c r="Z237" s="54"/>
      <c r="AA237" s="3"/>
      <c r="AB237" s="54"/>
      <c r="AC237" s="55" t="str">
        <f>IF(HBL[[#This Row],[Växthusgasutsläpp g CO2e/MJ]]&lt;&gt;"",IF(HBL[[#This Row],[Växthusgasutsläpp g CO2e/MJ]]&gt;(0.5*VLOOKUP(HBL[[#This Row],[Användningsområde]],Användningsområde[],2,FALSE)),"Utsläppsminskningen är mindre än 50 % och uppfyller därför inte hållbarhetskriterierna",""),"")</f>
        <v/>
      </c>
      <c r="AD237" s="163"/>
    </row>
    <row r="238" spans="2:30" x14ac:dyDescent="0.35">
      <c r="B238" s="9" t="str">
        <f>IF(HBL[[#This Row],[Hållbar mängd]]&gt;0,IF(HBL[[#This Row],[Enhet]]=Listor!$A$44,HBL[[#This Row],[Hållbar mängd]]*HBL[[#This Row],[Effektivt värmevärde]]*1000,HBL[[#This Row],[Hållbar mängd]]*HBL[[#This Row],[Effektivt värmevärde]]),"")</f>
        <v/>
      </c>
      <c r="C238" s="120" t="str">
        <f>IFERROR(IF(VLOOKUP(HBL[[#This Row],[Drivmedel]],DML_drivmedel[[FuelID]:[Reduktionsplikt]],10,FALSE)="Ja",VLOOKUP(HBL[[#This Row],[Drivmedelskategori]],Drivmedel[],5,FALSE),""),"")</f>
        <v/>
      </c>
      <c r="D238" s="9" t="str">
        <f>IFERROR(IF(HBL[[#This Row],[Hållbar mängd]]&gt;0,HBL[[#This Row],[Växthusgasutsläpp g CO2e/MJ]]*HBL[[#This Row],[Energimängd MJ]]/1000000,""),"")</f>
        <v/>
      </c>
      <c r="E238" s="3" t="str">
        <f>IF(HBL[[#This Row],[Hållbar mängd]]&gt;0,CONCATENATE(Rapporteringsår,"-",HBL[[#This Row],[ID]]),"")</f>
        <v/>
      </c>
      <c r="F238" s="3" t="str">
        <f>IF(HBL[[#This Row],[Hållbar mängd]]&gt;0,Organisationsnummer,"")</f>
        <v/>
      </c>
      <c r="G238" s="56" t="str">
        <f>IF(HBL[[#This Row],[Hållbar mängd]]&gt;0,Rapporteringsår,"")</f>
        <v/>
      </c>
      <c r="H238" s="76" t="str">
        <f>IFERROR(VLOOKUP(HBL[[#This Row],[Råvara]],Råvaror!$B$3:$D$81,3,FALSE),"")</f>
        <v/>
      </c>
      <c r="I238" s="76" t="str">
        <f>IFERROR(VLOOKUP(HBL[[#This Row],[Råvara]],Råvaror!$B$3:$E$81,4,FALSE),"")</f>
        <v/>
      </c>
      <c r="J238" s="76" t="str">
        <f>IFERROR(VLOOKUP(HBL[[#This Row],[Drivmedel]],DML_drivmedel[[FuelID]:[Drivmedel]],6,FALSE),"")</f>
        <v/>
      </c>
      <c r="K238" s="148">
        <v>3236</v>
      </c>
      <c r="L238" s="3"/>
      <c r="M238" s="3"/>
      <c r="N238" s="3"/>
      <c r="O238" s="78"/>
      <c r="P238" s="3"/>
      <c r="Q238" s="3" t="str">
        <f>IFERROR(HLOOKUP(HBL[[#This Row],[Bränslekategori]],Listor!$G$292:$N$306,IF(HBL[[#This Row],[Enhet]]=Listor!$A$44,14,IF(HBL[[#This Row],[Enhet]]=Listor!$A$45,15,"")),FALSE),"")</f>
        <v/>
      </c>
      <c r="R238" s="3"/>
      <c r="S238" s="3"/>
      <c r="T238" s="3"/>
      <c r="U238" s="3"/>
      <c r="V238" s="3"/>
      <c r="W238" s="3"/>
      <c r="X238" s="3"/>
      <c r="Y238" s="77" t="str">
        <f>IF(HBL[[#This Row],[Produktionskedja]]&lt;&gt;"",VLOOKUP(HBL[[#This Row],[Produktionskedja]],Normalvärden[],4,FALSE),"")</f>
        <v/>
      </c>
      <c r="Z238" s="54"/>
      <c r="AA238" s="3"/>
      <c r="AB238" s="54"/>
      <c r="AC238" s="55" t="str">
        <f>IF(HBL[[#This Row],[Växthusgasutsläpp g CO2e/MJ]]&lt;&gt;"",IF(HBL[[#This Row],[Växthusgasutsläpp g CO2e/MJ]]&gt;(0.5*VLOOKUP(HBL[[#This Row],[Användningsområde]],Användningsområde[],2,FALSE)),"Utsläppsminskningen är mindre än 50 % och uppfyller därför inte hållbarhetskriterierna",""),"")</f>
        <v/>
      </c>
      <c r="AD238" s="163"/>
    </row>
    <row r="239" spans="2:30" x14ac:dyDescent="0.35">
      <c r="B239" s="9" t="str">
        <f>IF(HBL[[#This Row],[Hållbar mängd]]&gt;0,IF(HBL[[#This Row],[Enhet]]=Listor!$A$44,HBL[[#This Row],[Hållbar mängd]]*HBL[[#This Row],[Effektivt värmevärde]]*1000,HBL[[#This Row],[Hållbar mängd]]*HBL[[#This Row],[Effektivt värmevärde]]),"")</f>
        <v/>
      </c>
      <c r="C239" s="120" t="str">
        <f>IFERROR(IF(VLOOKUP(HBL[[#This Row],[Drivmedel]],DML_drivmedel[[FuelID]:[Reduktionsplikt]],10,FALSE)="Ja",VLOOKUP(HBL[[#This Row],[Drivmedelskategori]],Drivmedel[],5,FALSE),""),"")</f>
        <v/>
      </c>
      <c r="D239" s="9" t="str">
        <f>IFERROR(IF(HBL[[#This Row],[Hållbar mängd]]&gt;0,HBL[[#This Row],[Växthusgasutsläpp g CO2e/MJ]]*HBL[[#This Row],[Energimängd MJ]]/1000000,""),"")</f>
        <v/>
      </c>
      <c r="E239" s="3" t="str">
        <f>IF(HBL[[#This Row],[Hållbar mängd]]&gt;0,CONCATENATE(Rapporteringsår,"-",HBL[[#This Row],[ID]]),"")</f>
        <v/>
      </c>
      <c r="F239" s="3" t="str">
        <f>IF(HBL[[#This Row],[Hållbar mängd]]&gt;0,Organisationsnummer,"")</f>
        <v/>
      </c>
      <c r="G239" s="56" t="str">
        <f>IF(HBL[[#This Row],[Hållbar mängd]]&gt;0,Rapporteringsår,"")</f>
        <v/>
      </c>
      <c r="H239" s="76" t="str">
        <f>IFERROR(VLOOKUP(HBL[[#This Row],[Råvara]],Råvaror!$B$3:$D$81,3,FALSE),"")</f>
        <v/>
      </c>
      <c r="I239" s="76" t="str">
        <f>IFERROR(VLOOKUP(HBL[[#This Row],[Råvara]],Råvaror!$B$3:$E$81,4,FALSE),"")</f>
        <v/>
      </c>
      <c r="J239" s="76" t="str">
        <f>IFERROR(VLOOKUP(HBL[[#This Row],[Drivmedel]],DML_drivmedel[[FuelID]:[Drivmedel]],6,FALSE),"")</f>
        <v/>
      </c>
      <c r="K239" s="148">
        <v>3237</v>
      </c>
      <c r="L239" s="3"/>
      <c r="M239" s="3"/>
      <c r="N239" s="3"/>
      <c r="O239" s="78"/>
      <c r="P239" s="3"/>
      <c r="Q239" s="3" t="str">
        <f>IFERROR(HLOOKUP(HBL[[#This Row],[Bränslekategori]],Listor!$G$292:$N$306,IF(HBL[[#This Row],[Enhet]]=Listor!$A$44,14,IF(HBL[[#This Row],[Enhet]]=Listor!$A$45,15,"")),FALSE),"")</f>
        <v/>
      </c>
      <c r="R239" s="3"/>
      <c r="S239" s="3"/>
      <c r="T239" s="3"/>
      <c r="U239" s="3"/>
      <c r="V239" s="3"/>
      <c r="W239" s="3"/>
      <c r="X239" s="3"/>
      <c r="Y239" s="77" t="str">
        <f>IF(HBL[[#This Row],[Produktionskedja]]&lt;&gt;"",VLOOKUP(HBL[[#This Row],[Produktionskedja]],Normalvärden[],4,FALSE),"")</f>
        <v/>
      </c>
      <c r="Z239" s="54"/>
      <c r="AA239" s="3"/>
      <c r="AB239" s="54"/>
      <c r="AC239" s="55" t="str">
        <f>IF(HBL[[#This Row],[Växthusgasutsläpp g CO2e/MJ]]&lt;&gt;"",IF(HBL[[#This Row],[Växthusgasutsläpp g CO2e/MJ]]&gt;(0.5*VLOOKUP(HBL[[#This Row],[Användningsområde]],Användningsområde[],2,FALSE)),"Utsläppsminskningen är mindre än 50 % och uppfyller därför inte hållbarhetskriterierna",""),"")</f>
        <v/>
      </c>
      <c r="AD239" s="163"/>
    </row>
    <row r="240" spans="2:30" x14ac:dyDescent="0.35">
      <c r="B240" s="9" t="str">
        <f>IF(HBL[[#This Row],[Hållbar mängd]]&gt;0,IF(HBL[[#This Row],[Enhet]]=Listor!$A$44,HBL[[#This Row],[Hållbar mängd]]*HBL[[#This Row],[Effektivt värmevärde]]*1000,HBL[[#This Row],[Hållbar mängd]]*HBL[[#This Row],[Effektivt värmevärde]]),"")</f>
        <v/>
      </c>
      <c r="C240" s="120" t="str">
        <f>IFERROR(IF(VLOOKUP(HBL[[#This Row],[Drivmedel]],DML_drivmedel[[FuelID]:[Reduktionsplikt]],10,FALSE)="Ja",VLOOKUP(HBL[[#This Row],[Drivmedelskategori]],Drivmedel[],5,FALSE),""),"")</f>
        <v/>
      </c>
      <c r="D240" s="9" t="str">
        <f>IFERROR(IF(HBL[[#This Row],[Hållbar mängd]]&gt;0,HBL[[#This Row],[Växthusgasutsläpp g CO2e/MJ]]*HBL[[#This Row],[Energimängd MJ]]/1000000,""),"")</f>
        <v/>
      </c>
      <c r="E240" s="3" t="str">
        <f>IF(HBL[[#This Row],[Hållbar mängd]]&gt;0,CONCATENATE(Rapporteringsår,"-",HBL[[#This Row],[ID]]),"")</f>
        <v/>
      </c>
      <c r="F240" s="3" t="str">
        <f>IF(HBL[[#This Row],[Hållbar mängd]]&gt;0,Organisationsnummer,"")</f>
        <v/>
      </c>
      <c r="G240" s="56" t="str">
        <f>IF(HBL[[#This Row],[Hållbar mängd]]&gt;0,Rapporteringsår,"")</f>
        <v/>
      </c>
      <c r="H240" s="76" t="str">
        <f>IFERROR(VLOOKUP(HBL[[#This Row],[Råvara]],Råvaror!$B$3:$D$81,3,FALSE),"")</f>
        <v/>
      </c>
      <c r="I240" s="76" t="str">
        <f>IFERROR(VLOOKUP(HBL[[#This Row],[Råvara]],Råvaror!$B$3:$E$81,4,FALSE),"")</f>
        <v/>
      </c>
      <c r="J240" s="76" t="str">
        <f>IFERROR(VLOOKUP(HBL[[#This Row],[Drivmedel]],DML_drivmedel[[FuelID]:[Drivmedel]],6,FALSE),"")</f>
        <v/>
      </c>
      <c r="K240" s="148">
        <v>3238</v>
      </c>
      <c r="L240" s="3"/>
      <c r="M240" s="3"/>
      <c r="N240" s="3"/>
      <c r="O240" s="78"/>
      <c r="P240" s="3"/>
      <c r="Q240" s="3" t="str">
        <f>IFERROR(HLOOKUP(HBL[[#This Row],[Bränslekategori]],Listor!$G$292:$N$306,IF(HBL[[#This Row],[Enhet]]=Listor!$A$44,14,IF(HBL[[#This Row],[Enhet]]=Listor!$A$45,15,"")),FALSE),"")</f>
        <v/>
      </c>
      <c r="R240" s="3"/>
      <c r="S240" s="3"/>
      <c r="T240" s="3"/>
      <c r="U240" s="3"/>
      <c r="V240" s="3"/>
      <c r="W240" s="3"/>
      <c r="X240" s="3"/>
      <c r="Y240" s="77" t="str">
        <f>IF(HBL[[#This Row],[Produktionskedja]]&lt;&gt;"",VLOOKUP(HBL[[#This Row],[Produktionskedja]],Normalvärden[],4,FALSE),"")</f>
        <v/>
      </c>
      <c r="Z240" s="54"/>
      <c r="AA240" s="3"/>
      <c r="AB240" s="54"/>
      <c r="AC240" s="55" t="str">
        <f>IF(HBL[[#This Row],[Växthusgasutsläpp g CO2e/MJ]]&lt;&gt;"",IF(HBL[[#This Row],[Växthusgasutsläpp g CO2e/MJ]]&gt;(0.5*VLOOKUP(HBL[[#This Row],[Användningsområde]],Användningsområde[],2,FALSE)),"Utsläppsminskningen är mindre än 50 % och uppfyller därför inte hållbarhetskriterierna",""),"")</f>
        <v/>
      </c>
      <c r="AD240" s="163"/>
    </row>
    <row r="241" spans="2:30" x14ac:dyDescent="0.35">
      <c r="B241" s="9" t="str">
        <f>IF(HBL[[#This Row],[Hållbar mängd]]&gt;0,IF(HBL[[#This Row],[Enhet]]=Listor!$A$44,HBL[[#This Row],[Hållbar mängd]]*HBL[[#This Row],[Effektivt värmevärde]]*1000,HBL[[#This Row],[Hållbar mängd]]*HBL[[#This Row],[Effektivt värmevärde]]),"")</f>
        <v/>
      </c>
      <c r="C241" s="120" t="str">
        <f>IFERROR(IF(VLOOKUP(HBL[[#This Row],[Drivmedel]],DML_drivmedel[[FuelID]:[Reduktionsplikt]],10,FALSE)="Ja",VLOOKUP(HBL[[#This Row],[Drivmedelskategori]],Drivmedel[],5,FALSE),""),"")</f>
        <v/>
      </c>
      <c r="D241" s="9" t="str">
        <f>IFERROR(IF(HBL[[#This Row],[Hållbar mängd]]&gt;0,HBL[[#This Row],[Växthusgasutsläpp g CO2e/MJ]]*HBL[[#This Row],[Energimängd MJ]]/1000000,""),"")</f>
        <v/>
      </c>
      <c r="E241" s="3" t="str">
        <f>IF(HBL[[#This Row],[Hållbar mängd]]&gt;0,CONCATENATE(Rapporteringsår,"-",HBL[[#This Row],[ID]]),"")</f>
        <v/>
      </c>
      <c r="F241" s="3" t="str">
        <f>IF(HBL[[#This Row],[Hållbar mängd]]&gt;0,Organisationsnummer,"")</f>
        <v/>
      </c>
      <c r="G241" s="56" t="str">
        <f>IF(HBL[[#This Row],[Hållbar mängd]]&gt;0,Rapporteringsår,"")</f>
        <v/>
      </c>
      <c r="H241" s="76" t="str">
        <f>IFERROR(VLOOKUP(HBL[[#This Row],[Råvara]],Råvaror!$B$3:$D$81,3,FALSE),"")</f>
        <v/>
      </c>
      <c r="I241" s="76" t="str">
        <f>IFERROR(VLOOKUP(HBL[[#This Row],[Råvara]],Råvaror!$B$3:$E$81,4,FALSE),"")</f>
        <v/>
      </c>
      <c r="J241" s="76" t="str">
        <f>IFERROR(VLOOKUP(HBL[[#This Row],[Drivmedel]],DML_drivmedel[[FuelID]:[Drivmedel]],6,FALSE),"")</f>
        <v/>
      </c>
      <c r="K241" s="148">
        <v>3239</v>
      </c>
      <c r="L241" s="3"/>
      <c r="M241" s="3"/>
      <c r="N241" s="3"/>
      <c r="O241" s="78"/>
      <c r="P241" s="3"/>
      <c r="Q241" s="3" t="str">
        <f>IFERROR(HLOOKUP(HBL[[#This Row],[Bränslekategori]],Listor!$G$292:$N$306,IF(HBL[[#This Row],[Enhet]]=Listor!$A$44,14,IF(HBL[[#This Row],[Enhet]]=Listor!$A$45,15,"")),FALSE),"")</f>
        <v/>
      </c>
      <c r="R241" s="3"/>
      <c r="S241" s="3"/>
      <c r="T241" s="3"/>
      <c r="U241" s="3"/>
      <c r="V241" s="3"/>
      <c r="W241" s="3"/>
      <c r="X241" s="3"/>
      <c r="Y241" s="77" t="str">
        <f>IF(HBL[[#This Row],[Produktionskedja]]&lt;&gt;"",VLOOKUP(HBL[[#This Row],[Produktionskedja]],Normalvärden[],4,FALSE),"")</f>
        <v/>
      </c>
      <c r="Z241" s="54"/>
      <c r="AA241" s="3"/>
      <c r="AB241" s="54"/>
      <c r="AC241" s="55" t="str">
        <f>IF(HBL[[#This Row],[Växthusgasutsläpp g CO2e/MJ]]&lt;&gt;"",IF(HBL[[#This Row],[Växthusgasutsläpp g CO2e/MJ]]&gt;(0.5*VLOOKUP(HBL[[#This Row],[Användningsområde]],Användningsområde[],2,FALSE)),"Utsläppsminskningen är mindre än 50 % och uppfyller därför inte hållbarhetskriterierna",""),"")</f>
        <v/>
      </c>
      <c r="AD241" s="163"/>
    </row>
    <row r="242" spans="2:30" x14ac:dyDescent="0.35">
      <c r="B242" s="9" t="str">
        <f>IF(HBL[[#This Row],[Hållbar mängd]]&gt;0,IF(HBL[[#This Row],[Enhet]]=Listor!$A$44,HBL[[#This Row],[Hållbar mängd]]*HBL[[#This Row],[Effektivt värmevärde]]*1000,HBL[[#This Row],[Hållbar mängd]]*HBL[[#This Row],[Effektivt värmevärde]]),"")</f>
        <v/>
      </c>
      <c r="C242" s="120" t="str">
        <f>IFERROR(IF(VLOOKUP(HBL[[#This Row],[Drivmedel]],DML_drivmedel[[FuelID]:[Reduktionsplikt]],10,FALSE)="Ja",VLOOKUP(HBL[[#This Row],[Drivmedelskategori]],Drivmedel[],5,FALSE),""),"")</f>
        <v/>
      </c>
      <c r="D242" s="9" t="str">
        <f>IFERROR(IF(HBL[[#This Row],[Hållbar mängd]]&gt;0,HBL[[#This Row],[Växthusgasutsläpp g CO2e/MJ]]*HBL[[#This Row],[Energimängd MJ]]/1000000,""),"")</f>
        <v/>
      </c>
      <c r="E242" s="3" t="str">
        <f>IF(HBL[[#This Row],[Hållbar mängd]]&gt;0,CONCATENATE(Rapporteringsår,"-",HBL[[#This Row],[ID]]),"")</f>
        <v/>
      </c>
      <c r="F242" s="3" t="str">
        <f>IF(HBL[[#This Row],[Hållbar mängd]]&gt;0,Organisationsnummer,"")</f>
        <v/>
      </c>
      <c r="G242" s="56" t="str">
        <f>IF(HBL[[#This Row],[Hållbar mängd]]&gt;0,Rapporteringsår,"")</f>
        <v/>
      </c>
      <c r="H242" s="76" t="str">
        <f>IFERROR(VLOOKUP(HBL[[#This Row],[Råvara]],Råvaror!$B$3:$D$81,3,FALSE),"")</f>
        <v/>
      </c>
      <c r="I242" s="76" t="str">
        <f>IFERROR(VLOOKUP(HBL[[#This Row],[Råvara]],Råvaror!$B$3:$E$81,4,FALSE),"")</f>
        <v/>
      </c>
      <c r="J242" s="76" t="str">
        <f>IFERROR(VLOOKUP(HBL[[#This Row],[Drivmedel]],DML_drivmedel[[FuelID]:[Drivmedel]],6,FALSE),"")</f>
        <v/>
      </c>
      <c r="K242" s="148">
        <v>3240</v>
      </c>
      <c r="L242" s="3"/>
      <c r="M242" s="3"/>
      <c r="N242" s="3"/>
      <c r="O242" s="78"/>
      <c r="P242" s="3"/>
      <c r="Q242" s="3" t="str">
        <f>IFERROR(HLOOKUP(HBL[[#This Row],[Bränslekategori]],Listor!$G$292:$N$306,IF(HBL[[#This Row],[Enhet]]=Listor!$A$44,14,IF(HBL[[#This Row],[Enhet]]=Listor!$A$45,15,"")),FALSE),"")</f>
        <v/>
      </c>
      <c r="R242" s="3"/>
      <c r="S242" s="3"/>
      <c r="T242" s="3"/>
      <c r="U242" s="3"/>
      <c r="V242" s="3"/>
      <c r="W242" s="3"/>
      <c r="X242" s="3"/>
      <c r="Y242" s="77" t="str">
        <f>IF(HBL[[#This Row],[Produktionskedja]]&lt;&gt;"",VLOOKUP(HBL[[#This Row],[Produktionskedja]],Normalvärden[],4,FALSE),"")</f>
        <v/>
      </c>
      <c r="Z242" s="54"/>
      <c r="AA242" s="3"/>
      <c r="AB242" s="54"/>
      <c r="AC242" s="55" t="str">
        <f>IF(HBL[[#This Row],[Växthusgasutsläpp g CO2e/MJ]]&lt;&gt;"",IF(HBL[[#This Row],[Växthusgasutsläpp g CO2e/MJ]]&gt;(0.5*VLOOKUP(HBL[[#This Row],[Användningsområde]],Användningsområde[],2,FALSE)),"Utsläppsminskningen är mindre än 50 % och uppfyller därför inte hållbarhetskriterierna",""),"")</f>
        <v/>
      </c>
      <c r="AD242" s="163"/>
    </row>
    <row r="243" spans="2:30" x14ac:dyDescent="0.35">
      <c r="B243" s="9" t="str">
        <f>IF(HBL[[#This Row],[Hållbar mängd]]&gt;0,IF(HBL[[#This Row],[Enhet]]=Listor!$A$44,HBL[[#This Row],[Hållbar mängd]]*HBL[[#This Row],[Effektivt värmevärde]]*1000,HBL[[#This Row],[Hållbar mängd]]*HBL[[#This Row],[Effektivt värmevärde]]),"")</f>
        <v/>
      </c>
      <c r="C243" s="120" t="str">
        <f>IFERROR(IF(VLOOKUP(HBL[[#This Row],[Drivmedel]],DML_drivmedel[[FuelID]:[Reduktionsplikt]],10,FALSE)="Ja",VLOOKUP(HBL[[#This Row],[Drivmedelskategori]],Drivmedel[],5,FALSE),""),"")</f>
        <v/>
      </c>
      <c r="D243" s="9" t="str">
        <f>IFERROR(IF(HBL[[#This Row],[Hållbar mängd]]&gt;0,HBL[[#This Row],[Växthusgasutsläpp g CO2e/MJ]]*HBL[[#This Row],[Energimängd MJ]]/1000000,""),"")</f>
        <v/>
      </c>
      <c r="E243" s="3" t="str">
        <f>IF(HBL[[#This Row],[Hållbar mängd]]&gt;0,CONCATENATE(Rapporteringsår,"-",HBL[[#This Row],[ID]]),"")</f>
        <v/>
      </c>
      <c r="F243" s="3" t="str">
        <f>IF(HBL[[#This Row],[Hållbar mängd]]&gt;0,Organisationsnummer,"")</f>
        <v/>
      </c>
      <c r="G243" s="56" t="str">
        <f>IF(HBL[[#This Row],[Hållbar mängd]]&gt;0,Rapporteringsår,"")</f>
        <v/>
      </c>
      <c r="H243" s="76" t="str">
        <f>IFERROR(VLOOKUP(HBL[[#This Row],[Råvara]],Råvaror!$B$3:$D$81,3,FALSE),"")</f>
        <v/>
      </c>
      <c r="I243" s="76" t="str">
        <f>IFERROR(VLOOKUP(HBL[[#This Row],[Råvara]],Råvaror!$B$3:$E$81,4,FALSE),"")</f>
        <v/>
      </c>
      <c r="J243" s="76" t="str">
        <f>IFERROR(VLOOKUP(HBL[[#This Row],[Drivmedel]],DML_drivmedel[[FuelID]:[Drivmedel]],6,FALSE),"")</f>
        <v/>
      </c>
      <c r="K243" s="148">
        <v>3241</v>
      </c>
      <c r="L243" s="3"/>
      <c r="M243" s="3"/>
      <c r="N243" s="3"/>
      <c r="O243" s="78"/>
      <c r="P243" s="3"/>
      <c r="Q243" s="3" t="str">
        <f>IFERROR(HLOOKUP(HBL[[#This Row],[Bränslekategori]],Listor!$G$292:$N$306,IF(HBL[[#This Row],[Enhet]]=Listor!$A$44,14,IF(HBL[[#This Row],[Enhet]]=Listor!$A$45,15,"")),FALSE),"")</f>
        <v/>
      </c>
      <c r="R243" s="3"/>
      <c r="S243" s="3"/>
      <c r="T243" s="3"/>
      <c r="U243" s="3"/>
      <c r="V243" s="3"/>
      <c r="W243" s="3"/>
      <c r="X243" s="3"/>
      <c r="Y243" s="77" t="str">
        <f>IF(HBL[[#This Row],[Produktionskedja]]&lt;&gt;"",VLOOKUP(HBL[[#This Row],[Produktionskedja]],Normalvärden[],4,FALSE),"")</f>
        <v/>
      </c>
      <c r="Z243" s="54"/>
      <c r="AA243" s="3"/>
      <c r="AB243" s="54"/>
      <c r="AC243" s="55" t="str">
        <f>IF(HBL[[#This Row],[Växthusgasutsläpp g CO2e/MJ]]&lt;&gt;"",IF(HBL[[#This Row],[Växthusgasutsläpp g CO2e/MJ]]&gt;(0.5*VLOOKUP(HBL[[#This Row],[Användningsområde]],Användningsområde[],2,FALSE)),"Utsläppsminskningen är mindre än 50 % och uppfyller därför inte hållbarhetskriterierna",""),"")</f>
        <v/>
      </c>
      <c r="AD243" s="163"/>
    </row>
    <row r="244" spans="2:30" x14ac:dyDescent="0.35">
      <c r="B244" s="9" t="str">
        <f>IF(HBL[[#This Row],[Hållbar mängd]]&gt;0,IF(HBL[[#This Row],[Enhet]]=Listor!$A$44,HBL[[#This Row],[Hållbar mängd]]*HBL[[#This Row],[Effektivt värmevärde]]*1000,HBL[[#This Row],[Hållbar mängd]]*HBL[[#This Row],[Effektivt värmevärde]]),"")</f>
        <v/>
      </c>
      <c r="C244" s="120" t="str">
        <f>IFERROR(IF(VLOOKUP(HBL[[#This Row],[Drivmedel]],DML_drivmedel[[FuelID]:[Reduktionsplikt]],10,FALSE)="Ja",VLOOKUP(HBL[[#This Row],[Drivmedelskategori]],Drivmedel[],5,FALSE),""),"")</f>
        <v/>
      </c>
      <c r="D244" s="9" t="str">
        <f>IFERROR(IF(HBL[[#This Row],[Hållbar mängd]]&gt;0,HBL[[#This Row],[Växthusgasutsläpp g CO2e/MJ]]*HBL[[#This Row],[Energimängd MJ]]/1000000,""),"")</f>
        <v/>
      </c>
      <c r="E244" s="3" t="str">
        <f>IF(HBL[[#This Row],[Hållbar mängd]]&gt;0,CONCATENATE(Rapporteringsår,"-",HBL[[#This Row],[ID]]),"")</f>
        <v/>
      </c>
      <c r="F244" s="3" t="str">
        <f>IF(HBL[[#This Row],[Hållbar mängd]]&gt;0,Organisationsnummer,"")</f>
        <v/>
      </c>
      <c r="G244" s="56" t="str">
        <f>IF(HBL[[#This Row],[Hållbar mängd]]&gt;0,Rapporteringsår,"")</f>
        <v/>
      </c>
      <c r="H244" s="76" t="str">
        <f>IFERROR(VLOOKUP(HBL[[#This Row],[Råvara]],Råvaror!$B$3:$D$81,3,FALSE),"")</f>
        <v/>
      </c>
      <c r="I244" s="76" t="str">
        <f>IFERROR(VLOOKUP(HBL[[#This Row],[Råvara]],Råvaror!$B$3:$E$81,4,FALSE),"")</f>
        <v/>
      </c>
      <c r="J244" s="76" t="str">
        <f>IFERROR(VLOOKUP(HBL[[#This Row],[Drivmedel]],DML_drivmedel[[FuelID]:[Drivmedel]],6,FALSE),"")</f>
        <v/>
      </c>
      <c r="K244" s="148">
        <v>3242</v>
      </c>
      <c r="L244" s="3"/>
      <c r="M244" s="3"/>
      <c r="N244" s="3"/>
      <c r="O244" s="78"/>
      <c r="P244" s="3"/>
      <c r="Q244" s="3" t="str">
        <f>IFERROR(HLOOKUP(HBL[[#This Row],[Bränslekategori]],Listor!$G$292:$N$306,IF(HBL[[#This Row],[Enhet]]=Listor!$A$44,14,IF(HBL[[#This Row],[Enhet]]=Listor!$A$45,15,"")),FALSE),"")</f>
        <v/>
      </c>
      <c r="R244" s="3"/>
      <c r="S244" s="3"/>
      <c r="T244" s="3"/>
      <c r="U244" s="3"/>
      <c r="V244" s="3"/>
      <c r="W244" s="3"/>
      <c r="X244" s="3"/>
      <c r="Y244" s="77" t="str">
        <f>IF(HBL[[#This Row],[Produktionskedja]]&lt;&gt;"",VLOOKUP(HBL[[#This Row],[Produktionskedja]],Normalvärden[],4,FALSE),"")</f>
        <v/>
      </c>
      <c r="Z244" s="54"/>
      <c r="AA244" s="3"/>
      <c r="AB244" s="54"/>
      <c r="AC244" s="55" t="str">
        <f>IF(HBL[[#This Row],[Växthusgasutsläpp g CO2e/MJ]]&lt;&gt;"",IF(HBL[[#This Row],[Växthusgasutsläpp g CO2e/MJ]]&gt;(0.5*VLOOKUP(HBL[[#This Row],[Användningsområde]],Användningsområde[],2,FALSE)),"Utsläppsminskningen är mindre än 50 % och uppfyller därför inte hållbarhetskriterierna",""),"")</f>
        <v/>
      </c>
      <c r="AD244" s="163"/>
    </row>
    <row r="245" spans="2:30" x14ac:dyDescent="0.35">
      <c r="B245" s="9" t="str">
        <f>IF(HBL[[#This Row],[Hållbar mängd]]&gt;0,IF(HBL[[#This Row],[Enhet]]=Listor!$A$44,HBL[[#This Row],[Hållbar mängd]]*HBL[[#This Row],[Effektivt värmevärde]]*1000,HBL[[#This Row],[Hållbar mängd]]*HBL[[#This Row],[Effektivt värmevärde]]),"")</f>
        <v/>
      </c>
      <c r="C245" s="120" t="str">
        <f>IFERROR(IF(VLOOKUP(HBL[[#This Row],[Drivmedel]],DML_drivmedel[[FuelID]:[Reduktionsplikt]],10,FALSE)="Ja",VLOOKUP(HBL[[#This Row],[Drivmedelskategori]],Drivmedel[],5,FALSE),""),"")</f>
        <v/>
      </c>
      <c r="D245" s="9" t="str">
        <f>IFERROR(IF(HBL[[#This Row],[Hållbar mängd]]&gt;0,HBL[[#This Row],[Växthusgasutsläpp g CO2e/MJ]]*HBL[[#This Row],[Energimängd MJ]]/1000000,""),"")</f>
        <v/>
      </c>
      <c r="E245" s="3" t="str">
        <f>IF(HBL[[#This Row],[Hållbar mängd]]&gt;0,CONCATENATE(Rapporteringsår,"-",HBL[[#This Row],[ID]]),"")</f>
        <v/>
      </c>
      <c r="F245" s="3" t="str">
        <f>IF(HBL[[#This Row],[Hållbar mängd]]&gt;0,Organisationsnummer,"")</f>
        <v/>
      </c>
      <c r="G245" s="56" t="str">
        <f>IF(HBL[[#This Row],[Hållbar mängd]]&gt;0,Rapporteringsår,"")</f>
        <v/>
      </c>
      <c r="H245" s="76" t="str">
        <f>IFERROR(VLOOKUP(HBL[[#This Row],[Råvara]],Råvaror!$B$3:$D$81,3,FALSE),"")</f>
        <v/>
      </c>
      <c r="I245" s="76" t="str">
        <f>IFERROR(VLOOKUP(HBL[[#This Row],[Råvara]],Råvaror!$B$3:$E$81,4,FALSE),"")</f>
        <v/>
      </c>
      <c r="J245" s="76" t="str">
        <f>IFERROR(VLOOKUP(HBL[[#This Row],[Drivmedel]],DML_drivmedel[[FuelID]:[Drivmedel]],6,FALSE),"")</f>
        <v/>
      </c>
      <c r="K245" s="148">
        <v>3243</v>
      </c>
      <c r="L245" s="3"/>
      <c r="M245" s="3"/>
      <c r="N245" s="3"/>
      <c r="O245" s="78"/>
      <c r="P245" s="3"/>
      <c r="Q245" s="3" t="str">
        <f>IFERROR(HLOOKUP(HBL[[#This Row],[Bränslekategori]],Listor!$G$292:$N$306,IF(HBL[[#This Row],[Enhet]]=Listor!$A$44,14,IF(HBL[[#This Row],[Enhet]]=Listor!$A$45,15,"")),FALSE),"")</f>
        <v/>
      </c>
      <c r="R245" s="3"/>
      <c r="S245" s="3"/>
      <c r="T245" s="3"/>
      <c r="U245" s="3"/>
      <c r="V245" s="3"/>
      <c r="W245" s="3"/>
      <c r="X245" s="3"/>
      <c r="Y245" s="77" t="str">
        <f>IF(HBL[[#This Row],[Produktionskedja]]&lt;&gt;"",VLOOKUP(HBL[[#This Row],[Produktionskedja]],Normalvärden[],4,FALSE),"")</f>
        <v/>
      </c>
      <c r="Z245" s="54"/>
      <c r="AA245" s="3"/>
      <c r="AB245" s="54"/>
      <c r="AC245" s="55" t="str">
        <f>IF(HBL[[#This Row],[Växthusgasutsläpp g CO2e/MJ]]&lt;&gt;"",IF(HBL[[#This Row],[Växthusgasutsläpp g CO2e/MJ]]&gt;(0.5*VLOOKUP(HBL[[#This Row],[Användningsområde]],Användningsområde[],2,FALSE)),"Utsläppsminskningen är mindre än 50 % och uppfyller därför inte hållbarhetskriterierna",""),"")</f>
        <v/>
      </c>
      <c r="AD245" s="163"/>
    </row>
    <row r="246" spans="2:30" x14ac:dyDescent="0.35">
      <c r="B246" s="9" t="str">
        <f>IF(HBL[[#This Row],[Hållbar mängd]]&gt;0,IF(HBL[[#This Row],[Enhet]]=Listor!$A$44,HBL[[#This Row],[Hållbar mängd]]*HBL[[#This Row],[Effektivt värmevärde]]*1000,HBL[[#This Row],[Hållbar mängd]]*HBL[[#This Row],[Effektivt värmevärde]]),"")</f>
        <v/>
      </c>
      <c r="C246" s="120" t="str">
        <f>IFERROR(IF(VLOOKUP(HBL[[#This Row],[Drivmedel]],DML_drivmedel[[FuelID]:[Reduktionsplikt]],10,FALSE)="Ja",VLOOKUP(HBL[[#This Row],[Drivmedelskategori]],Drivmedel[],5,FALSE),""),"")</f>
        <v/>
      </c>
      <c r="D246" s="9" t="str">
        <f>IFERROR(IF(HBL[[#This Row],[Hållbar mängd]]&gt;0,HBL[[#This Row],[Växthusgasutsläpp g CO2e/MJ]]*HBL[[#This Row],[Energimängd MJ]]/1000000,""),"")</f>
        <v/>
      </c>
      <c r="E246" s="3" t="str">
        <f>IF(HBL[[#This Row],[Hållbar mängd]]&gt;0,CONCATENATE(Rapporteringsår,"-",HBL[[#This Row],[ID]]),"")</f>
        <v/>
      </c>
      <c r="F246" s="3" t="str">
        <f>IF(HBL[[#This Row],[Hållbar mängd]]&gt;0,Organisationsnummer,"")</f>
        <v/>
      </c>
      <c r="G246" s="56" t="str">
        <f>IF(HBL[[#This Row],[Hållbar mängd]]&gt;0,Rapporteringsår,"")</f>
        <v/>
      </c>
      <c r="H246" s="76" t="str">
        <f>IFERROR(VLOOKUP(HBL[[#This Row],[Råvara]],Råvaror!$B$3:$D$81,3,FALSE),"")</f>
        <v/>
      </c>
      <c r="I246" s="76" t="str">
        <f>IFERROR(VLOOKUP(HBL[[#This Row],[Råvara]],Råvaror!$B$3:$E$81,4,FALSE),"")</f>
        <v/>
      </c>
      <c r="J246" s="76" t="str">
        <f>IFERROR(VLOOKUP(HBL[[#This Row],[Drivmedel]],DML_drivmedel[[FuelID]:[Drivmedel]],6,FALSE),"")</f>
        <v/>
      </c>
      <c r="K246" s="148">
        <v>3244</v>
      </c>
      <c r="L246" s="3"/>
      <c r="M246" s="3"/>
      <c r="N246" s="3"/>
      <c r="O246" s="78"/>
      <c r="P246" s="3"/>
      <c r="Q246" s="3" t="str">
        <f>IFERROR(HLOOKUP(HBL[[#This Row],[Bränslekategori]],Listor!$G$292:$N$306,IF(HBL[[#This Row],[Enhet]]=Listor!$A$44,14,IF(HBL[[#This Row],[Enhet]]=Listor!$A$45,15,"")),FALSE),"")</f>
        <v/>
      </c>
      <c r="R246" s="3"/>
      <c r="S246" s="3"/>
      <c r="T246" s="3"/>
      <c r="U246" s="3"/>
      <c r="V246" s="3"/>
      <c r="W246" s="3"/>
      <c r="X246" s="3"/>
      <c r="Y246" s="77" t="str">
        <f>IF(HBL[[#This Row],[Produktionskedja]]&lt;&gt;"",VLOOKUP(HBL[[#This Row],[Produktionskedja]],Normalvärden[],4,FALSE),"")</f>
        <v/>
      </c>
      <c r="Z246" s="54"/>
      <c r="AA246" s="3"/>
      <c r="AB246" s="54"/>
      <c r="AC246" s="55" t="str">
        <f>IF(HBL[[#This Row],[Växthusgasutsläpp g CO2e/MJ]]&lt;&gt;"",IF(HBL[[#This Row],[Växthusgasutsläpp g CO2e/MJ]]&gt;(0.5*VLOOKUP(HBL[[#This Row],[Användningsområde]],Användningsområde[],2,FALSE)),"Utsläppsminskningen är mindre än 50 % och uppfyller därför inte hållbarhetskriterierna",""),"")</f>
        <v/>
      </c>
      <c r="AD246" s="163"/>
    </row>
    <row r="247" spans="2:30" x14ac:dyDescent="0.35">
      <c r="B247" s="9" t="str">
        <f>IF(HBL[[#This Row],[Hållbar mängd]]&gt;0,IF(HBL[[#This Row],[Enhet]]=Listor!$A$44,HBL[[#This Row],[Hållbar mängd]]*HBL[[#This Row],[Effektivt värmevärde]]*1000,HBL[[#This Row],[Hållbar mängd]]*HBL[[#This Row],[Effektivt värmevärde]]),"")</f>
        <v/>
      </c>
      <c r="C247" s="120" t="str">
        <f>IFERROR(IF(VLOOKUP(HBL[[#This Row],[Drivmedel]],DML_drivmedel[[FuelID]:[Reduktionsplikt]],10,FALSE)="Ja",VLOOKUP(HBL[[#This Row],[Drivmedelskategori]],Drivmedel[],5,FALSE),""),"")</f>
        <v/>
      </c>
      <c r="D247" s="9" t="str">
        <f>IFERROR(IF(HBL[[#This Row],[Hållbar mängd]]&gt;0,HBL[[#This Row],[Växthusgasutsläpp g CO2e/MJ]]*HBL[[#This Row],[Energimängd MJ]]/1000000,""),"")</f>
        <v/>
      </c>
      <c r="E247" s="3" t="str">
        <f>IF(HBL[[#This Row],[Hållbar mängd]]&gt;0,CONCATENATE(Rapporteringsår,"-",HBL[[#This Row],[ID]]),"")</f>
        <v/>
      </c>
      <c r="F247" s="3" t="str">
        <f>IF(HBL[[#This Row],[Hållbar mängd]]&gt;0,Organisationsnummer,"")</f>
        <v/>
      </c>
      <c r="G247" s="56" t="str">
        <f>IF(HBL[[#This Row],[Hållbar mängd]]&gt;0,Rapporteringsår,"")</f>
        <v/>
      </c>
      <c r="H247" s="76" t="str">
        <f>IFERROR(VLOOKUP(HBL[[#This Row],[Råvara]],Råvaror!$B$3:$D$81,3,FALSE),"")</f>
        <v/>
      </c>
      <c r="I247" s="76" t="str">
        <f>IFERROR(VLOOKUP(HBL[[#This Row],[Råvara]],Råvaror!$B$3:$E$81,4,FALSE),"")</f>
        <v/>
      </c>
      <c r="J247" s="76" t="str">
        <f>IFERROR(VLOOKUP(HBL[[#This Row],[Drivmedel]],DML_drivmedel[[FuelID]:[Drivmedel]],6,FALSE),"")</f>
        <v/>
      </c>
      <c r="K247" s="148">
        <v>3245</v>
      </c>
      <c r="L247" s="3"/>
      <c r="M247" s="3"/>
      <c r="N247" s="3"/>
      <c r="O247" s="78"/>
      <c r="P247" s="3"/>
      <c r="Q247" s="3" t="str">
        <f>IFERROR(HLOOKUP(HBL[[#This Row],[Bränslekategori]],Listor!$G$292:$N$306,IF(HBL[[#This Row],[Enhet]]=Listor!$A$44,14,IF(HBL[[#This Row],[Enhet]]=Listor!$A$45,15,"")),FALSE),"")</f>
        <v/>
      </c>
      <c r="R247" s="3"/>
      <c r="S247" s="3"/>
      <c r="T247" s="3"/>
      <c r="U247" s="3"/>
      <c r="V247" s="3"/>
      <c r="W247" s="3"/>
      <c r="X247" s="3"/>
      <c r="Y247" s="77" t="str">
        <f>IF(HBL[[#This Row],[Produktionskedja]]&lt;&gt;"",VLOOKUP(HBL[[#This Row],[Produktionskedja]],Normalvärden[],4,FALSE),"")</f>
        <v/>
      </c>
      <c r="Z247" s="54"/>
      <c r="AA247" s="3"/>
      <c r="AB247" s="54"/>
      <c r="AC247" s="55" t="str">
        <f>IF(HBL[[#This Row],[Växthusgasutsläpp g CO2e/MJ]]&lt;&gt;"",IF(HBL[[#This Row],[Växthusgasutsläpp g CO2e/MJ]]&gt;(0.5*VLOOKUP(HBL[[#This Row],[Användningsområde]],Användningsområde[],2,FALSE)),"Utsläppsminskningen är mindre än 50 % och uppfyller därför inte hållbarhetskriterierna",""),"")</f>
        <v/>
      </c>
      <c r="AD247" s="163"/>
    </row>
    <row r="248" spans="2:30" x14ac:dyDescent="0.35">
      <c r="B248" s="9" t="str">
        <f>IF(HBL[[#This Row],[Hållbar mängd]]&gt;0,IF(HBL[[#This Row],[Enhet]]=Listor!$A$44,HBL[[#This Row],[Hållbar mängd]]*HBL[[#This Row],[Effektivt värmevärde]]*1000,HBL[[#This Row],[Hållbar mängd]]*HBL[[#This Row],[Effektivt värmevärde]]),"")</f>
        <v/>
      </c>
      <c r="C248" s="120" t="str">
        <f>IFERROR(IF(VLOOKUP(HBL[[#This Row],[Drivmedel]],DML_drivmedel[[FuelID]:[Reduktionsplikt]],10,FALSE)="Ja",VLOOKUP(HBL[[#This Row],[Drivmedelskategori]],Drivmedel[],5,FALSE),""),"")</f>
        <v/>
      </c>
      <c r="D248" s="9" t="str">
        <f>IFERROR(IF(HBL[[#This Row],[Hållbar mängd]]&gt;0,HBL[[#This Row],[Växthusgasutsläpp g CO2e/MJ]]*HBL[[#This Row],[Energimängd MJ]]/1000000,""),"")</f>
        <v/>
      </c>
      <c r="E248" s="3" t="str">
        <f>IF(HBL[[#This Row],[Hållbar mängd]]&gt;0,CONCATENATE(Rapporteringsår,"-",HBL[[#This Row],[ID]]),"")</f>
        <v/>
      </c>
      <c r="F248" s="3" t="str">
        <f>IF(HBL[[#This Row],[Hållbar mängd]]&gt;0,Organisationsnummer,"")</f>
        <v/>
      </c>
      <c r="G248" s="56" t="str">
        <f>IF(HBL[[#This Row],[Hållbar mängd]]&gt;0,Rapporteringsår,"")</f>
        <v/>
      </c>
      <c r="H248" s="76" t="str">
        <f>IFERROR(VLOOKUP(HBL[[#This Row],[Råvara]],Råvaror!$B$3:$D$81,3,FALSE),"")</f>
        <v/>
      </c>
      <c r="I248" s="76" t="str">
        <f>IFERROR(VLOOKUP(HBL[[#This Row],[Råvara]],Råvaror!$B$3:$E$81,4,FALSE),"")</f>
        <v/>
      </c>
      <c r="J248" s="76" t="str">
        <f>IFERROR(VLOOKUP(HBL[[#This Row],[Drivmedel]],DML_drivmedel[[FuelID]:[Drivmedel]],6,FALSE),"")</f>
        <v/>
      </c>
      <c r="K248" s="148">
        <v>3246</v>
      </c>
      <c r="L248" s="3"/>
      <c r="M248" s="3"/>
      <c r="N248" s="3"/>
      <c r="O248" s="78"/>
      <c r="P248" s="3"/>
      <c r="Q248" s="3" t="str">
        <f>IFERROR(HLOOKUP(HBL[[#This Row],[Bränslekategori]],Listor!$G$292:$N$306,IF(HBL[[#This Row],[Enhet]]=Listor!$A$44,14,IF(HBL[[#This Row],[Enhet]]=Listor!$A$45,15,"")),FALSE),"")</f>
        <v/>
      </c>
      <c r="R248" s="3"/>
      <c r="S248" s="3"/>
      <c r="T248" s="3"/>
      <c r="U248" s="3"/>
      <c r="V248" s="3"/>
      <c r="W248" s="3"/>
      <c r="X248" s="3"/>
      <c r="Y248" s="77" t="str">
        <f>IF(HBL[[#This Row],[Produktionskedja]]&lt;&gt;"",VLOOKUP(HBL[[#This Row],[Produktionskedja]],Normalvärden[],4,FALSE),"")</f>
        <v/>
      </c>
      <c r="Z248" s="54"/>
      <c r="AA248" s="3"/>
      <c r="AB248" s="54"/>
      <c r="AC248" s="55" t="str">
        <f>IF(HBL[[#This Row],[Växthusgasutsläpp g CO2e/MJ]]&lt;&gt;"",IF(HBL[[#This Row],[Växthusgasutsläpp g CO2e/MJ]]&gt;(0.5*VLOOKUP(HBL[[#This Row],[Användningsområde]],Användningsområde[],2,FALSE)),"Utsläppsminskningen är mindre än 50 % och uppfyller därför inte hållbarhetskriterierna",""),"")</f>
        <v/>
      </c>
      <c r="AD248" s="163"/>
    </row>
    <row r="249" spans="2:30" x14ac:dyDescent="0.35">
      <c r="B249" s="9" t="str">
        <f>IF(HBL[[#This Row],[Hållbar mängd]]&gt;0,IF(HBL[[#This Row],[Enhet]]=Listor!$A$44,HBL[[#This Row],[Hållbar mängd]]*HBL[[#This Row],[Effektivt värmevärde]]*1000,HBL[[#This Row],[Hållbar mängd]]*HBL[[#This Row],[Effektivt värmevärde]]),"")</f>
        <v/>
      </c>
      <c r="C249" s="120" t="str">
        <f>IFERROR(IF(VLOOKUP(HBL[[#This Row],[Drivmedel]],DML_drivmedel[[FuelID]:[Reduktionsplikt]],10,FALSE)="Ja",VLOOKUP(HBL[[#This Row],[Drivmedelskategori]],Drivmedel[],5,FALSE),""),"")</f>
        <v/>
      </c>
      <c r="D249" s="9" t="str">
        <f>IFERROR(IF(HBL[[#This Row],[Hållbar mängd]]&gt;0,HBL[[#This Row],[Växthusgasutsläpp g CO2e/MJ]]*HBL[[#This Row],[Energimängd MJ]]/1000000,""),"")</f>
        <v/>
      </c>
      <c r="E249" s="3" t="str">
        <f>IF(HBL[[#This Row],[Hållbar mängd]]&gt;0,CONCATENATE(Rapporteringsår,"-",HBL[[#This Row],[ID]]),"")</f>
        <v/>
      </c>
      <c r="F249" s="3" t="str">
        <f>IF(HBL[[#This Row],[Hållbar mängd]]&gt;0,Organisationsnummer,"")</f>
        <v/>
      </c>
      <c r="G249" s="56" t="str">
        <f>IF(HBL[[#This Row],[Hållbar mängd]]&gt;0,Rapporteringsår,"")</f>
        <v/>
      </c>
      <c r="H249" s="76" t="str">
        <f>IFERROR(VLOOKUP(HBL[[#This Row],[Råvara]],Råvaror!$B$3:$D$81,3,FALSE),"")</f>
        <v/>
      </c>
      <c r="I249" s="76" t="str">
        <f>IFERROR(VLOOKUP(HBL[[#This Row],[Råvara]],Råvaror!$B$3:$E$81,4,FALSE),"")</f>
        <v/>
      </c>
      <c r="J249" s="76" t="str">
        <f>IFERROR(VLOOKUP(HBL[[#This Row],[Drivmedel]],DML_drivmedel[[FuelID]:[Drivmedel]],6,FALSE),"")</f>
        <v/>
      </c>
      <c r="K249" s="148">
        <v>3247</v>
      </c>
      <c r="L249" s="3"/>
      <c r="M249" s="3"/>
      <c r="N249" s="3"/>
      <c r="O249" s="78"/>
      <c r="P249" s="3"/>
      <c r="Q249" s="3" t="str">
        <f>IFERROR(HLOOKUP(HBL[[#This Row],[Bränslekategori]],Listor!$G$292:$N$306,IF(HBL[[#This Row],[Enhet]]=Listor!$A$44,14,IF(HBL[[#This Row],[Enhet]]=Listor!$A$45,15,"")),FALSE),"")</f>
        <v/>
      </c>
      <c r="R249" s="3"/>
      <c r="S249" s="3"/>
      <c r="T249" s="3"/>
      <c r="U249" s="3"/>
      <c r="V249" s="3"/>
      <c r="W249" s="3"/>
      <c r="X249" s="3"/>
      <c r="Y249" s="77" t="str">
        <f>IF(HBL[[#This Row],[Produktionskedja]]&lt;&gt;"",VLOOKUP(HBL[[#This Row],[Produktionskedja]],Normalvärden[],4,FALSE),"")</f>
        <v/>
      </c>
      <c r="Z249" s="54"/>
      <c r="AA249" s="3"/>
      <c r="AB249" s="54"/>
      <c r="AC249" s="55" t="str">
        <f>IF(HBL[[#This Row],[Växthusgasutsläpp g CO2e/MJ]]&lt;&gt;"",IF(HBL[[#This Row],[Växthusgasutsläpp g CO2e/MJ]]&gt;(0.5*VLOOKUP(HBL[[#This Row],[Användningsområde]],Användningsområde[],2,FALSE)),"Utsläppsminskningen är mindre än 50 % och uppfyller därför inte hållbarhetskriterierna",""),"")</f>
        <v/>
      </c>
      <c r="AD249" s="163"/>
    </row>
    <row r="250" spans="2:30" x14ac:dyDescent="0.35">
      <c r="B250" s="9" t="str">
        <f>IF(HBL[[#This Row],[Hållbar mängd]]&gt;0,IF(HBL[[#This Row],[Enhet]]=Listor!$A$44,HBL[[#This Row],[Hållbar mängd]]*HBL[[#This Row],[Effektivt värmevärde]]*1000,HBL[[#This Row],[Hållbar mängd]]*HBL[[#This Row],[Effektivt värmevärde]]),"")</f>
        <v/>
      </c>
      <c r="C250" s="120" t="str">
        <f>IFERROR(IF(VLOOKUP(HBL[[#This Row],[Drivmedel]],DML_drivmedel[[FuelID]:[Reduktionsplikt]],10,FALSE)="Ja",VLOOKUP(HBL[[#This Row],[Drivmedelskategori]],Drivmedel[],5,FALSE),""),"")</f>
        <v/>
      </c>
      <c r="D250" s="9" t="str">
        <f>IFERROR(IF(HBL[[#This Row],[Hållbar mängd]]&gt;0,HBL[[#This Row],[Växthusgasutsläpp g CO2e/MJ]]*HBL[[#This Row],[Energimängd MJ]]/1000000,""),"")</f>
        <v/>
      </c>
      <c r="E250" s="3" t="str">
        <f>IF(HBL[[#This Row],[Hållbar mängd]]&gt;0,CONCATENATE(Rapporteringsår,"-",HBL[[#This Row],[ID]]),"")</f>
        <v/>
      </c>
      <c r="F250" s="3" t="str">
        <f>IF(HBL[[#This Row],[Hållbar mängd]]&gt;0,Organisationsnummer,"")</f>
        <v/>
      </c>
      <c r="G250" s="56" t="str">
        <f>IF(HBL[[#This Row],[Hållbar mängd]]&gt;0,Rapporteringsår,"")</f>
        <v/>
      </c>
      <c r="H250" s="76" t="str">
        <f>IFERROR(VLOOKUP(HBL[[#This Row],[Råvara]],Råvaror!$B$3:$D$81,3,FALSE),"")</f>
        <v/>
      </c>
      <c r="I250" s="76" t="str">
        <f>IFERROR(VLOOKUP(HBL[[#This Row],[Råvara]],Råvaror!$B$3:$E$81,4,FALSE),"")</f>
        <v/>
      </c>
      <c r="J250" s="76" t="str">
        <f>IFERROR(VLOOKUP(HBL[[#This Row],[Drivmedel]],DML_drivmedel[[FuelID]:[Drivmedel]],6,FALSE),"")</f>
        <v/>
      </c>
      <c r="K250" s="148">
        <v>3248</v>
      </c>
      <c r="L250" s="3"/>
      <c r="M250" s="3"/>
      <c r="N250" s="3"/>
      <c r="O250" s="78"/>
      <c r="P250" s="3"/>
      <c r="Q250" s="3" t="str">
        <f>IFERROR(HLOOKUP(HBL[[#This Row],[Bränslekategori]],Listor!$G$292:$N$306,IF(HBL[[#This Row],[Enhet]]=Listor!$A$44,14,IF(HBL[[#This Row],[Enhet]]=Listor!$A$45,15,"")),FALSE),"")</f>
        <v/>
      </c>
      <c r="R250" s="3"/>
      <c r="S250" s="3"/>
      <c r="T250" s="3"/>
      <c r="U250" s="3"/>
      <c r="V250" s="3"/>
      <c r="W250" s="3"/>
      <c r="X250" s="3"/>
      <c r="Y250" s="77" t="str">
        <f>IF(HBL[[#This Row],[Produktionskedja]]&lt;&gt;"",VLOOKUP(HBL[[#This Row],[Produktionskedja]],Normalvärden[],4,FALSE),"")</f>
        <v/>
      </c>
      <c r="Z250" s="54"/>
      <c r="AA250" s="3"/>
      <c r="AB250" s="54"/>
      <c r="AC250" s="55" t="str">
        <f>IF(HBL[[#This Row],[Växthusgasutsläpp g CO2e/MJ]]&lt;&gt;"",IF(HBL[[#This Row],[Växthusgasutsläpp g CO2e/MJ]]&gt;(0.5*VLOOKUP(HBL[[#This Row],[Användningsområde]],Användningsområde[],2,FALSE)),"Utsläppsminskningen är mindre än 50 % och uppfyller därför inte hållbarhetskriterierna",""),"")</f>
        <v/>
      </c>
      <c r="AD250" s="163"/>
    </row>
    <row r="251" spans="2:30" x14ac:dyDescent="0.35">
      <c r="B251" s="9" t="str">
        <f>IF(HBL[[#This Row],[Hållbar mängd]]&gt;0,IF(HBL[[#This Row],[Enhet]]=Listor!$A$44,HBL[[#This Row],[Hållbar mängd]]*HBL[[#This Row],[Effektivt värmevärde]]*1000,HBL[[#This Row],[Hållbar mängd]]*HBL[[#This Row],[Effektivt värmevärde]]),"")</f>
        <v/>
      </c>
      <c r="C251" s="120" t="str">
        <f>IFERROR(IF(VLOOKUP(HBL[[#This Row],[Drivmedel]],DML_drivmedel[[FuelID]:[Reduktionsplikt]],10,FALSE)="Ja",VLOOKUP(HBL[[#This Row],[Drivmedelskategori]],Drivmedel[],5,FALSE),""),"")</f>
        <v/>
      </c>
      <c r="D251" s="9" t="str">
        <f>IFERROR(IF(HBL[[#This Row],[Hållbar mängd]]&gt;0,HBL[[#This Row],[Växthusgasutsläpp g CO2e/MJ]]*HBL[[#This Row],[Energimängd MJ]]/1000000,""),"")</f>
        <v/>
      </c>
      <c r="E251" s="3" t="str">
        <f>IF(HBL[[#This Row],[Hållbar mängd]]&gt;0,CONCATENATE(Rapporteringsår,"-",HBL[[#This Row],[ID]]),"")</f>
        <v/>
      </c>
      <c r="F251" s="3" t="str">
        <f>IF(HBL[[#This Row],[Hållbar mängd]]&gt;0,Organisationsnummer,"")</f>
        <v/>
      </c>
      <c r="G251" s="56" t="str">
        <f>IF(HBL[[#This Row],[Hållbar mängd]]&gt;0,Rapporteringsår,"")</f>
        <v/>
      </c>
      <c r="H251" s="76" t="str">
        <f>IFERROR(VLOOKUP(HBL[[#This Row],[Råvara]],Råvaror!$B$3:$D$81,3,FALSE),"")</f>
        <v/>
      </c>
      <c r="I251" s="76" t="str">
        <f>IFERROR(VLOOKUP(HBL[[#This Row],[Råvara]],Råvaror!$B$3:$E$81,4,FALSE),"")</f>
        <v/>
      </c>
      <c r="J251" s="76" t="str">
        <f>IFERROR(VLOOKUP(HBL[[#This Row],[Drivmedel]],DML_drivmedel[[FuelID]:[Drivmedel]],6,FALSE),"")</f>
        <v/>
      </c>
      <c r="K251" s="148">
        <v>3249</v>
      </c>
      <c r="L251" s="3"/>
      <c r="M251" s="3"/>
      <c r="N251" s="3"/>
      <c r="O251" s="78"/>
      <c r="P251" s="3"/>
      <c r="Q251" s="3" t="str">
        <f>IFERROR(HLOOKUP(HBL[[#This Row],[Bränslekategori]],Listor!$G$292:$N$306,IF(HBL[[#This Row],[Enhet]]=Listor!$A$44,14,IF(HBL[[#This Row],[Enhet]]=Listor!$A$45,15,"")),FALSE),"")</f>
        <v/>
      </c>
      <c r="R251" s="3"/>
      <c r="S251" s="3"/>
      <c r="T251" s="3"/>
      <c r="U251" s="3"/>
      <c r="V251" s="3"/>
      <c r="W251" s="3"/>
      <c r="X251" s="3"/>
      <c r="Y251" s="77" t="str">
        <f>IF(HBL[[#This Row],[Produktionskedja]]&lt;&gt;"",VLOOKUP(HBL[[#This Row],[Produktionskedja]],Normalvärden[],4,FALSE),"")</f>
        <v/>
      </c>
      <c r="Z251" s="54"/>
      <c r="AA251" s="3"/>
      <c r="AB251" s="54"/>
      <c r="AC251" s="55" t="str">
        <f>IF(HBL[[#This Row],[Växthusgasutsläpp g CO2e/MJ]]&lt;&gt;"",IF(HBL[[#This Row],[Växthusgasutsläpp g CO2e/MJ]]&gt;(0.5*VLOOKUP(HBL[[#This Row],[Användningsområde]],Användningsområde[],2,FALSE)),"Utsläppsminskningen är mindre än 50 % och uppfyller därför inte hållbarhetskriterierna",""),"")</f>
        <v/>
      </c>
      <c r="AD251" s="163"/>
    </row>
    <row r="252" spans="2:30" x14ac:dyDescent="0.35">
      <c r="B252" s="9" t="str">
        <f>IF(HBL[[#This Row],[Hållbar mängd]]&gt;0,IF(HBL[[#This Row],[Enhet]]=Listor!$A$44,HBL[[#This Row],[Hållbar mängd]]*HBL[[#This Row],[Effektivt värmevärde]]*1000,HBL[[#This Row],[Hållbar mängd]]*HBL[[#This Row],[Effektivt värmevärde]]),"")</f>
        <v/>
      </c>
      <c r="C252" s="120" t="str">
        <f>IFERROR(IF(VLOOKUP(HBL[[#This Row],[Drivmedel]],DML_drivmedel[[FuelID]:[Reduktionsplikt]],10,FALSE)="Ja",VLOOKUP(HBL[[#This Row],[Drivmedelskategori]],Drivmedel[],5,FALSE),""),"")</f>
        <v/>
      </c>
      <c r="D252" s="9" t="str">
        <f>IFERROR(IF(HBL[[#This Row],[Hållbar mängd]]&gt;0,HBL[[#This Row],[Växthusgasutsläpp g CO2e/MJ]]*HBL[[#This Row],[Energimängd MJ]]/1000000,""),"")</f>
        <v/>
      </c>
      <c r="E252" s="3" t="str">
        <f>IF(HBL[[#This Row],[Hållbar mängd]]&gt;0,CONCATENATE(Rapporteringsår,"-",HBL[[#This Row],[ID]]),"")</f>
        <v/>
      </c>
      <c r="F252" s="3" t="str">
        <f>IF(HBL[[#This Row],[Hållbar mängd]]&gt;0,Organisationsnummer,"")</f>
        <v/>
      </c>
      <c r="G252" s="56" t="str">
        <f>IF(HBL[[#This Row],[Hållbar mängd]]&gt;0,Rapporteringsår,"")</f>
        <v/>
      </c>
      <c r="H252" s="76" t="str">
        <f>IFERROR(VLOOKUP(HBL[[#This Row],[Råvara]],Råvaror!$B$3:$D$81,3,FALSE),"")</f>
        <v/>
      </c>
      <c r="I252" s="76" t="str">
        <f>IFERROR(VLOOKUP(HBL[[#This Row],[Råvara]],Råvaror!$B$3:$E$81,4,FALSE),"")</f>
        <v/>
      </c>
      <c r="J252" s="76" t="str">
        <f>IFERROR(VLOOKUP(HBL[[#This Row],[Drivmedel]],DML_drivmedel[[FuelID]:[Drivmedel]],6,FALSE),"")</f>
        <v/>
      </c>
      <c r="K252" s="148">
        <v>3250</v>
      </c>
      <c r="L252" s="3"/>
      <c r="M252" s="3"/>
      <c r="N252" s="3"/>
      <c r="O252" s="78"/>
      <c r="P252" s="3"/>
      <c r="Q252" s="3" t="str">
        <f>IFERROR(HLOOKUP(HBL[[#This Row],[Bränslekategori]],Listor!$G$292:$N$306,IF(HBL[[#This Row],[Enhet]]=Listor!$A$44,14,IF(HBL[[#This Row],[Enhet]]=Listor!$A$45,15,"")),FALSE),"")</f>
        <v/>
      </c>
      <c r="R252" s="3"/>
      <c r="S252" s="3"/>
      <c r="T252" s="3"/>
      <c r="U252" s="3"/>
      <c r="V252" s="3"/>
      <c r="W252" s="3"/>
      <c r="X252" s="3"/>
      <c r="Y252" s="77" t="str">
        <f>IF(HBL[[#This Row],[Produktionskedja]]&lt;&gt;"",VLOOKUP(HBL[[#This Row],[Produktionskedja]],Normalvärden[],4,FALSE),"")</f>
        <v/>
      </c>
      <c r="Z252" s="54"/>
      <c r="AA252" s="3"/>
      <c r="AB252" s="54"/>
      <c r="AC252" s="55" t="str">
        <f>IF(HBL[[#This Row],[Växthusgasutsläpp g CO2e/MJ]]&lt;&gt;"",IF(HBL[[#This Row],[Växthusgasutsläpp g CO2e/MJ]]&gt;(0.5*VLOOKUP(HBL[[#This Row],[Användningsområde]],Användningsområde[],2,FALSE)),"Utsläppsminskningen är mindre än 50 % och uppfyller därför inte hållbarhetskriterierna",""),"")</f>
        <v/>
      </c>
      <c r="AD252" s="163"/>
    </row>
    <row r="253" spans="2:30" x14ac:dyDescent="0.35">
      <c r="B253" s="9" t="str">
        <f>IF(HBL[[#This Row],[Hållbar mängd]]&gt;0,IF(HBL[[#This Row],[Enhet]]=Listor!$A$44,HBL[[#This Row],[Hållbar mängd]]*HBL[[#This Row],[Effektivt värmevärde]]*1000,HBL[[#This Row],[Hållbar mängd]]*HBL[[#This Row],[Effektivt värmevärde]]),"")</f>
        <v/>
      </c>
      <c r="C253" s="120" t="str">
        <f>IFERROR(IF(VLOOKUP(HBL[[#This Row],[Drivmedel]],DML_drivmedel[[FuelID]:[Reduktionsplikt]],10,FALSE)="Ja",VLOOKUP(HBL[[#This Row],[Drivmedelskategori]],Drivmedel[],5,FALSE),""),"")</f>
        <v/>
      </c>
      <c r="D253" s="9" t="str">
        <f>IFERROR(IF(HBL[[#This Row],[Hållbar mängd]]&gt;0,HBL[[#This Row],[Växthusgasutsläpp g CO2e/MJ]]*HBL[[#This Row],[Energimängd MJ]]/1000000,""),"")</f>
        <v/>
      </c>
      <c r="E253" s="3" t="str">
        <f>IF(HBL[[#This Row],[Hållbar mängd]]&gt;0,CONCATENATE(Rapporteringsår,"-",HBL[[#This Row],[ID]]),"")</f>
        <v/>
      </c>
      <c r="F253" s="3" t="str">
        <f>IF(HBL[[#This Row],[Hållbar mängd]]&gt;0,Organisationsnummer,"")</f>
        <v/>
      </c>
      <c r="G253" s="56" t="str">
        <f>IF(HBL[[#This Row],[Hållbar mängd]]&gt;0,Rapporteringsår,"")</f>
        <v/>
      </c>
      <c r="H253" s="76" t="str">
        <f>IFERROR(VLOOKUP(HBL[[#This Row],[Råvara]],Råvaror!$B$3:$D$81,3,FALSE),"")</f>
        <v/>
      </c>
      <c r="I253" s="76" t="str">
        <f>IFERROR(VLOOKUP(HBL[[#This Row],[Råvara]],Råvaror!$B$3:$E$81,4,FALSE),"")</f>
        <v/>
      </c>
      <c r="J253" s="76" t="str">
        <f>IFERROR(VLOOKUP(HBL[[#This Row],[Drivmedel]],DML_drivmedel[[FuelID]:[Drivmedel]],6,FALSE),"")</f>
        <v/>
      </c>
      <c r="K253" s="148">
        <v>3251</v>
      </c>
      <c r="L253" s="3"/>
      <c r="M253" s="3"/>
      <c r="N253" s="3"/>
      <c r="O253" s="78"/>
      <c r="P253" s="3"/>
      <c r="Q253" s="3" t="str">
        <f>IFERROR(HLOOKUP(HBL[[#This Row],[Bränslekategori]],Listor!$G$292:$N$306,IF(HBL[[#This Row],[Enhet]]=Listor!$A$44,14,IF(HBL[[#This Row],[Enhet]]=Listor!$A$45,15,"")),FALSE),"")</f>
        <v/>
      </c>
      <c r="R253" s="3"/>
      <c r="S253" s="3"/>
      <c r="T253" s="3"/>
      <c r="U253" s="3"/>
      <c r="V253" s="3"/>
      <c r="W253" s="3"/>
      <c r="X253" s="3"/>
      <c r="Y253" s="77" t="str">
        <f>IF(HBL[[#This Row],[Produktionskedja]]&lt;&gt;"",VLOOKUP(HBL[[#This Row],[Produktionskedja]],Normalvärden[],4,FALSE),"")</f>
        <v/>
      </c>
      <c r="Z253" s="54"/>
      <c r="AA253" s="3"/>
      <c r="AB253" s="54"/>
      <c r="AC253" s="55" t="str">
        <f>IF(HBL[[#This Row],[Växthusgasutsläpp g CO2e/MJ]]&lt;&gt;"",IF(HBL[[#This Row],[Växthusgasutsläpp g CO2e/MJ]]&gt;(0.5*VLOOKUP(HBL[[#This Row],[Användningsområde]],Användningsområde[],2,FALSE)),"Utsläppsminskningen är mindre än 50 % och uppfyller därför inte hållbarhetskriterierna",""),"")</f>
        <v/>
      </c>
      <c r="AD253" s="163"/>
    </row>
    <row r="254" spans="2:30" x14ac:dyDescent="0.35">
      <c r="B254" s="9" t="str">
        <f>IF(HBL[[#This Row],[Hållbar mängd]]&gt;0,IF(HBL[[#This Row],[Enhet]]=Listor!$A$44,HBL[[#This Row],[Hållbar mängd]]*HBL[[#This Row],[Effektivt värmevärde]]*1000,HBL[[#This Row],[Hållbar mängd]]*HBL[[#This Row],[Effektivt värmevärde]]),"")</f>
        <v/>
      </c>
      <c r="C254" s="120" t="str">
        <f>IFERROR(IF(VLOOKUP(HBL[[#This Row],[Drivmedel]],DML_drivmedel[[FuelID]:[Reduktionsplikt]],10,FALSE)="Ja",VLOOKUP(HBL[[#This Row],[Drivmedelskategori]],Drivmedel[],5,FALSE),""),"")</f>
        <v/>
      </c>
      <c r="D254" s="9" t="str">
        <f>IFERROR(IF(HBL[[#This Row],[Hållbar mängd]]&gt;0,HBL[[#This Row],[Växthusgasutsläpp g CO2e/MJ]]*HBL[[#This Row],[Energimängd MJ]]/1000000,""),"")</f>
        <v/>
      </c>
      <c r="E254" s="3" t="str">
        <f>IF(HBL[[#This Row],[Hållbar mängd]]&gt;0,CONCATENATE(Rapporteringsår,"-",HBL[[#This Row],[ID]]),"")</f>
        <v/>
      </c>
      <c r="F254" s="3" t="str">
        <f>IF(HBL[[#This Row],[Hållbar mängd]]&gt;0,Organisationsnummer,"")</f>
        <v/>
      </c>
      <c r="G254" s="56" t="str">
        <f>IF(HBL[[#This Row],[Hållbar mängd]]&gt;0,Rapporteringsår,"")</f>
        <v/>
      </c>
      <c r="H254" s="76" t="str">
        <f>IFERROR(VLOOKUP(HBL[[#This Row],[Råvara]],Råvaror!$B$3:$D$81,3,FALSE),"")</f>
        <v/>
      </c>
      <c r="I254" s="76" t="str">
        <f>IFERROR(VLOOKUP(HBL[[#This Row],[Råvara]],Råvaror!$B$3:$E$81,4,FALSE),"")</f>
        <v/>
      </c>
      <c r="J254" s="76" t="str">
        <f>IFERROR(VLOOKUP(HBL[[#This Row],[Drivmedel]],DML_drivmedel[[FuelID]:[Drivmedel]],6,FALSE),"")</f>
        <v/>
      </c>
      <c r="K254" s="148">
        <v>3252</v>
      </c>
      <c r="L254" s="3"/>
      <c r="M254" s="3"/>
      <c r="N254" s="3"/>
      <c r="O254" s="78"/>
      <c r="P254" s="3"/>
      <c r="Q254" s="3" t="str">
        <f>IFERROR(HLOOKUP(HBL[[#This Row],[Bränslekategori]],Listor!$G$292:$N$306,IF(HBL[[#This Row],[Enhet]]=Listor!$A$44,14,IF(HBL[[#This Row],[Enhet]]=Listor!$A$45,15,"")),FALSE),"")</f>
        <v/>
      </c>
      <c r="R254" s="3"/>
      <c r="S254" s="3"/>
      <c r="T254" s="3"/>
      <c r="U254" s="3"/>
      <c r="V254" s="3"/>
      <c r="W254" s="3"/>
      <c r="X254" s="3"/>
      <c r="Y254" s="77" t="str">
        <f>IF(HBL[[#This Row],[Produktionskedja]]&lt;&gt;"",VLOOKUP(HBL[[#This Row],[Produktionskedja]],Normalvärden[],4,FALSE),"")</f>
        <v/>
      </c>
      <c r="Z254" s="54"/>
      <c r="AA254" s="3"/>
      <c r="AB254" s="54"/>
      <c r="AC254" s="55" t="str">
        <f>IF(HBL[[#This Row],[Växthusgasutsläpp g CO2e/MJ]]&lt;&gt;"",IF(HBL[[#This Row],[Växthusgasutsläpp g CO2e/MJ]]&gt;(0.5*VLOOKUP(HBL[[#This Row],[Användningsområde]],Användningsområde[],2,FALSE)),"Utsläppsminskningen är mindre än 50 % och uppfyller därför inte hållbarhetskriterierna",""),"")</f>
        <v/>
      </c>
      <c r="AD254" s="163"/>
    </row>
    <row r="255" spans="2:30" x14ac:dyDescent="0.35">
      <c r="B255" s="9" t="str">
        <f>IF(HBL[[#This Row],[Hållbar mängd]]&gt;0,IF(HBL[[#This Row],[Enhet]]=Listor!$A$44,HBL[[#This Row],[Hållbar mängd]]*HBL[[#This Row],[Effektivt värmevärde]]*1000,HBL[[#This Row],[Hållbar mängd]]*HBL[[#This Row],[Effektivt värmevärde]]),"")</f>
        <v/>
      </c>
      <c r="C255" s="120" t="str">
        <f>IFERROR(IF(VLOOKUP(HBL[[#This Row],[Drivmedel]],DML_drivmedel[[FuelID]:[Reduktionsplikt]],10,FALSE)="Ja",VLOOKUP(HBL[[#This Row],[Drivmedelskategori]],Drivmedel[],5,FALSE),""),"")</f>
        <v/>
      </c>
      <c r="D255" s="9" t="str">
        <f>IFERROR(IF(HBL[[#This Row],[Hållbar mängd]]&gt;0,HBL[[#This Row],[Växthusgasutsläpp g CO2e/MJ]]*HBL[[#This Row],[Energimängd MJ]]/1000000,""),"")</f>
        <v/>
      </c>
      <c r="E255" s="3" t="str">
        <f>IF(HBL[[#This Row],[Hållbar mängd]]&gt;0,CONCATENATE(Rapporteringsår,"-",HBL[[#This Row],[ID]]),"")</f>
        <v/>
      </c>
      <c r="F255" s="3" t="str">
        <f>IF(HBL[[#This Row],[Hållbar mängd]]&gt;0,Organisationsnummer,"")</f>
        <v/>
      </c>
      <c r="G255" s="56" t="str">
        <f>IF(HBL[[#This Row],[Hållbar mängd]]&gt;0,Rapporteringsår,"")</f>
        <v/>
      </c>
      <c r="H255" s="76" t="str">
        <f>IFERROR(VLOOKUP(HBL[[#This Row],[Råvara]],Råvaror!$B$3:$D$81,3,FALSE),"")</f>
        <v/>
      </c>
      <c r="I255" s="76" t="str">
        <f>IFERROR(VLOOKUP(HBL[[#This Row],[Råvara]],Råvaror!$B$3:$E$81,4,FALSE),"")</f>
        <v/>
      </c>
      <c r="J255" s="76" t="str">
        <f>IFERROR(VLOOKUP(HBL[[#This Row],[Drivmedel]],DML_drivmedel[[FuelID]:[Drivmedel]],6,FALSE),"")</f>
        <v/>
      </c>
      <c r="K255" s="148">
        <v>3253</v>
      </c>
      <c r="L255" s="3"/>
      <c r="M255" s="3"/>
      <c r="N255" s="3"/>
      <c r="O255" s="78"/>
      <c r="P255" s="3"/>
      <c r="Q255" s="3" t="str">
        <f>IFERROR(HLOOKUP(HBL[[#This Row],[Bränslekategori]],Listor!$G$292:$N$306,IF(HBL[[#This Row],[Enhet]]=Listor!$A$44,14,IF(HBL[[#This Row],[Enhet]]=Listor!$A$45,15,"")),FALSE),"")</f>
        <v/>
      </c>
      <c r="R255" s="3"/>
      <c r="S255" s="3"/>
      <c r="T255" s="3"/>
      <c r="U255" s="3"/>
      <c r="V255" s="3"/>
      <c r="W255" s="3"/>
      <c r="X255" s="3"/>
      <c r="Y255" s="77" t="str">
        <f>IF(HBL[[#This Row],[Produktionskedja]]&lt;&gt;"",VLOOKUP(HBL[[#This Row],[Produktionskedja]],Normalvärden[],4,FALSE),"")</f>
        <v/>
      </c>
      <c r="Z255" s="54"/>
      <c r="AA255" s="3"/>
      <c r="AB255" s="54"/>
      <c r="AC255" s="55" t="str">
        <f>IF(HBL[[#This Row],[Växthusgasutsläpp g CO2e/MJ]]&lt;&gt;"",IF(HBL[[#This Row],[Växthusgasutsläpp g CO2e/MJ]]&gt;(0.5*VLOOKUP(HBL[[#This Row],[Användningsområde]],Användningsområde[],2,FALSE)),"Utsläppsminskningen är mindre än 50 % och uppfyller därför inte hållbarhetskriterierna",""),"")</f>
        <v/>
      </c>
      <c r="AD255" s="163"/>
    </row>
    <row r="256" spans="2:30" x14ac:dyDescent="0.35">
      <c r="B256" s="9" t="str">
        <f>IF(HBL[[#This Row],[Hållbar mängd]]&gt;0,IF(HBL[[#This Row],[Enhet]]=Listor!$A$44,HBL[[#This Row],[Hållbar mängd]]*HBL[[#This Row],[Effektivt värmevärde]]*1000,HBL[[#This Row],[Hållbar mängd]]*HBL[[#This Row],[Effektivt värmevärde]]),"")</f>
        <v/>
      </c>
      <c r="C256" s="120" t="str">
        <f>IFERROR(IF(VLOOKUP(HBL[[#This Row],[Drivmedel]],DML_drivmedel[[FuelID]:[Reduktionsplikt]],10,FALSE)="Ja",VLOOKUP(HBL[[#This Row],[Drivmedelskategori]],Drivmedel[],5,FALSE),""),"")</f>
        <v/>
      </c>
      <c r="D256" s="9" t="str">
        <f>IFERROR(IF(HBL[[#This Row],[Hållbar mängd]]&gt;0,HBL[[#This Row],[Växthusgasutsläpp g CO2e/MJ]]*HBL[[#This Row],[Energimängd MJ]]/1000000,""),"")</f>
        <v/>
      </c>
      <c r="E256" s="3" t="str">
        <f>IF(HBL[[#This Row],[Hållbar mängd]]&gt;0,CONCATENATE(Rapporteringsår,"-",HBL[[#This Row],[ID]]),"")</f>
        <v/>
      </c>
      <c r="F256" s="3" t="str">
        <f>IF(HBL[[#This Row],[Hållbar mängd]]&gt;0,Organisationsnummer,"")</f>
        <v/>
      </c>
      <c r="G256" s="56" t="str">
        <f>IF(HBL[[#This Row],[Hållbar mängd]]&gt;0,Rapporteringsår,"")</f>
        <v/>
      </c>
      <c r="H256" s="76" t="str">
        <f>IFERROR(VLOOKUP(HBL[[#This Row],[Råvara]],Råvaror!$B$3:$D$81,3,FALSE),"")</f>
        <v/>
      </c>
      <c r="I256" s="76" t="str">
        <f>IFERROR(VLOOKUP(HBL[[#This Row],[Råvara]],Råvaror!$B$3:$E$81,4,FALSE),"")</f>
        <v/>
      </c>
      <c r="J256" s="76" t="str">
        <f>IFERROR(VLOOKUP(HBL[[#This Row],[Drivmedel]],DML_drivmedel[[FuelID]:[Drivmedel]],6,FALSE),"")</f>
        <v/>
      </c>
      <c r="K256" s="148">
        <v>3254</v>
      </c>
      <c r="L256" s="3"/>
      <c r="M256" s="3"/>
      <c r="N256" s="3"/>
      <c r="O256" s="78"/>
      <c r="P256" s="3"/>
      <c r="Q256" s="3" t="str">
        <f>IFERROR(HLOOKUP(HBL[[#This Row],[Bränslekategori]],Listor!$G$292:$N$306,IF(HBL[[#This Row],[Enhet]]=Listor!$A$44,14,IF(HBL[[#This Row],[Enhet]]=Listor!$A$45,15,"")),FALSE),"")</f>
        <v/>
      </c>
      <c r="R256" s="3"/>
      <c r="S256" s="3"/>
      <c r="T256" s="3"/>
      <c r="U256" s="3"/>
      <c r="V256" s="3"/>
      <c r="W256" s="3"/>
      <c r="X256" s="3"/>
      <c r="Y256" s="77" t="str">
        <f>IF(HBL[[#This Row],[Produktionskedja]]&lt;&gt;"",VLOOKUP(HBL[[#This Row],[Produktionskedja]],Normalvärden[],4,FALSE),"")</f>
        <v/>
      </c>
      <c r="Z256" s="54"/>
      <c r="AA256" s="3"/>
      <c r="AB256" s="54"/>
      <c r="AC256" s="55" t="str">
        <f>IF(HBL[[#This Row],[Växthusgasutsläpp g CO2e/MJ]]&lt;&gt;"",IF(HBL[[#This Row],[Växthusgasutsläpp g CO2e/MJ]]&gt;(0.5*VLOOKUP(HBL[[#This Row],[Användningsområde]],Användningsområde[],2,FALSE)),"Utsläppsminskningen är mindre än 50 % och uppfyller därför inte hållbarhetskriterierna",""),"")</f>
        <v/>
      </c>
      <c r="AD256" s="163"/>
    </row>
    <row r="257" spans="2:30" x14ac:dyDescent="0.35">
      <c r="B257" s="9" t="str">
        <f>IF(HBL[[#This Row],[Hållbar mängd]]&gt;0,IF(HBL[[#This Row],[Enhet]]=Listor!$A$44,HBL[[#This Row],[Hållbar mängd]]*HBL[[#This Row],[Effektivt värmevärde]]*1000,HBL[[#This Row],[Hållbar mängd]]*HBL[[#This Row],[Effektivt värmevärde]]),"")</f>
        <v/>
      </c>
      <c r="C257" s="120" t="str">
        <f>IFERROR(IF(VLOOKUP(HBL[[#This Row],[Drivmedel]],DML_drivmedel[[FuelID]:[Reduktionsplikt]],10,FALSE)="Ja",VLOOKUP(HBL[[#This Row],[Drivmedelskategori]],Drivmedel[],5,FALSE),""),"")</f>
        <v/>
      </c>
      <c r="D257" s="9" t="str">
        <f>IFERROR(IF(HBL[[#This Row],[Hållbar mängd]]&gt;0,HBL[[#This Row],[Växthusgasutsläpp g CO2e/MJ]]*HBL[[#This Row],[Energimängd MJ]]/1000000,""),"")</f>
        <v/>
      </c>
      <c r="E257" s="3" t="str">
        <f>IF(HBL[[#This Row],[Hållbar mängd]]&gt;0,CONCATENATE(Rapporteringsår,"-",HBL[[#This Row],[ID]]),"")</f>
        <v/>
      </c>
      <c r="F257" s="3" t="str">
        <f>IF(HBL[[#This Row],[Hållbar mängd]]&gt;0,Organisationsnummer,"")</f>
        <v/>
      </c>
      <c r="G257" s="56" t="str">
        <f>IF(HBL[[#This Row],[Hållbar mängd]]&gt;0,Rapporteringsår,"")</f>
        <v/>
      </c>
      <c r="H257" s="76" t="str">
        <f>IFERROR(VLOOKUP(HBL[[#This Row],[Råvara]],Råvaror!$B$3:$D$81,3,FALSE),"")</f>
        <v/>
      </c>
      <c r="I257" s="76" t="str">
        <f>IFERROR(VLOOKUP(HBL[[#This Row],[Råvara]],Råvaror!$B$3:$E$81,4,FALSE),"")</f>
        <v/>
      </c>
      <c r="J257" s="76" t="str">
        <f>IFERROR(VLOOKUP(HBL[[#This Row],[Drivmedel]],DML_drivmedel[[FuelID]:[Drivmedel]],6,FALSE),"")</f>
        <v/>
      </c>
      <c r="K257" s="148">
        <v>3255</v>
      </c>
      <c r="L257" s="3"/>
      <c r="M257" s="3"/>
      <c r="N257" s="3"/>
      <c r="O257" s="78"/>
      <c r="P257" s="3"/>
      <c r="Q257" s="3" t="str">
        <f>IFERROR(HLOOKUP(HBL[[#This Row],[Bränslekategori]],Listor!$G$292:$N$306,IF(HBL[[#This Row],[Enhet]]=Listor!$A$44,14,IF(HBL[[#This Row],[Enhet]]=Listor!$A$45,15,"")),FALSE),"")</f>
        <v/>
      </c>
      <c r="R257" s="3"/>
      <c r="S257" s="3"/>
      <c r="T257" s="3"/>
      <c r="U257" s="3"/>
      <c r="V257" s="3"/>
      <c r="W257" s="3"/>
      <c r="X257" s="3"/>
      <c r="Y257" s="77" t="str">
        <f>IF(HBL[[#This Row],[Produktionskedja]]&lt;&gt;"",VLOOKUP(HBL[[#This Row],[Produktionskedja]],Normalvärden[],4,FALSE),"")</f>
        <v/>
      </c>
      <c r="Z257" s="54"/>
      <c r="AA257" s="3"/>
      <c r="AB257" s="54"/>
      <c r="AC257" s="55" t="str">
        <f>IF(HBL[[#This Row],[Växthusgasutsläpp g CO2e/MJ]]&lt;&gt;"",IF(HBL[[#This Row],[Växthusgasutsläpp g CO2e/MJ]]&gt;(0.5*VLOOKUP(HBL[[#This Row],[Användningsområde]],Användningsområde[],2,FALSE)),"Utsläppsminskningen är mindre än 50 % och uppfyller därför inte hållbarhetskriterierna",""),"")</f>
        <v/>
      </c>
      <c r="AD257" s="163"/>
    </row>
    <row r="258" spans="2:30" x14ac:dyDescent="0.35">
      <c r="B258" s="9" t="str">
        <f>IF(HBL[[#This Row],[Hållbar mängd]]&gt;0,IF(HBL[[#This Row],[Enhet]]=Listor!$A$44,HBL[[#This Row],[Hållbar mängd]]*HBL[[#This Row],[Effektivt värmevärde]]*1000,HBL[[#This Row],[Hållbar mängd]]*HBL[[#This Row],[Effektivt värmevärde]]),"")</f>
        <v/>
      </c>
      <c r="C258" s="120" t="str">
        <f>IFERROR(IF(VLOOKUP(HBL[[#This Row],[Drivmedel]],DML_drivmedel[[FuelID]:[Reduktionsplikt]],10,FALSE)="Ja",VLOOKUP(HBL[[#This Row],[Drivmedelskategori]],Drivmedel[],5,FALSE),""),"")</f>
        <v/>
      </c>
      <c r="D258" s="9" t="str">
        <f>IFERROR(IF(HBL[[#This Row],[Hållbar mängd]]&gt;0,HBL[[#This Row],[Växthusgasutsläpp g CO2e/MJ]]*HBL[[#This Row],[Energimängd MJ]]/1000000,""),"")</f>
        <v/>
      </c>
      <c r="E258" s="3" t="str">
        <f>IF(HBL[[#This Row],[Hållbar mängd]]&gt;0,CONCATENATE(Rapporteringsår,"-",HBL[[#This Row],[ID]]),"")</f>
        <v/>
      </c>
      <c r="F258" s="3" t="str">
        <f>IF(HBL[[#This Row],[Hållbar mängd]]&gt;0,Organisationsnummer,"")</f>
        <v/>
      </c>
      <c r="G258" s="56" t="str">
        <f>IF(HBL[[#This Row],[Hållbar mängd]]&gt;0,Rapporteringsår,"")</f>
        <v/>
      </c>
      <c r="H258" s="76" t="str">
        <f>IFERROR(VLOOKUP(HBL[[#This Row],[Råvara]],Råvaror!$B$3:$D$81,3,FALSE),"")</f>
        <v/>
      </c>
      <c r="I258" s="76" t="str">
        <f>IFERROR(VLOOKUP(HBL[[#This Row],[Råvara]],Råvaror!$B$3:$E$81,4,FALSE),"")</f>
        <v/>
      </c>
      <c r="J258" s="76" t="str">
        <f>IFERROR(VLOOKUP(HBL[[#This Row],[Drivmedel]],DML_drivmedel[[FuelID]:[Drivmedel]],6,FALSE),"")</f>
        <v/>
      </c>
      <c r="K258" s="148">
        <v>3256</v>
      </c>
      <c r="L258" s="3"/>
      <c r="M258" s="3"/>
      <c r="N258" s="3"/>
      <c r="O258" s="78"/>
      <c r="P258" s="3"/>
      <c r="Q258" s="3" t="str">
        <f>IFERROR(HLOOKUP(HBL[[#This Row],[Bränslekategori]],Listor!$G$292:$N$306,IF(HBL[[#This Row],[Enhet]]=Listor!$A$44,14,IF(HBL[[#This Row],[Enhet]]=Listor!$A$45,15,"")),FALSE),"")</f>
        <v/>
      </c>
      <c r="R258" s="3"/>
      <c r="S258" s="3"/>
      <c r="T258" s="3"/>
      <c r="U258" s="3"/>
      <c r="V258" s="3"/>
      <c r="W258" s="3"/>
      <c r="X258" s="3"/>
      <c r="Y258" s="77" t="str">
        <f>IF(HBL[[#This Row],[Produktionskedja]]&lt;&gt;"",VLOOKUP(HBL[[#This Row],[Produktionskedja]],Normalvärden[],4,FALSE),"")</f>
        <v/>
      </c>
      <c r="Z258" s="54"/>
      <c r="AA258" s="3"/>
      <c r="AB258" s="54"/>
      <c r="AC258" s="55" t="str">
        <f>IF(HBL[[#This Row],[Växthusgasutsläpp g CO2e/MJ]]&lt;&gt;"",IF(HBL[[#This Row],[Växthusgasutsläpp g CO2e/MJ]]&gt;(0.5*VLOOKUP(HBL[[#This Row],[Användningsområde]],Användningsområde[],2,FALSE)),"Utsläppsminskningen är mindre än 50 % och uppfyller därför inte hållbarhetskriterierna",""),"")</f>
        <v/>
      </c>
      <c r="AD258" s="163"/>
    </row>
    <row r="259" spans="2:30" x14ac:dyDescent="0.35">
      <c r="B259" s="9" t="str">
        <f>IF(HBL[[#This Row],[Hållbar mängd]]&gt;0,IF(HBL[[#This Row],[Enhet]]=Listor!$A$44,HBL[[#This Row],[Hållbar mängd]]*HBL[[#This Row],[Effektivt värmevärde]]*1000,HBL[[#This Row],[Hållbar mängd]]*HBL[[#This Row],[Effektivt värmevärde]]),"")</f>
        <v/>
      </c>
      <c r="C259" s="120" t="str">
        <f>IFERROR(IF(VLOOKUP(HBL[[#This Row],[Drivmedel]],DML_drivmedel[[FuelID]:[Reduktionsplikt]],10,FALSE)="Ja",VLOOKUP(HBL[[#This Row],[Drivmedelskategori]],Drivmedel[],5,FALSE),""),"")</f>
        <v/>
      </c>
      <c r="D259" s="9" t="str">
        <f>IFERROR(IF(HBL[[#This Row],[Hållbar mängd]]&gt;0,HBL[[#This Row],[Växthusgasutsläpp g CO2e/MJ]]*HBL[[#This Row],[Energimängd MJ]]/1000000,""),"")</f>
        <v/>
      </c>
      <c r="E259" s="3" t="str">
        <f>IF(HBL[[#This Row],[Hållbar mängd]]&gt;0,CONCATENATE(Rapporteringsår,"-",HBL[[#This Row],[ID]]),"")</f>
        <v/>
      </c>
      <c r="F259" s="3" t="str">
        <f>IF(HBL[[#This Row],[Hållbar mängd]]&gt;0,Organisationsnummer,"")</f>
        <v/>
      </c>
      <c r="G259" s="56" t="str">
        <f>IF(HBL[[#This Row],[Hållbar mängd]]&gt;0,Rapporteringsår,"")</f>
        <v/>
      </c>
      <c r="H259" s="76" t="str">
        <f>IFERROR(VLOOKUP(HBL[[#This Row],[Råvara]],Råvaror!$B$3:$D$81,3,FALSE),"")</f>
        <v/>
      </c>
      <c r="I259" s="76" t="str">
        <f>IFERROR(VLOOKUP(HBL[[#This Row],[Råvara]],Råvaror!$B$3:$E$81,4,FALSE),"")</f>
        <v/>
      </c>
      <c r="J259" s="76" t="str">
        <f>IFERROR(VLOOKUP(HBL[[#This Row],[Drivmedel]],DML_drivmedel[[FuelID]:[Drivmedel]],6,FALSE),"")</f>
        <v/>
      </c>
      <c r="K259" s="148">
        <v>3257</v>
      </c>
      <c r="L259" s="3"/>
      <c r="M259" s="3"/>
      <c r="N259" s="3"/>
      <c r="O259" s="78"/>
      <c r="P259" s="3"/>
      <c r="Q259" s="3" t="str">
        <f>IFERROR(HLOOKUP(HBL[[#This Row],[Bränslekategori]],Listor!$G$292:$N$306,IF(HBL[[#This Row],[Enhet]]=Listor!$A$44,14,IF(HBL[[#This Row],[Enhet]]=Listor!$A$45,15,"")),FALSE),"")</f>
        <v/>
      </c>
      <c r="R259" s="3"/>
      <c r="S259" s="3"/>
      <c r="T259" s="3"/>
      <c r="U259" s="3"/>
      <c r="V259" s="3"/>
      <c r="W259" s="3"/>
      <c r="X259" s="3"/>
      <c r="Y259" s="77" t="str">
        <f>IF(HBL[[#This Row],[Produktionskedja]]&lt;&gt;"",VLOOKUP(HBL[[#This Row],[Produktionskedja]],Normalvärden[],4,FALSE),"")</f>
        <v/>
      </c>
      <c r="Z259" s="54"/>
      <c r="AA259" s="3"/>
      <c r="AB259" s="54"/>
      <c r="AC259" s="55" t="str">
        <f>IF(HBL[[#This Row],[Växthusgasutsläpp g CO2e/MJ]]&lt;&gt;"",IF(HBL[[#This Row],[Växthusgasutsläpp g CO2e/MJ]]&gt;(0.5*VLOOKUP(HBL[[#This Row],[Användningsområde]],Användningsområde[],2,FALSE)),"Utsläppsminskningen är mindre än 50 % och uppfyller därför inte hållbarhetskriterierna",""),"")</f>
        <v/>
      </c>
      <c r="AD259" s="163"/>
    </row>
    <row r="260" spans="2:30" x14ac:dyDescent="0.35">
      <c r="B260" s="9" t="str">
        <f>IF(HBL[[#This Row],[Hållbar mängd]]&gt;0,IF(HBL[[#This Row],[Enhet]]=Listor!$A$44,HBL[[#This Row],[Hållbar mängd]]*HBL[[#This Row],[Effektivt värmevärde]]*1000,HBL[[#This Row],[Hållbar mängd]]*HBL[[#This Row],[Effektivt värmevärde]]),"")</f>
        <v/>
      </c>
      <c r="C260" s="120" t="str">
        <f>IFERROR(IF(VLOOKUP(HBL[[#This Row],[Drivmedel]],DML_drivmedel[[FuelID]:[Reduktionsplikt]],10,FALSE)="Ja",VLOOKUP(HBL[[#This Row],[Drivmedelskategori]],Drivmedel[],5,FALSE),""),"")</f>
        <v/>
      </c>
      <c r="D260" s="9" t="str">
        <f>IFERROR(IF(HBL[[#This Row],[Hållbar mängd]]&gt;0,HBL[[#This Row],[Växthusgasutsläpp g CO2e/MJ]]*HBL[[#This Row],[Energimängd MJ]]/1000000,""),"")</f>
        <v/>
      </c>
      <c r="E260" s="3" t="str">
        <f>IF(HBL[[#This Row],[Hållbar mängd]]&gt;0,CONCATENATE(Rapporteringsår,"-",HBL[[#This Row],[ID]]),"")</f>
        <v/>
      </c>
      <c r="F260" s="3" t="str">
        <f>IF(HBL[[#This Row],[Hållbar mängd]]&gt;0,Organisationsnummer,"")</f>
        <v/>
      </c>
      <c r="G260" s="56" t="str">
        <f>IF(HBL[[#This Row],[Hållbar mängd]]&gt;0,Rapporteringsår,"")</f>
        <v/>
      </c>
      <c r="H260" s="76" t="str">
        <f>IFERROR(VLOOKUP(HBL[[#This Row],[Råvara]],Råvaror!$B$3:$D$81,3,FALSE),"")</f>
        <v/>
      </c>
      <c r="I260" s="76" t="str">
        <f>IFERROR(VLOOKUP(HBL[[#This Row],[Råvara]],Råvaror!$B$3:$E$81,4,FALSE),"")</f>
        <v/>
      </c>
      <c r="J260" s="76" t="str">
        <f>IFERROR(VLOOKUP(HBL[[#This Row],[Drivmedel]],DML_drivmedel[[FuelID]:[Drivmedel]],6,FALSE),"")</f>
        <v/>
      </c>
      <c r="K260" s="148">
        <v>3258</v>
      </c>
      <c r="L260" s="3"/>
      <c r="M260" s="3"/>
      <c r="N260" s="3"/>
      <c r="O260" s="78"/>
      <c r="P260" s="3"/>
      <c r="Q260" s="3" t="str">
        <f>IFERROR(HLOOKUP(HBL[[#This Row],[Bränslekategori]],Listor!$G$292:$N$306,IF(HBL[[#This Row],[Enhet]]=Listor!$A$44,14,IF(HBL[[#This Row],[Enhet]]=Listor!$A$45,15,"")),FALSE),"")</f>
        <v/>
      </c>
      <c r="R260" s="3"/>
      <c r="S260" s="3"/>
      <c r="T260" s="3"/>
      <c r="U260" s="3"/>
      <c r="V260" s="3"/>
      <c r="W260" s="3"/>
      <c r="X260" s="3"/>
      <c r="Y260" s="77" t="str">
        <f>IF(HBL[[#This Row],[Produktionskedja]]&lt;&gt;"",VLOOKUP(HBL[[#This Row],[Produktionskedja]],Normalvärden[],4,FALSE),"")</f>
        <v/>
      </c>
      <c r="Z260" s="54"/>
      <c r="AA260" s="3"/>
      <c r="AB260" s="54"/>
      <c r="AC260" s="55" t="str">
        <f>IF(HBL[[#This Row],[Växthusgasutsläpp g CO2e/MJ]]&lt;&gt;"",IF(HBL[[#This Row],[Växthusgasutsläpp g CO2e/MJ]]&gt;(0.5*VLOOKUP(HBL[[#This Row],[Användningsområde]],Användningsområde[],2,FALSE)),"Utsläppsminskningen är mindre än 50 % och uppfyller därför inte hållbarhetskriterierna",""),"")</f>
        <v/>
      </c>
      <c r="AD260" s="163"/>
    </row>
    <row r="261" spans="2:30" x14ac:dyDescent="0.35">
      <c r="B261" s="9" t="str">
        <f>IF(HBL[[#This Row],[Hållbar mängd]]&gt;0,IF(HBL[[#This Row],[Enhet]]=Listor!$A$44,HBL[[#This Row],[Hållbar mängd]]*HBL[[#This Row],[Effektivt värmevärde]]*1000,HBL[[#This Row],[Hållbar mängd]]*HBL[[#This Row],[Effektivt värmevärde]]),"")</f>
        <v/>
      </c>
      <c r="C261" s="120" t="str">
        <f>IFERROR(IF(VLOOKUP(HBL[[#This Row],[Drivmedel]],DML_drivmedel[[FuelID]:[Reduktionsplikt]],10,FALSE)="Ja",VLOOKUP(HBL[[#This Row],[Drivmedelskategori]],Drivmedel[],5,FALSE),""),"")</f>
        <v/>
      </c>
      <c r="D261" s="9" t="str">
        <f>IFERROR(IF(HBL[[#This Row],[Hållbar mängd]]&gt;0,HBL[[#This Row],[Växthusgasutsläpp g CO2e/MJ]]*HBL[[#This Row],[Energimängd MJ]]/1000000,""),"")</f>
        <v/>
      </c>
      <c r="E261" s="3" t="str">
        <f>IF(HBL[[#This Row],[Hållbar mängd]]&gt;0,CONCATENATE(Rapporteringsår,"-",HBL[[#This Row],[ID]]),"")</f>
        <v/>
      </c>
      <c r="F261" s="3" t="str">
        <f>IF(HBL[[#This Row],[Hållbar mängd]]&gt;0,Organisationsnummer,"")</f>
        <v/>
      </c>
      <c r="G261" s="56" t="str">
        <f>IF(HBL[[#This Row],[Hållbar mängd]]&gt;0,Rapporteringsår,"")</f>
        <v/>
      </c>
      <c r="H261" s="76" t="str">
        <f>IFERROR(VLOOKUP(HBL[[#This Row],[Råvara]],Råvaror!$B$3:$D$81,3,FALSE),"")</f>
        <v/>
      </c>
      <c r="I261" s="76" t="str">
        <f>IFERROR(VLOOKUP(HBL[[#This Row],[Råvara]],Råvaror!$B$3:$E$81,4,FALSE),"")</f>
        <v/>
      </c>
      <c r="J261" s="76" t="str">
        <f>IFERROR(VLOOKUP(HBL[[#This Row],[Drivmedel]],DML_drivmedel[[FuelID]:[Drivmedel]],6,FALSE),"")</f>
        <v/>
      </c>
      <c r="K261" s="148">
        <v>3259</v>
      </c>
      <c r="L261" s="3"/>
      <c r="M261" s="3"/>
      <c r="N261" s="3"/>
      <c r="O261" s="78"/>
      <c r="P261" s="3"/>
      <c r="Q261" s="3" t="str">
        <f>IFERROR(HLOOKUP(HBL[[#This Row],[Bränslekategori]],Listor!$G$292:$N$306,IF(HBL[[#This Row],[Enhet]]=Listor!$A$44,14,IF(HBL[[#This Row],[Enhet]]=Listor!$A$45,15,"")),FALSE),"")</f>
        <v/>
      </c>
      <c r="R261" s="3"/>
      <c r="S261" s="3"/>
      <c r="T261" s="3"/>
      <c r="U261" s="3"/>
      <c r="V261" s="3"/>
      <c r="W261" s="3"/>
      <c r="X261" s="3"/>
      <c r="Y261" s="77" t="str">
        <f>IF(HBL[[#This Row],[Produktionskedja]]&lt;&gt;"",VLOOKUP(HBL[[#This Row],[Produktionskedja]],Normalvärden[],4,FALSE),"")</f>
        <v/>
      </c>
      <c r="Z261" s="54"/>
      <c r="AA261" s="3"/>
      <c r="AB261" s="54"/>
      <c r="AC261" s="55" t="str">
        <f>IF(HBL[[#This Row],[Växthusgasutsläpp g CO2e/MJ]]&lt;&gt;"",IF(HBL[[#This Row],[Växthusgasutsläpp g CO2e/MJ]]&gt;(0.5*VLOOKUP(HBL[[#This Row],[Användningsområde]],Användningsområde[],2,FALSE)),"Utsläppsminskningen är mindre än 50 % och uppfyller därför inte hållbarhetskriterierna",""),"")</f>
        <v/>
      </c>
      <c r="AD261" s="163"/>
    </row>
    <row r="262" spans="2:30" x14ac:dyDescent="0.35">
      <c r="B262" s="9" t="str">
        <f>IF(HBL[[#This Row],[Hållbar mängd]]&gt;0,IF(HBL[[#This Row],[Enhet]]=Listor!$A$44,HBL[[#This Row],[Hållbar mängd]]*HBL[[#This Row],[Effektivt värmevärde]]*1000,HBL[[#This Row],[Hållbar mängd]]*HBL[[#This Row],[Effektivt värmevärde]]),"")</f>
        <v/>
      </c>
      <c r="C262" s="120" t="str">
        <f>IFERROR(IF(VLOOKUP(HBL[[#This Row],[Drivmedel]],DML_drivmedel[[FuelID]:[Reduktionsplikt]],10,FALSE)="Ja",VLOOKUP(HBL[[#This Row],[Drivmedelskategori]],Drivmedel[],5,FALSE),""),"")</f>
        <v/>
      </c>
      <c r="D262" s="9" t="str">
        <f>IFERROR(IF(HBL[[#This Row],[Hållbar mängd]]&gt;0,HBL[[#This Row],[Växthusgasutsläpp g CO2e/MJ]]*HBL[[#This Row],[Energimängd MJ]]/1000000,""),"")</f>
        <v/>
      </c>
      <c r="E262" s="3" t="str">
        <f>IF(HBL[[#This Row],[Hållbar mängd]]&gt;0,CONCATENATE(Rapporteringsår,"-",HBL[[#This Row],[ID]]),"")</f>
        <v/>
      </c>
      <c r="F262" s="3" t="str">
        <f>IF(HBL[[#This Row],[Hållbar mängd]]&gt;0,Organisationsnummer,"")</f>
        <v/>
      </c>
      <c r="G262" s="56" t="str">
        <f>IF(HBL[[#This Row],[Hållbar mängd]]&gt;0,Rapporteringsår,"")</f>
        <v/>
      </c>
      <c r="H262" s="76" t="str">
        <f>IFERROR(VLOOKUP(HBL[[#This Row],[Råvara]],Råvaror!$B$3:$D$81,3,FALSE),"")</f>
        <v/>
      </c>
      <c r="I262" s="76" t="str">
        <f>IFERROR(VLOOKUP(HBL[[#This Row],[Råvara]],Råvaror!$B$3:$E$81,4,FALSE),"")</f>
        <v/>
      </c>
      <c r="J262" s="76" t="str">
        <f>IFERROR(VLOOKUP(HBL[[#This Row],[Drivmedel]],DML_drivmedel[[FuelID]:[Drivmedel]],6,FALSE),"")</f>
        <v/>
      </c>
      <c r="K262" s="148">
        <v>3260</v>
      </c>
      <c r="L262" s="3"/>
      <c r="M262" s="3"/>
      <c r="N262" s="3"/>
      <c r="O262" s="78"/>
      <c r="P262" s="3"/>
      <c r="Q262" s="3" t="str">
        <f>IFERROR(HLOOKUP(HBL[[#This Row],[Bränslekategori]],Listor!$G$292:$N$306,IF(HBL[[#This Row],[Enhet]]=Listor!$A$44,14,IF(HBL[[#This Row],[Enhet]]=Listor!$A$45,15,"")),FALSE),"")</f>
        <v/>
      </c>
      <c r="R262" s="3"/>
      <c r="S262" s="3"/>
      <c r="T262" s="3"/>
      <c r="U262" s="3"/>
      <c r="V262" s="3"/>
      <c r="W262" s="3"/>
      <c r="X262" s="3"/>
      <c r="Y262" s="77" t="str">
        <f>IF(HBL[[#This Row],[Produktionskedja]]&lt;&gt;"",VLOOKUP(HBL[[#This Row],[Produktionskedja]],Normalvärden[],4,FALSE),"")</f>
        <v/>
      </c>
      <c r="Z262" s="54"/>
      <c r="AA262" s="3"/>
      <c r="AB262" s="54"/>
      <c r="AC262" s="55" t="str">
        <f>IF(HBL[[#This Row],[Växthusgasutsläpp g CO2e/MJ]]&lt;&gt;"",IF(HBL[[#This Row],[Växthusgasutsläpp g CO2e/MJ]]&gt;(0.5*VLOOKUP(HBL[[#This Row],[Användningsområde]],Användningsområde[],2,FALSE)),"Utsläppsminskningen är mindre än 50 % och uppfyller därför inte hållbarhetskriterierna",""),"")</f>
        <v/>
      </c>
      <c r="AD262" s="163"/>
    </row>
    <row r="263" spans="2:30" x14ac:dyDescent="0.35">
      <c r="B263" s="9" t="str">
        <f>IF(HBL[[#This Row],[Hållbar mängd]]&gt;0,IF(HBL[[#This Row],[Enhet]]=Listor!$A$44,HBL[[#This Row],[Hållbar mängd]]*HBL[[#This Row],[Effektivt värmevärde]]*1000,HBL[[#This Row],[Hållbar mängd]]*HBL[[#This Row],[Effektivt värmevärde]]),"")</f>
        <v/>
      </c>
      <c r="C263" s="120" t="str">
        <f>IFERROR(IF(VLOOKUP(HBL[[#This Row],[Drivmedel]],DML_drivmedel[[FuelID]:[Reduktionsplikt]],10,FALSE)="Ja",VLOOKUP(HBL[[#This Row],[Drivmedelskategori]],Drivmedel[],5,FALSE),""),"")</f>
        <v/>
      </c>
      <c r="D263" s="9" t="str">
        <f>IFERROR(IF(HBL[[#This Row],[Hållbar mängd]]&gt;0,HBL[[#This Row],[Växthusgasutsläpp g CO2e/MJ]]*HBL[[#This Row],[Energimängd MJ]]/1000000,""),"")</f>
        <v/>
      </c>
      <c r="E263" s="3" t="str">
        <f>IF(HBL[[#This Row],[Hållbar mängd]]&gt;0,CONCATENATE(Rapporteringsår,"-",HBL[[#This Row],[ID]]),"")</f>
        <v/>
      </c>
      <c r="F263" s="3" t="str">
        <f>IF(HBL[[#This Row],[Hållbar mängd]]&gt;0,Organisationsnummer,"")</f>
        <v/>
      </c>
      <c r="G263" s="56" t="str">
        <f>IF(HBL[[#This Row],[Hållbar mängd]]&gt;0,Rapporteringsår,"")</f>
        <v/>
      </c>
      <c r="H263" s="76" t="str">
        <f>IFERROR(VLOOKUP(HBL[[#This Row],[Råvara]],Råvaror!$B$3:$D$81,3,FALSE),"")</f>
        <v/>
      </c>
      <c r="I263" s="76" t="str">
        <f>IFERROR(VLOOKUP(HBL[[#This Row],[Råvara]],Råvaror!$B$3:$E$81,4,FALSE),"")</f>
        <v/>
      </c>
      <c r="J263" s="76" t="str">
        <f>IFERROR(VLOOKUP(HBL[[#This Row],[Drivmedel]],DML_drivmedel[[FuelID]:[Drivmedel]],6,FALSE),"")</f>
        <v/>
      </c>
      <c r="K263" s="148">
        <v>3261</v>
      </c>
      <c r="L263" s="3"/>
      <c r="M263" s="3"/>
      <c r="N263" s="3"/>
      <c r="O263" s="78"/>
      <c r="P263" s="3"/>
      <c r="Q263" s="3" t="str">
        <f>IFERROR(HLOOKUP(HBL[[#This Row],[Bränslekategori]],Listor!$G$292:$N$306,IF(HBL[[#This Row],[Enhet]]=Listor!$A$44,14,IF(HBL[[#This Row],[Enhet]]=Listor!$A$45,15,"")),FALSE),"")</f>
        <v/>
      </c>
      <c r="R263" s="3"/>
      <c r="S263" s="3"/>
      <c r="T263" s="3"/>
      <c r="U263" s="3"/>
      <c r="V263" s="3"/>
      <c r="W263" s="3"/>
      <c r="X263" s="3"/>
      <c r="Y263" s="77" t="str">
        <f>IF(HBL[[#This Row],[Produktionskedja]]&lt;&gt;"",VLOOKUP(HBL[[#This Row],[Produktionskedja]],Normalvärden[],4,FALSE),"")</f>
        <v/>
      </c>
      <c r="Z263" s="54"/>
      <c r="AA263" s="3"/>
      <c r="AB263" s="54"/>
      <c r="AC263" s="55" t="str">
        <f>IF(HBL[[#This Row],[Växthusgasutsläpp g CO2e/MJ]]&lt;&gt;"",IF(HBL[[#This Row],[Växthusgasutsläpp g CO2e/MJ]]&gt;(0.5*VLOOKUP(HBL[[#This Row],[Användningsområde]],Användningsområde[],2,FALSE)),"Utsläppsminskningen är mindre än 50 % och uppfyller därför inte hållbarhetskriterierna",""),"")</f>
        <v/>
      </c>
      <c r="AD263" s="163"/>
    </row>
    <row r="264" spans="2:30" x14ac:dyDescent="0.35">
      <c r="B264" s="9" t="str">
        <f>IF(HBL[[#This Row],[Hållbar mängd]]&gt;0,IF(HBL[[#This Row],[Enhet]]=Listor!$A$44,HBL[[#This Row],[Hållbar mängd]]*HBL[[#This Row],[Effektivt värmevärde]]*1000,HBL[[#This Row],[Hållbar mängd]]*HBL[[#This Row],[Effektivt värmevärde]]),"")</f>
        <v/>
      </c>
      <c r="C264" s="120" t="str">
        <f>IFERROR(IF(VLOOKUP(HBL[[#This Row],[Drivmedel]],DML_drivmedel[[FuelID]:[Reduktionsplikt]],10,FALSE)="Ja",VLOOKUP(HBL[[#This Row],[Drivmedelskategori]],Drivmedel[],5,FALSE),""),"")</f>
        <v/>
      </c>
      <c r="D264" s="9" t="str">
        <f>IFERROR(IF(HBL[[#This Row],[Hållbar mängd]]&gt;0,HBL[[#This Row],[Växthusgasutsläpp g CO2e/MJ]]*HBL[[#This Row],[Energimängd MJ]]/1000000,""),"")</f>
        <v/>
      </c>
      <c r="E264" s="3" t="str">
        <f>IF(HBL[[#This Row],[Hållbar mängd]]&gt;0,CONCATENATE(Rapporteringsår,"-",HBL[[#This Row],[ID]]),"")</f>
        <v/>
      </c>
      <c r="F264" s="3" t="str">
        <f>IF(HBL[[#This Row],[Hållbar mängd]]&gt;0,Organisationsnummer,"")</f>
        <v/>
      </c>
      <c r="G264" s="56" t="str">
        <f>IF(HBL[[#This Row],[Hållbar mängd]]&gt;0,Rapporteringsår,"")</f>
        <v/>
      </c>
      <c r="H264" s="76" t="str">
        <f>IFERROR(VLOOKUP(HBL[[#This Row],[Råvara]],Råvaror!$B$3:$D$81,3,FALSE),"")</f>
        <v/>
      </c>
      <c r="I264" s="76" t="str">
        <f>IFERROR(VLOOKUP(HBL[[#This Row],[Råvara]],Råvaror!$B$3:$E$81,4,FALSE),"")</f>
        <v/>
      </c>
      <c r="J264" s="76" t="str">
        <f>IFERROR(VLOOKUP(HBL[[#This Row],[Drivmedel]],DML_drivmedel[[FuelID]:[Drivmedel]],6,FALSE),"")</f>
        <v/>
      </c>
      <c r="K264" s="148">
        <v>3262</v>
      </c>
      <c r="L264" s="3"/>
      <c r="M264" s="3"/>
      <c r="N264" s="3"/>
      <c r="O264" s="78"/>
      <c r="P264" s="3"/>
      <c r="Q264" s="3" t="str">
        <f>IFERROR(HLOOKUP(HBL[[#This Row],[Bränslekategori]],Listor!$G$292:$N$306,IF(HBL[[#This Row],[Enhet]]=Listor!$A$44,14,IF(HBL[[#This Row],[Enhet]]=Listor!$A$45,15,"")),FALSE),"")</f>
        <v/>
      </c>
      <c r="R264" s="3"/>
      <c r="S264" s="3"/>
      <c r="T264" s="3"/>
      <c r="U264" s="3"/>
      <c r="V264" s="3"/>
      <c r="W264" s="3"/>
      <c r="X264" s="3"/>
      <c r="Y264" s="77" t="str">
        <f>IF(HBL[[#This Row],[Produktionskedja]]&lt;&gt;"",VLOOKUP(HBL[[#This Row],[Produktionskedja]],Normalvärden[],4,FALSE),"")</f>
        <v/>
      </c>
      <c r="Z264" s="54"/>
      <c r="AA264" s="3"/>
      <c r="AB264" s="54"/>
      <c r="AC264" s="55" t="str">
        <f>IF(HBL[[#This Row],[Växthusgasutsläpp g CO2e/MJ]]&lt;&gt;"",IF(HBL[[#This Row],[Växthusgasutsläpp g CO2e/MJ]]&gt;(0.5*VLOOKUP(HBL[[#This Row],[Användningsområde]],Användningsområde[],2,FALSE)),"Utsläppsminskningen är mindre än 50 % och uppfyller därför inte hållbarhetskriterierna",""),"")</f>
        <v/>
      </c>
      <c r="AD264" s="163"/>
    </row>
    <row r="265" spans="2:30" x14ac:dyDescent="0.35">
      <c r="B265" s="9" t="str">
        <f>IF(HBL[[#This Row],[Hållbar mängd]]&gt;0,IF(HBL[[#This Row],[Enhet]]=Listor!$A$44,HBL[[#This Row],[Hållbar mängd]]*HBL[[#This Row],[Effektivt värmevärde]]*1000,HBL[[#This Row],[Hållbar mängd]]*HBL[[#This Row],[Effektivt värmevärde]]),"")</f>
        <v/>
      </c>
      <c r="C265" s="120" t="str">
        <f>IFERROR(IF(VLOOKUP(HBL[[#This Row],[Drivmedel]],DML_drivmedel[[FuelID]:[Reduktionsplikt]],10,FALSE)="Ja",VLOOKUP(HBL[[#This Row],[Drivmedelskategori]],Drivmedel[],5,FALSE),""),"")</f>
        <v/>
      </c>
      <c r="D265" s="9" t="str">
        <f>IFERROR(IF(HBL[[#This Row],[Hållbar mängd]]&gt;0,HBL[[#This Row],[Växthusgasutsläpp g CO2e/MJ]]*HBL[[#This Row],[Energimängd MJ]]/1000000,""),"")</f>
        <v/>
      </c>
      <c r="E265" s="3" t="str">
        <f>IF(HBL[[#This Row],[Hållbar mängd]]&gt;0,CONCATENATE(Rapporteringsår,"-",HBL[[#This Row],[ID]]),"")</f>
        <v/>
      </c>
      <c r="F265" s="3" t="str">
        <f>IF(HBL[[#This Row],[Hållbar mängd]]&gt;0,Organisationsnummer,"")</f>
        <v/>
      </c>
      <c r="G265" s="56" t="str">
        <f>IF(HBL[[#This Row],[Hållbar mängd]]&gt;0,Rapporteringsår,"")</f>
        <v/>
      </c>
      <c r="H265" s="76" t="str">
        <f>IFERROR(VLOOKUP(HBL[[#This Row],[Råvara]],Råvaror!$B$3:$D$81,3,FALSE),"")</f>
        <v/>
      </c>
      <c r="I265" s="76" t="str">
        <f>IFERROR(VLOOKUP(HBL[[#This Row],[Råvara]],Råvaror!$B$3:$E$81,4,FALSE),"")</f>
        <v/>
      </c>
      <c r="J265" s="76" t="str">
        <f>IFERROR(VLOOKUP(HBL[[#This Row],[Drivmedel]],DML_drivmedel[[FuelID]:[Drivmedel]],6,FALSE),"")</f>
        <v/>
      </c>
      <c r="K265" s="148">
        <v>3263</v>
      </c>
      <c r="L265" s="3"/>
      <c r="M265" s="3"/>
      <c r="N265" s="3"/>
      <c r="O265" s="78"/>
      <c r="P265" s="3"/>
      <c r="Q265" s="3" t="str">
        <f>IFERROR(HLOOKUP(HBL[[#This Row],[Bränslekategori]],Listor!$G$292:$N$306,IF(HBL[[#This Row],[Enhet]]=Listor!$A$44,14,IF(HBL[[#This Row],[Enhet]]=Listor!$A$45,15,"")),FALSE),"")</f>
        <v/>
      </c>
      <c r="R265" s="3"/>
      <c r="S265" s="3"/>
      <c r="T265" s="3"/>
      <c r="U265" s="3"/>
      <c r="V265" s="3"/>
      <c r="W265" s="3"/>
      <c r="X265" s="3"/>
      <c r="Y265" s="77" t="str">
        <f>IF(HBL[[#This Row],[Produktionskedja]]&lt;&gt;"",VLOOKUP(HBL[[#This Row],[Produktionskedja]],Normalvärden[],4,FALSE),"")</f>
        <v/>
      </c>
      <c r="Z265" s="54"/>
      <c r="AA265" s="3"/>
      <c r="AB265" s="54"/>
      <c r="AC265" s="55" t="str">
        <f>IF(HBL[[#This Row],[Växthusgasutsläpp g CO2e/MJ]]&lt;&gt;"",IF(HBL[[#This Row],[Växthusgasutsläpp g CO2e/MJ]]&gt;(0.5*VLOOKUP(HBL[[#This Row],[Användningsområde]],Användningsområde[],2,FALSE)),"Utsläppsminskningen är mindre än 50 % och uppfyller därför inte hållbarhetskriterierna",""),"")</f>
        <v/>
      </c>
      <c r="AD265" s="163"/>
    </row>
    <row r="266" spans="2:30" x14ac:dyDescent="0.35">
      <c r="B266" s="9" t="str">
        <f>IF(HBL[[#This Row],[Hållbar mängd]]&gt;0,IF(HBL[[#This Row],[Enhet]]=Listor!$A$44,HBL[[#This Row],[Hållbar mängd]]*HBL[[#This Row],[Effektivt värmevärde]]*1000,HBL[[#This Row],[Hållbar mängd]]*HBL[[#This Row],[Effektivt värmevärde]]),"")</f>
        <v/>
      </c>
      <c r="C266" s="120" t="str">
        <f>IFERROR(IF(VLOOKUP(HBL[[#This Row],[Drivmedel]],DML_drivmedel[[FuelID]:[Reduktionsplikt]],10,FALSE)="Ja",VLOOKUP(HBL[[#This Row],[Drivmedelskategori]],Drivmedel[],5,FALSE),""),"")</f>
        <v/>
      </c>
      <c r="D266" s="9" t="str">
        <f>IFERROR(IF(HBL[[#This Row],[Hållbar mängd]]&gt;0,HBL[[#This Row],[Växthusgasutsläpp g CO2e/MJ]]*HBL[[#This Row],[Energimängd MJ]]/1000000,""),"")</f>
        <v/>
      </c>
      <c r="E266" s="3" t="str">
        <f>IF(HBL[[#This Row],[Hållbar mängd]]&gt;0,CONCATENATE(Rapporteringsår,"-",HBL[[#This Row],[ID]]),"")</f>
        <v/>
      </c>
      <c r="F266" s="3" t="str">
        <f>IF(HBL[[#This Row],[Hållbar mängd]]&gt;0,Organisationsnummer,"")</f>
        <v/>
      </c>
      <c r="G266" s="56" t="str">
        <f>IF(HBL[[#This Row],[Hållbar mängd]]&gt;0,Rapporteringsår,"")</f>
        <v/>
      </c>
      <c r="H266" s="76" t="str">
        <f>IFERROR(VLOOKUP(HBL[[#This Row],[Råvara]],Råvaror!$B$3:$D$81,3,FALSE),"")</f>
        <v/>
      </c>
      <c r="I266" s="76" t="str">
        <f>IFERROR(VLOOKUP(HBL[[#This Row],[Råvara]],Råvaror!$B$3:$E$81,4,FALSE),"")</f>
        <v/>
      </c>
      <c r="J266" s="76" t="str">
        <f>IFERROR(VLOOKUP(HBL[[#This Row],[Drivmedel]],DML_drivmedel[[FuelID]:[Drivmedel]],6,FALSE),"")</f>
        <v/>
      </c>
      <c r="K266" s="148">
        <v>3264</v>
      </c>
      <c r="L266" s="3"/>
      <c r="M266" s="3"/>
      <c r="N266" s="3"/>
      <c r="O266" s="78"/>
      <c r="P266" s="3"/>
      <c r="Q266" s="3" t="str">
        <f>IFERROR(HLOOKUP(HBL[[#This Row],[Bränslekategori]],Listor!$G$292:$N$306,IF(HBL[[#This Row],[Enhet]]=Listor!$A$44,14,IF(HBL[[#This Row],[Enhet]]=Listor!$A$45,15,"")),FALSE),"")</f>
        <v/>
      </c>
      <c r="R266" s="3"/>
      <c r="S266" s="3"/>
      <c r="T266" s="3"/>
      <c r="U266" s="3"/>
      <c r="V266" s="3"/>
      <c r="W266" s="3"/>
      <c r="X266" s="3"/>
      <c r="Y266" s="77" t="str">
        <f>IF(HBL[[#This Row],[Produktionskedja]]&lt;&gt;"",VLOOKUP(HBL[[#This Row],[Produktionskedja]],Normalvärden[],4,FALSE),"")</f>
        <v/>
      </c>
      <c r="Z266" s="54"/>
      <c r="AA266" s="3"/>
      <c r="AB266" s="54"/>
      <c r="AC266" s="55" t="str">
        <f>IF(HBL[[#This Row],[Växthusgasutsläpp g CO2e/MJ]]&lt;&gt;"",IF(HBL[[#This Row],[Växthusgasutsläpp g CO2e/MJ]]&gt;(0.5*VLOOKUP(HBL[[#This Row],[Användningsområde]],Användningsområde[],2,FALSE)),"Utsläppsminskningen är mindre än 50 % och uppfyller därför inte hållbarhetskriterierna",""),"")</f>
        <v/>
      </c>
      <c r="AD266" s="163"/>
    </row>
    <row r="267" spans="2:30" x14ac:dyDescent="0.35">
      <c r="B267" s="9" t="str">
        <f>IF(HBL[[#This Row],[Hållbar mängd]]&gt;0,IF(HBL[[#This Row],[Enhet]]=Listor!$A$44,HBL[[#This Row],[Hållbar mängd]]*HBL[[#This Row],[Effektivt värmevärde]]*1000,HBL[[#This Row],[Hållbar mängd]]*HBL[[#This Row],[Effektivt värmevärde]]),"")</f>
        <v/>
      </c>
      <c r="C267" s="120" t="str">
        <f>IFERROR(IF(VLOOKUP(HBL[[#This Row],[Drivmedel]],DML_drivmedel[[FuelID]:[Reduktionsplikt]],10,FALSE)="Ja",VLOOKUP(HBL[[#This Row],[Drivmedelskategori]],Drivmedel[],5,FALSE),""),"")</f>
        <v/>
      </c>
      <c r="D267" s="9" t="str">
        <f>IFERROR(IF(HBL[[#This Row],[Hållbar mängd]]&gt;0,HBL[[#This Row],[Växthusgasutsläpp g CO2e/MJ]]*HBL[[#This Row],[Energimängd MJ]]/1000000,""),"")</f>
        <v/>
      </c>
      <c r="E267" s="3" t="str">
        <f>IF(HBL[[#This Row],[Hållbar mängd]]&gt;0,CONCATENATE(Rapporteringsår,"-",HBL[[#This Row],[ID]]),"")</f>
        <v/>
      </c>
      <c r="F267" s="3" t="str">
        <f>IF(HBL[[#This Row],[Hållbar mängd]]&gt;0,Organisationsnummer,"")</f>
        <v/>
      </c>
      <c r="G267" s="56" t="str">
        <f>IF(HBL[[#This Row],[Hållbar mängd]]&gt;0,Rapporteringsår,"")</f>
        <v/>
      </c>
      <c r="H267" s="76" t="str">
        <f>IFERROR(VLOOKUP(HBL[[#This Row],[Råvara]],Råvaror!$B$3:$D$81,3,FALSE),"")</f>
        <v/>
      </c>
      <c r="I267" s="76" t="str">
        <f>IFERROR(VLOOKUP(HBL[[#This Row],[Råvara]],Råvaror!$B$3:$E$81,4,FALSE),"")</f>
        <v/>
      </c>
      <c r="J267" s="76" t="str">
        <f>IFERROR(VLOOKUP(HBL[[#This Row],[Drivmedel]],DML_drivmedel[[FuelID]:[Drivmedel]],6,FALSE),"")</f>
        <v/>
      </c>
      <c r="K267" s="148">
        <v>3265</v>
      </c>
      <c r="L267" s="3"/>
      <c r="M267" s="3"/>
      <c r="N267" s="3"/>
      <c r="O267" s="78"/>
      <c r="P267" s="3"/>
      <c r="Q267" s="3" t="str">
        <f>IFERROR(HLOOKUP(HBL[[#This Row],[Bränslekategori]],Listor!$G$292:$N$306,IF(HBL[[#This Row],[Enhet]]=Listor!$A$44,14,IF(HBL[[#This Row],[Enhet]]=Listor!$A$45,15,"")),FALSE),"")</f>
        <v/>
      </c>
      <c r="R267" s="3"/>
      <c r="S267" s="3"/>
      <c r="T267" s="3"/>
      <c r="U267" s="3"/>
      <c r="V267" s="3"/>
      <c r="W267" s="3"/>
      <c r="X267" s="3"/>
      <c r="Y267" s="77" t="str">
        <f>IF(HBL[[#This Row],[Produktionskedja]]&lt;&gt;"",VLOOKUP(HBL[[#This Row],[Produktionskedja]],Normalvärden[],4,FALSE),"")</f>
        <v/>
      </c>
      <c r="Z267" s="54"/>
      <c r="AA267" s="3"/>
      <c r="AB267" s="54"/>
      <c r="AC267" s="55" t="str">
        <f>IF(HBL[[#This Row],[Växthusgasutsläpp g CO2e/MJ]]&lt;&gt;"",IF(HBL[[#This Row],[Växthusgasutsläpp g CO2e/MJ]]&gt;(0.5*VLOOKUP(HBL[[#This Row],[Användningsområde]],Användningsområde[],2,FALSE)),"Utsläppsminskningen är mindre än 50 % och uppfyller därför inte hållbarhetskriterierna",""),"")</f>
        <v/>
      </c>
      <c r="AD267" s="163"/>
    </row>
    <row r="268" spans="2:30" x14ac:dyDescent="0.35">
      <c r="B268" s="9" t="str">
        <f>IF(HBL[[#This Row],[Hållbar mängd]]&gt;0,IF(HBL[[#This Row],[Enhet]]=Listor!$A$44,HBL[[#This Row],[Hållbar mängd]]*HBL[[#This Row],[Effektivt värmevärde]]*1000,HBL[[#This Row],[Hållbar mängd]]*HBL[[#This Row],[Effektivt värmevärde]]),"")</f>
        <v/>
      </c>
      <c r="C268" s="120" t="str">
        <f>IFERROR(IF(VLOOKUP(HBL[[#This Row],[Drivmedel]],DML_drivmedel[[FuelID]:[Reduktionsplikt]],10,FALSE)="Ja",VLOOKUP(HBL[[#This Row],[Drivmedelskategori]],Drivmedel[],5,FALSE),""),"")</f>
        <v/>
      </c>
      <c r="D268" s="9" t="str">
        <f>IFERROR(IF(HBL[[#This Row],[Hållbar mängd]]&gt;0,HBL[[#This Row],[Växthusgasutsläpp g CO2e/MJ]]*HBL[[#This Row],[Energimängd MJ]]/1000000,""),"")</f>
        <v/>
      </c>
      <c r="E268" s="3" t="str">
        <f>IF(HBL[[#This Row],[Hållbar mängd]]&gt;0,CONCATENATE(Rapporteringsår,"-",HBL[[#This Row],[ID]]),"")</f>
        <v/>
      </c>
      <c r="F268" s="3" t="str">
        <f>IF(HBL[[#This Row],[Hållbar mängd]]&gt;0,Organisationsnummer,"")</f>
        <v/>
      </c>
      <c r="G268" s="56" t="str">
        <f>IF(HBL[[#This Row],[Hållbar mängd]]&gt;0,Rapporteringsår,"")</f>
        <v/>
      </c>
      <c r="H268" s="76" t="str">
        <f>IFERROR(VLOOKUP(HBL[[#This Row],[Råvara]],Råvaror!$B$3:$D$81,3,FALSE),"")</f>
        <v/>
      </c>
      <c r="I268" s="76" t="str">
        <f>IFERROR(VLOOKUP(HBL[[#This Row],[Råvara]],Råvaror!$B$3:$E$81,4,FALSE),"")</f>
        <v/>
      </c>
      <c r="J268" s="76" t="str">
        <f>IFERROR(VLOOKUP(HBL[[#This Row],[Drivmedel]],DML_drivmedel[[FuelID]:[Drivmedel]],6,FALSE),"")</f>
        <v/>
      </c>
      <c r="K268" s="148">
        <v>3266</v>
      </c>
      <c r="L268" s="3"/>
      <c r="M268" s="3"/>
      <c r="N268" s="3"/>
      <c r="O268" s="78"/>
      <c r="P268" s="3"/>
      <c r="Q268" s="3" t="str">
        <f>IFERROR(HLOOKUP(HBL[[#This Row],[Bränslekategori]],Listor!$G$292:$N$306,IF(HBL[[#This Row],[Enhet]]=Listor!$A$44,14,IF(HBL[[#This Row],[Enhet]]=Listor!$A$45,15,"")),FALSE),"")</f>
        <v/>
      </c>
      <c r="R268" s="3"/>
      <c r="S268" s="3"/>
      <c r="T268" s="3"/>
      <c r="U268" s="3"/>
      <c r="V268" s="3"/>
      <c r="W268" s="3"/>
      <c r="X268" s="3"/>
      <c r="Y268" s="77" t="str">
        <f>IF(HBL[[#This Row],[Produktionskedja]]&lt;&gt;"",VLOOKUP(HBL[[#This Row],[Produktionskedja]],Normalvärden[],4,FALSE),"")</f>
        <v/>
      </c>
      <c r="Z268" s="54"/>
      <c r="AA268" s="3"/>
      <c r="AB268" s="54"/>
      <c r="AC268" s="55" t="str">
        <f>IF(HBL[[#This Row],[Växthusgasutsläpp g CO2e/MJ]]&lt;&gt;"",IF(HBL[[#This Row],[Växthusgasutsläpp g CO2e/MJ]]&gt;(0.5*VLOOKUP(HBL[[#This Row],[Användningsområde]],Användningsområde[],2,FALSE)),"Utsläppsminskningen är mindre än 50 % och uppfyller därför inte hållbarhetskriterierna",""),"")</f>
        <v/>
      </c>
      <c r="AD268" s="163"/>
    </row>
    <row r="269" spans="2:30" x14ac:dyDescent="0.35">
      <c r="B269" s="9" t="str">
        <f>IF(HBL[[#This Row],[Hållbar mängd]]&gt;0,IF(HBL[[#This Row],[Enhet]]=Listor!$A$44,HBL[[#This Row],[Hållbar mängd]]*HBL[[#This Row],[Effektivt värmevärde]]*1000,HBL[[#This Row],[Hållbar mängd]]*HBL[[#This Row],[Effektivt värmevärde]]),"")</f>
        <v/>
      </c>
      <c r="C269" s="120" t="str">
        <f>IFERROR(IF(VLOOKUP(HBL[[#This Row],[Drivmedel]],DML_drivmedel[[FuelID]:[Reduktionsplikt]],10,FALSE)="Ja",VLOOKUP(HBL[[#This Row],[Drivmedelskategori]],Drivmedel[],5,FALSE),""),"")</f>
        <v/>
      </c>
      <c r="D269" s="9" t="str">
        <f>IFERROR(IF(HBL[[#This Row],[Hållbar mängd]]&gt;0,HBL[[#This Row],[Växthusgasutsläpp g CO2e/MJ]]*HBL[[#This Row],[Energimängd MJ]]/1000000,""),"")</f>
        <v/>
      </c>
      <c r="E269" s="3" t="str">
        <f>IF(HBL[[#This Row],[Hållbar mängd]]&gt;0,CONCATENATE(Rapporteringsår,"-",HBL[[#This Row],[ID]]),"")</f>
        <v/>
      </c>
      <c r="F269" s="3" t="str">
        <f>IF(HBL[[#This Row],[Hållbar mängd]]&gt;0,Organisationsnummer,"")</f>
        <v/>
      </c>
      <c r="G269" s="56" t="str">
        <f>IF(HBL[[#This Row],[Hållbar mängd]]&gt;0,Rapporteringsår,"")</f>
        <v/>
      </c>
      <c r="H269" s="76" t="str">
        <f>IFERROR(VLOOKUP(HBL[[#This Row],[Råvara]],Råvaror!$B$3:$D$81,3,FALSE),"")</f>
        <v/>
      </c>
      <c r="I269" s="76" t="str">
        <f>IFERROR(VLOOKUP(HBL[[#This Row],[Råvara]],Råvaror!$B$3:$E$81,4,FALSE),"")</f>
        <v/>
      </c>
      <c r="J269" s="76" t="str">
        <f>IFERROR(VLOOKUP(HBL[[#This Row],[Drivmedel]],DML_drivmedel[[FuelID]:[Drivmedel]],6,FALSE),"")</f>
        <v/>
      </c>
      <c r="K269" s="148">
        <v>3267</v>
      </c>
      <c r="L269" s="3"/>
      <c r="M269" s="3"/>
      <c r="N269" s="3"/>
      <c r="O269" s="78"/>
      <c r="P269" s="3"/>
      <c r="Q269" s="3" t="str">
        <f>IFERROR(HLOOKUP(HBL[[#This Row],[Bränslekategori]],Listor!$G$292:$N$306,IF(HBL[[#This Row],[Enhet]]=Listor!$A$44,14,IF(HBL[[#This Row],[Enhet]]=Listor!$A$45,15,"")),FALSE),"")</f>
        <v/>
      </c>
      <c r="R269" s="3"/>
      <c r="S269" s="3"/>
      <c r="T269" s="3"/>
      <c r="U269" s="3"/>
      <c r="V269" s="3"/>
      <c r="W269" s="3"/>
      <c r="X269" s="3"/>
      <c r="Y269" s="77" t="str">
        <f>IF(HBL[[#This Row],[Produktionskedja]]&lt;&gt;"",VLOOKUP(HBL[[#This Row],[Produktionskedja]],Normalvärden[],4,FALSE),"")</f>
        <v/>
      </c>
      <c r="Z269" s="54"/>
      <c r="AA269" s="3"/>
      <c r="AB269" s="54"/>
      <c r="AC269" s="55" t="str">
        <f>IF(HBL[[#This Row],[Växthusgasutsläpp g CO2e/MJ]]&lt;&gt;"",IF(HBL[[#This Row],[Växthusgasutsläpp g CO2e/MJ]]&gt;(0.5*VLOOKUP(HBL[[#This Row],[Användningsområde]],Användningsområde[],2,FALSE)),"Utsläppsminskningen är mindre än 50 % och uppfyller därför inte hållbarhetskriterierna",""),"")</f>
        <v/>
      </c>
      <c r="AD269" s="163"/>
    </row>
    <row r="270" spans="2:30" x14ac:dyDescent="0.35">
      <c r="B270" s="9" t="str">
        <f>IF(HBL[[#This Row],[Hållbar mängd]]&gt;0,IF(HBL[[#This Row],[Enhet]]=Listor!$A$44,HBL[[#This Row],[Hållbar mängd]]*HBL[[#This Row],[Effektivt värmevärde]]*1000,HBL[[#This Row],[Hållbar mängd]]*HBL[[#This Row],[Effektivt värmevärde]]),"")</f>
        <v/>
      </c>
      <c r="C270" s="120" t="str">
        <f>IFERROR(IF(VLOOKUP(HBL[[#This Row],[Drivmedel]],DML_drivmedel[[FuelID]:[Reduktionsplikt]],10,FALSE)="Ja",VLOOKUP(HBL[[#This Row],[Drivmedelskategori]],Drivmedel[],5,FALSE),""),"")</f>
        <v/>
      </c>
      <c r="D270" s="9" t="str">
        <f>IFERROR(IF(HBL[[#This Row],[Hållbar mängd]]&gt;0,HBL[[#This Row],[Växthusgasutsläpp g CO2e/MJ]]*HBL[[#This Row],[Energimängd MJ]]/1000000,""),"")</f>
        <v/>
      </c>
      <c r="E270" s="3" t="str">
        <f>IF(HBL[[#This Row],[Hållbar mängd]]&gt;0,CONCATENATE(Rapporteringsår,"-",HBL[[#This Row],[ID]]),"")</f>
        <v/>
      </c>
      <c r="F270" s="3" t="str">
        <f>IF(HBL[[#This Row],[Hållbar mängd]]&gt;0,Organisationsnummer,"")</f>
        <v/>
      </c>
      <c r="G270" s="56" t="str">
        <f>IF(HBL[[#This Row],[Hållbar mängd]]&gt;0,Rapporteringsår,"")</f>
        <v/>
      </c>
      <c r="H270" s="76" t="str">
        <f>IFERROR(VLOOKUP(HBL[[#This Row],[Råvara]],Råvaror!$B$3:$D$81,3,FALSE),"")</f>
        <v/>
      </c>
      <c r="I270" s="76" t="str">
        <f>IFERROR(VLOOKUP(HBL[[#This Row],[Råvara]],Råvaror!$B$3:$E$81,4,FALSE),"")</f>
        <v/>
      </c>
      <c r="J270" s="76" t="str">
        <f>IFERROR(VLOOKUP(HBL[[#This Row],[Drivmedel]],DML_drivmedel[[FuelID]:[Drivmedel]],6,FALSE),"")</f>
        <v/>
      </c>
      <c r="K270" s="148">
        <v>3268</v>
      </c>
      <c r="L270" s="3"/>
      <c r="M270" s="3"/>
      <c r="N270" s="3"/>
      <c r="O270" s="78"/>
      <c r="P270" s="3"/>
      <c r="Q270" s="3" t="str">
        <f>IFERROR(HLOOKUP(HBL[[#This Row],[Bränslekategori]],Listor!$G$292:$N$306,IF(HBL[[#This Row],[Enhet]]=Listor!$A$44,14,IF(HBL[[#This Row],[Enhet]]=Listor!$A$45,15,"")),FALSE),"")</f>
        <v/>
      </c>
      <c r="R270" s="3"/>
      <c r="S270" s="3"/>
      <c r="T270" s="3"/>
      <c r="U270" s="3"/>
      <c r="V270" s="3"/>
      <c r="W270" s="3"/>
      <c r="X270" s="3"/>
      <c r="Y270" s="77" t="str">
        <f>IF(HBL[[#This Row],[Produktionskedja]]&lt;&gt;"",VLOOKUP(HBL[[#This Row],[Produktionskedja]],Normalvärden[],4,FALSE),"")</f>
        <v/>
      </c>
      <c r="Z270" s="54"/>
      <c r="AA270" s="3"/>
      <c r="AB270" s="54"/>
      <c r="AC270" s="55" t="str">
        <f>IF(HBL[[#This Row],[Växthusgasutsläpp g CO2e/MJ]]&lt;&gt;"",IF(HBL[[#This Row],[Växthusgasutsläpp g CO2e/MJ]]&gt;(0.5*VLOOKUP(HBL[[#This Row],[Användningsområde]],Användningsområde[],2,FALSE)),"Utsläppsminskningen är mindre än 50 % och uppfyller därför inte hållbarhetskriterierna",""),"")</f>
        <v/>
      </c>
      <c r="AD270" s="163"/>
    </row>
    <row r="271" spans="2:30" x14ac:dyDescent="0.35">
      <c r="B271" s="9" t="str">
        <f>IF(HBL[[#This Row],[Hållbar mängd]]&gt;0,IF(HBL[[#This Row],[Enhet]]=Listor!$A$44,HBL[[#This Row],[Hållbar mängd]]*HBL[[#This Row],[Effektivt värmevärde]]*1000,HBL[[#This Row],[Hållbar mängd]]*HBL[[#This Row],[Effektivt värmevärde]]),"")</f>
        <v/>
      </c>
      <c r="C271" s="120" t="str">
        <f>IFERROR(IF(VLOOKUP(HBL[[#This Row],[Drivmedel]],DML_drivmedel[[FuelID]:[Reduktionsplikt]],10,FALSE)="Ja",VLOOKUP(HBL[[#This Row],[Drivmedelskategori]],Drivmedel[],5,FALSE),""),"")</f>
        <v/>
      </c>
      <c r="D271" s="9" t="str">
        <f>IFERROR(IF(HBL[[#This Row],[Hållbar mängd]]&gt;0,HBL[[#This Row],[Växthusgasutsläpp g CO2e/MJ]]*HBL[[#This Row],[Energimängd MJ]]/1000000,""),"")</f>
        <v/>
      </c>
      <c r="E271" s="3" t="str">
        <f>IF(HBL[[#This Row],[Hållbar mängd]]&gt;0,CONCATENATE(Rapporteringsår,"-",HBL[[#This Row],[ID]]),"")</f>
        <v/>
      </c>
      <c r="F271" s="3" t="str">
        <f>IF(HBL[[#This Row],[Hållbar mängd]]&gt;0,Organisationsnummer,"")</f>
        <v/>
      </c>
      <c r="G271" s="56" t="str">
        <f>IF(HBL[[#This Row],[Hållbar mängd]]&gt;0,Rapporteringsår,"")</f>
        <v/>
      </c>
      <c r="H271" s="76" t="str">
        <f>IFERROR(VLOOKUP(HBL[[#This Row],[Råvara]],Råvaror!$B$3:$D$81,3,FALSE),"")</f>
        <v/>
      </c>
      <c r="I271" s="76" t="str">
        <f>IFERROR(VLOOKUP(HBL[[#This Row],[Råvara]],Råvaror!$B$3:$E$81,4,FALSE),"")</f>
        <v/>
      </c>
      <c r="J271" s="76" t="str">
        <f>IFERROR(VLOOKUP(HBL[[#This Row],[Drivmedel]],DML_drivmedel[[FuelID]:[Drivmedel]],6,FALSE),"")</f>
        <v/>
      </c>
      <c r="K271" s="148">
        <v>3269</v>
      </c>
      <c r="L271" s="3"/>
      <c r="M271" s="3"/>
      <c r="N271" s="3"/>
      <c r="O271" s="78"/>
      <c r="P271" s="3"/>
      <c r="Q271" s="3" t="str">
        <f>IFERROR(HLOOKUP(HBL[[#This Row],[Bränslekategori]],Listor!$G$292:$N$306,IF(HBL[[#This Row],[Enhet]]=Listor!$A$44,14,IF(HBL[[#This Row],[Enhet]]=Listor!$A$45,15,"")),FALSE),"")</f>
        <v/>
      </c>
      <c r="R271" s="3"/>
      <c r="S271" s="3"/>
      <c r="T271" s="3"/>
      <c r="U271" s="3"/>
      <c r="V271" s="3"/>
      <c r="W271" s="3"/>
      <c r="X271" s="3"/>
      <c r="Y271" s="77" t="str">
        <f>IF(HBL[[#This Row],[Produktionskedja]]&lt;&gt;"",VLOOKUP(HBL[[#This Row],[Produktionskedja]],Normalvärden[],4,FALSE),"")</f>
        <v/>
      </c>
      <c r="Z271" s="54"/>
      <c r="AA271" s="3"/>
      <c r="AB271" s="54"/>
      <c r="AC271" s="55" t="str">
        <f>IF(HBL[[#This Row],[Växthusgasutsläpp g CO2e/MJ]]&lt;&gt;"",IF(HBL[[#This Row],[Växthusgasutsläpp g CO2e/MJ]]&gt;(0.5*VLOOKUP(HBL[[#This Row],[Användningsområde]],Användningsområde[],2,FALSE)),"Utsläppsminskningen är mindre än 50 % och uppfyller därför inte hållbarhetskriterierna",""),"")</f>
        <v/>
      </c>
      <c r="AD271" s="163"/>
    </row>
    <row r="272" spans="2:30" x14ac:dyDescent="0.35">
      <c r="B272" s="9" t="str">
        <f>IF(HBL[[#This Row],[Hållbar mängd]]&gt;0,IF(HBL[[#This Row],[Enhet]]=Listor!$A$44,HBL[[#This Row],[Hållbar mängd]]*HBL[[#This Row],[Effektivt värmevärde]]*1000,HBL[[#This Row],[Hållbar mängd]]*HBL[[#This Row],[Effektivt värmevärde]]),"")</f>
        <v/>
      </c>
      <c r="C272" s="120" t="str">
        <f>IFERROR(IF(VLOOKUP(HBL[[#This Row],[Drivmedel]],DML_drivmedel[[FuelID]:[Reduktionsplikt]],10,FALSE)="Ja",VLOOKUP(HBL[[#This Row],[Drivmedelskategori]],Drivmedel[],5,FALSE),""),"")</f>
        <v/>
      </c>
      <c r="D272" s="9" t="str">
        <f>IFERROR(IF(HBL[[#This Row],[Hållbar mängd]]&gt;0,HBL[[#This Row],[Växthusgasutsläpp g CO2e/MJ]]*HBL[[#This Row],[Energimängd MJ]]/1000000,""),"")</f>
        <v/>
      </c>
      <c r="E272" s="3" t="str">
        <f>IF(HBL[[#This Row],[Hållbar mängd]]&gt;0,CONCATENATE(Rapporteringsår,"-",HBL[[#This Row],[ID]]),"")</f>
        <v/>
      </c>
      <c r="F272" s="3" t="str">
        <f>IF(HBL[[#This Row],[Hållbar mängd]]&gt;0,Organisationsnummer,"")</f>
        <v/>
      </c>
      <c r="G272" s="56" t="str">
        <f>IF(HBL[[#This Row],[Hållbar mängd]]&gt;0,Rapporteringsår,"")</f>
        <v/>
      </c>
      <c r="H272" s="76" t="str">
        <f>IFERROR(VLOOKUP(HBL[[#This Row],[Råvara]],Råvaror!$B$3:$D$81,3,FALSE),"")</f>
        <v/>
      </c>
      <c r="I272" s="76" t="str">
        <f>IFERROR(VLOOKUP(HBL[[#This Row],[Råvara]],Råvaror!$B$3:$E$81,4,FALSE),"")</f>
        <v/>
      </c>
      <c r="J272" s="76" t="str">
        <f>IFERROR(VLOOKUP(HBL[[#This Row],[Drivmedel]],DML_drivmedel[[FuelID]:[Drivmedel]],6,FALSE),"")</f>
        <v/>
      </c>
      <c r="K272" s="148">
        <v>3270</v>
      </c>
      <c r="L272" s="3"/>
      <c r="M272" s="3"/>
      <c r="N272" s="3"/>
      <c r="O272" s="78"/>
      <c r="P272" s="3"/>
      <c r="Q272" s="3" t="str">
        <f>IFERROR(HLOOKUP(HBL[[#This Row],[Bränslekategori]],Listor!$G$292:$N$306,IF(HBL[[#This Row],[Enhet]]=Listor!$A$44,14,IF(HBL[[#This Row],[Enhet]]=Listor!$A$45,15,"")),FALSE),"")</f>
        <v/>
      </c>
      <c r="R272" s="3"/>
      <c r="S272" s="3"/>
      <c r="T272" s="3"/>
      <c r="U272" s="3"/>
      <c r="V272" s="3"/>
      <c r="W272" s="3"/>
      <c r="X272" s="3"/>
      <c r="Y272" s="77" t="str">
        <f>IF(HBL[[#This Row],[Produktionskedja]]&lt;&gt;"",VLOOKUP(HBL[[#This Row],[Produktionskedja]],Normalvärden[],4,FALSE),"")</f>
        <v/>
      </c>
      <c r="Z272" s="54"/>
      <c r="AA272" s="3"/>
      <c r="AB272" s="54"/>
      <c r="AC272" s="55" t="str">
        <f>IF(HBL[[#This Row],[Växthusgasutsläpp g CO2e/MJ]]&lt;&gt;"",IF(HBL[[#This Row],[Växthusgasutsläpp g CO2e/MJ]]&gt;(0.5*VLOOKUP(HBL[[#This Row],[Användningsområde]],Användningsområde[],2,FALSE)),"Utsläppsminskningen är mindre än 50 % och uppfyller därför inte hållbarhetskriterierna",""),"")</f>
        <v/>
      </c>
      <c r="AD272" s="163"/>
    </row>
    <row r="273" spans="2:30" x14ac:dyDescent="0.35">
      <c r="B273" s="9" t="str">
        <f>IF(HBL[[#This Row],[Hållbar mängd]]&gt;0,IF(HBL[[#This Row],[Enhet]]=Listor!$A$44,HBL[[#This Row],[Hållbar mängd]]*HBL[[#This Row],[Effektivt värmevärde]]*1000,HBL[[#This Row],[Hållbar mängd]]*HBL[[#This Row],[Effektivt värmevärde]]),"")</f>
        <v/>
      </c>
      <c r="C273" s="120" t="str">
        <f>IFERROR(IF(VLOOKUP(HBL[[#This Row],[Drivmedel]],DML_drivmedel[[FuelID]:[Reduktionsplikt]],10,FALSE)="Ja",VLOOKUP(HBL[[#This Row],[Drivmedelskategori]],Drivmedel[],5,FALSE),""),"")</f>
        <v/>
      </c>
      <c r="D273" s="9" t="str">
        <f>IFERROR(IF(HBL[[#This Row],[Hållbar mängd]]&gt;0,HBL[[#This Row],[Växthusgasutsläpp g CO2e/MJ]]*HBL[[#This Row],[Energimängd MJ]]/1000000,""),"")</f>
        <v/>
      </c>
      <c r="E273" s="3" t="str">
        <f>IF(HBL[[#This Row],[Hållbar mängd]]&gt;0,CONCATENATE(Rapporteringsår,"-",HBL[[#This Row],[ID]]),"")</f>
        <v/>
      </c>
      <c r="F273" s="3" t="str">
        <f>IF(HBL[[#This Row],[Hållbar mängd]]&gt;0,Organisationsnummer,"")</f>
        <v/>
      </c>
      <c r="G273" s="56" t="str">
        <f>IF(HBL[[#This Row],[Hållbar mängd]]&gt;0,Rapporteringsår,"")</f>
        <v/>
      </c>
      <c r="H273" s="76" t="str">
        <f>IFERROR(VLOOKUP(HBL[[#This Row],[Råvara]],Råvaror!$B$3:$D$81,3,FALSE),"")</f>
        <v/>
      </c>
      <c r="I273" s="76" t="str">
        <f>IFERROR(VLOOKUP(HBL[[#This Row],[Råvara]],Råvaror!$B$3:$E$81,4,FALSE),"")</f>
        <v/>
      </c>
      <c r="J273" s="76" t="str">
        <f>IFERROR(VLOOKUP(HBL[[#This Row],[Drivmedel]],DML_drivmedel[[FuelID]:[Drivmedel]],6,FALSE),"")</f>
        <v/>
      </c>
      <c r="K273" s="148">
        <v>3271</v>
      </c>
      <c r="L273" s="3"/>
      <c r="M273" s="3"/>
      <c r="N273" s="3"/>
      <c r="O273" s="78"/>
      <c r="P273" s="3"/>
      <c r="Q273" s="3" t="str">
        <f>IFERROR(HLOOKUP(HBL[[#This Row],[Bränslekategori]],Listor!$G$292:$N$306,IF(HBL[[#This Row],[Enhet]]=Listor!$A$44,14,IF(HBL[[#This Row],[Enhet]]=Listor!$A$45,15,"")),FALSE),"")</f>
        <v/>
      </c>
      <c r="R273" s="3"/>
      <c r="S273" s="3"/>
      <c r="T273" s="3"/>
      <c r="U273" s="3"/>
      <c r="V273" s="3"/>
      <c r="W273" s="3"/>
      <c r="X273" s="3"/>
      <c r="Y273" s="77" t="str">
        <f>IF(HBL[[#This Row],[Produktionskedja]]&lt;&gt;"",VLOOKUP(HBL[[#This Row],[Produktionskedja]],Normalvärden[],4,FALSE),"")</f>
        <v/>
      </c>
      <c r="Z273" s="54"/>
      <c r="AA273" s="3"/>
      <c r="AB273" s="54"/>
      <c r="AC273" s="55" t="str">
        <f>IF(HBL[[#This Row],[Växthusgasutsläpp g CO2e/MJ]]&lt;&gt;"",IF(HBL[[#This Row],[Växthusgasutsläpp g CO2e/MJ]]&gt;(0.5*VLOOKUP(HBL[[#This Row],[Användningsområde]],Användningsområde[],2,FALSE)),"Utsläppsminskningen är mindre än 50 % och uppfyller därför inte hållbarhetskriterierna",""),"")</f>
        <v/>
      </c>
      <c r="AD273" s="163"/>
    </row>
    <row r="274" spans="2:30" x14ac:dyDescent="0.35">
      <c r="B274" s="9" t="str">
        <f>IF(HBL[[#This Row],[Hållbar mängd]]&gt;0,IF(HBL[[#This Row],[Enhet]]=Listor!$A$44,HBL[[#This Row],[Hållbar mängd]]*HBL[[#This Row],[Effektivt värmevärde]]*1000,HBL[[#This Row],[Hållbar mängd]]*HBL[[#This Row],[Effektivt värmevärde]]),"")</f>
        <v/>
      </c>
      <c r="C274" s="120" t="str">
        <f>IFERROR(IF(VLOOKUP(HBL[[#This Row],[Drivmedel]],DML_drivmedel[[FuelID]:[Reduktionsplikt]],10,FALSE)="Ja",VLOOKUP(HBL[[#This Row],[Drivmedelskategori]],Drivmedel[],5,FALSE),""),"")</f>
        <v/>
      </c>
      <c r="D274" s="9" t="str">
        <f>IFERROR(IF(HBL[[#This Row],[Hållbar mängd]]&gt;0,HBL[[#This Row],[Växthusgasutsläpp g CO2e/MJ]]*HBL[[#This Row],[Energimängd MJ]]/1000000,""),"")</f>
        <v/>
      </c>
      <c r="E274" s="3" t="str">
        <f>IF(HBL[[#This Row],[Hållbar mängd]]&gt;0,CONCATENATE(Rapporteringsår,"-",HBL[[#This Row],[ID]]),"")</f>
        <v/>
      </c>
      <c r="F274" s="3" t="str">
        <f>IF(HBL[[#This Row],[Hållbar mängd]]&gt;0,Organisationsnummer,"")</f>
        <v/>
      </c>
      <c r="G274" s="56" t="str">
        <f>IF(HBL[[#This Row],[Hållbar mängd]]&gt;0,Rapporteringsår,"")</f>
        <v/>
      </c>
      <c r="H274" s="76" t="str">
        <f>IFERROR(VLOOKUP(HBL[[#This Row],[Råvara]],Råvaror!$B$3:$D$81,3,FALSE),"")</f>
        <v/>
      </c>
      <c r="I274" s="76" t="str">
        <f>IFERROR(VLOOKUP(HBL[[#This Row],[Råvara]],Råvaror!$B$3:$E$81,4,FALSE),"")</f>
        <v/>
      </c>
      <c r="J274" s="76" t="str">
        <f>IFERROR(VLOOKUP(HBL[[#This Row],[Drivmedel]],DML_drivmedel[[FuelID]:[Drivmedel]],6,FALSE),"")</f>
        <v/>
      </c>
      <c r="K274" s="148">
        <v>3272</v>
      </c>
      <c r="L274" s="3"/>
      <c r="M274" s="3"/>
      <c r="N274" s="3"/>
      <c r="O274" s="78"/>
      <c r="P274" s="3"/>
      <c r="Q274" s="3" t="str">
        <f>IFERROR(HLOOKUP(HBL[[#This Row],[Bränslekategori]],Listor!$G$292:$N$306,IF(HBL[[#This Row],[Enhet]]=Listor!$A$44,14,IF(HBL[[#This Row],[Enhet]]=Listor!$A$45,15,"")),FALSE),"")</f>
        <v/>
      </c>
      <c r="R274" s="3"/>
      <c r="S274" s="3"/>
      <c r="T274" s="3"/>
      <c r="U274" s="3"/>
      <c r="V274" s="3"/>
      <c r="W274" s="3"/>
      <c r="X274" s="3"/>
      <c r="Y274" s="77" t="str">
        <f>IF(HBL[[#This Row],[Produktionskedja]]&lt;&gt;"",VLOOKUP(HBL[[#This Row],[Produktionskedja]],Normalvärden[],4,FALSE),"")</f>
        <v/>
      </c>
      <c r="Z274" s="54"/>
      <c r="AA274" s="3"/>
      <c r="AB274" s="54"/>
      <c r="AC274" s="55" t="str">
        <f>IF(HBL[[#This Row],[Växthusgasutsläpp g CO2e/MJ]]&lt;&gt;"",IF(HBL[[#This Row],[Växthusgasutsläpp g CO2e/MJ]]&gt;(0.5*VLOOKUP(HBL[[#This Row],[Användningsområde]],Användningsområde[],2,FALSE)),"Utsläppsminskningen är mindre än 50 % och uppfyller därför inte hållbarhetskriterierna",""),"")</f>
        <v/>
      </c>
      <c r="AD274" s="163"/>
    </row>
    <row r="275" spans="2:30" x14ac:dyDescent="0.35">
      <c r="B275" s="9" t="str">
        <f>IF(HBL[[#This Row],[Hållbar mängd]]&gt;0,IF(HBL[[#This Row],[Enhet]]=Listor!$A$44,HBL[[#This Row],[Hållbar mängd]]*HBL[[#This Row],[Effektivt värmevärde]]*1000,HBL[[#This Row],[Hållbar mängd]]*HBL[[#This Row],[Effektivt värmevärde]]),"")</f>
        <v/>
      </c>
      <c r="C275" s="120" t="str">
        <f>IFERROR(IF(VLOOKUP(HBL[[#This Row],[Drivmedel]],DML_drivmedel[[FuelID]:[Reduktionsplikt]],10,FALSE)="Ja",VLOOKUP(HBL[[#This Row],[Drivmedelskategori]],Drivmedel[],5,FALSE),""),"")</f>
        <v/>
      </c>
      <c r="D275" s="9" t="str">
        <f>IFERROR(IF(HBL[[#This Row],[Hållbar mängd]]&gt;0,HBL[[#This Row],[Växthusgasutsläpp g CO2e/MJ]]*HBL[[#This Row],[Energimängd MJ]]/1000000,""),"")</f>
        <v/>
      </c>
      <c r="E275" s="3" t="str">
        <f>IF(HBL[[#This Row],[Hållbar mängd]]&gt;0,CONCATENATE(Rapporteringsår,"-",HBL[[#This Row],[ID]]),"")</f>
        <v/>
      </c>
      <c r="F275" s="3" t="str">
        <f>IF(HBL[[#This Row],[Hållbar mängd]]&gt;0,Organisationsnummer,"")</f>
        <v/>
      </c>
      <c r="G275" s="56" t="str">
        <f>IF(HBL[[#This Row],[Hållbar mängd]]&gt;0,Rapporteringsår,"")</f>
        <v/>
      </c>
      <c r="H275" s="76" t="str">
        <f>IFERROR(VLOOKUP(HBL[[#This Row],[Råvara]],Råvaror!$B$3:$D$81,3,FALSE),"")</f>
        <v/>
      </c>
      <c r="I275" s="76" t="str">
        <f>IFERROR(VLOOKUP(HBL[[#This Row],[Råvara]],Råvaror!$B$3:$E$81,4,FALSE),"")</f>
        <v/>
      </c>
      <c r="J275" s="76" t="str">
        <f>IFERROR(VLOOKUP(HBL[[#This Row],[Drivmedel]],DML_drivmedel[[FuelID]:[Drivmedel]],6,FALSE),"")</f>
        <v/>
      </c>
      <c r="K275" s="148">
        <v>3273</v>
      </c>
      <c r="L275" s="3"/>
      <c r="M275" s="3"/>
      <c r="N275" s="3"/>
      <c r="O275" s="78"/>
      <c r="P275" s="3"/>
      <c r="Q275" s="3" t="str">
        <f>IFERROR(HLOOKUP(HBL[[#This Row],[Bränslekategori]],Listor!$G$292:$N$306,IF(HBL[[#This Row],[Enhet]]=Listor!$A$44,14,IF(HBL[[#This Row],[Enhet]]=Listor!$A$45,15,"")),FALSE),"")</f>
        <v/>
      </c>
      <c r="R275" s="3"/>
      <c r="S275" s="3"/>
      <c r="T275" s="3"/>
      <c r="U275" s="3"/>
      <c r="V275" s="3"/>
      <c r="W275" s="3"/>
      <c r="X275" s="3"/>
      <c r="Y275" s="77" t="str">
        <f>IF(HBL[[#This Row],[Produktionskedja]]&lt;&gt;"",VLOOKUP(HBL[[#This Row],[Produktionskedja]],Normalvärden[],4,FALSE),"")</f>
        <v/>
      </c>
      <c r="Z275" s="54"/>
      <c r="AA275" s="3"/>
      <c r="AB275" s="54"/>
      <c r="AC275" s="55" t="str">
        <f>IF(HBL[[#This Row],[Växthusgasutsläpp g CO2e/MJ]]&lt;&gt;"",IF(HBL[[#This Row],[Växthusgasutsläpp g CO2e/MJ]]&gt;(0.5*VLOOKUP(HBL[[#This Row],[Användningsområde]],Användningsområde[],2,FALSE)),"Utsläppsminskningen är mindre än 50 % och uppfyller därför inte hållbarhetskriterierna",""),"")</f>
        <v/>
      </c>
      <c r="AD275" s="163"/>
    </row>
    <row r="276" spans="2:30" x14ac:dyDescent="0.35">
      <c r="B276" s="9" t="str">
        <f>IF(HBL[[#This Row],[Hållbar mängd]]&gt;0,IF(HBL[[#This Row],[Enhet]]=Listor!$A$44,HBL[[#This Row],[Hållbar mängd]]*HBL[[#This Row],[Effektivt värmevärde]]*1000,HBL[[#This Row],[Hållbar mängd]]*HBL[[#This Row],[Effektivt värmevärde]]),"")</f>
        <v/>
      </c>
      <c r="C276" s="120" t="str">
        <f>IFERROR(IF(VLOOKUP(HBL[[#This Row],[Drivmedel]],DML_drivmedel[[FuelID]:[Reduktionsplikt]],10,FALSE)="Ja",VLOOKUP(HBL[[#This Row],[Drivmedelskategori]],Drivmedel[],5,FALSE),""),"")</f>
        <v/>
      </c>
      <c r="D276" s="9" t="str">
        <f>IFERROR(IF(HBL[[#This Row],[Hållbar mängd]]&gt;0,HBL[[#This Row],[Växthusgasutsläpp g CO2e/MJ]]*HBL[[#This Row],[Energimängd MJ]]/1000000,""),"")</f>
        <v/>
      </c>
      <c r="E276" s="3" t="str">
        <f>IF(HBL[[#This Row],[Hållbar mängd]]&gt;0,CONCATENATE(Rapporteringsår,"-",HBL[[#This Row],[ID]]),"")</f>
        <v/>
      </c>
      <c r="F276" s="3" t="str">
        <f>IF(HBL[[#This Row],[Hållbar mängd]]&gt;0,Organisationsnummer,"")</f>
        <v/>
      </c>
      <c r="G276" s="56" t="str">
        <f>IF(HBL[[#This Row],[Hållbar mängd]]&gt;0,Rapporteringsår,"")</f>
        <v/>
      </c>
      <c r="H276" s="76" t="str">
        <f>IFERROR(VLOOKUP(HBL[[#This Row],[Råvara]],Råvaror!$B$3:$D$81,3,FALSE),"")</f>
        <v/>
      </c>
      <c r="I276" s="76" t="str">
        <f>IFERROR(VLOOKUP(HBL[[#This Row],[Råvara]],Råvaror!$B$3:$E$81,4,FALSE),"")</f>
        <v/>
      </c>
      <c r="J276" s="76" t="str">
        <f>IFERROR(VLOOKUP(HBL[[#This Row],[Drivmedel]],DML_drivmedel[[FuelID]:[Drivmedel]],6,FALSE),"")</f>
        <v/>
      </c>
      <c r="K276" s="148">
        <v>3274</v>
      </c>
      <c r="L276" s="3"/>
      <c r="M276" s="3"/>
      <c r="N276" s="3"/>
      <c r="O276" s="78"/>
      <c r="P276" s="3"/>
      <c r="Q276" s="3" t="str">
        <f>IFERROR(HLOOKUP(HBL[[#This Row],[Bränslekategori]],Listor!$G$292:$N$306,IF(HBL[[#This Row],[Enhet]]=Listor!$A$44,14,IF(HBL[[#This Row],[Enhet]]=Listor!$A$45,15,"")),FALSE),"")</f>
        <v/>
      </c>
      <c r="R276" s="3"/>
      <c r="S276" s="3"/>
      <c r="T276" s="3"/>
      <c r="U276" s="3"/>
      <c r="V276" s="3"/>
      <c r="W276" s="3"/>
      <c r="X276" s="3"/>
      <c r="Y276" s="77" t="str">
        <f>IF(HBL[[#This Row],[Produktionskedja]]&lt;&gt;"",VLOOKUP(HBL[[#This Row],[Produktionskedja]],Normalvärden[],4,FALSE),"")</f>
        <v/>
      </c>
      <c r="Z276" s="54"/>
      <c r="AA276" s="3"/>
      <c r="AB276" s="54"/>
      <c r="AC276" s="55" t="str">
        <f>IF(HBL[[#This Row],[Växthusgasutsläpp g CO2e/MJ]]&lt;&gt;"",IF(HBL[[#This Row],[Växthusgasutsläpp g CO2e/MJ]]&gt;(0.5*VLOOKUP(HBL[[#This Row],[Användningsområde]],Användningsområde[],2,FALSE)),"Utsläppsminskningen är mindre än 50 % och uppfyller därför inte hållbarhetskriterierna",""),"")</f>
        <v/>
      </c>
      <c r="AD276" s="163"/>
    </row>
    <row r="277" spans="2:30" x14ac:dyDescent="0.35">
      <c r="B277" s="9" t="str">
        <f>IF(HBL[[#This Row],[Hållbar mängd]]&gt;0,IF(HBL[[#This Row],[Enhet]]=Listor!$A$44,HBL[[#This Row],[Hållbar mängd]]*HBL[[#This Row],[Effektivt värmevärde]]*1000,HBL[[#This Row],[Hållbar mängd]]*HBL[[#This Row],[Effektivt värmevärde]]),"")</f>
        <v/>
      </c>
      <c r="C277" s="120" t="str">
        <f>IFERROR(IF(VLOOKUP(HBL[[#This Row],[Drivmedel]],DML_drivmedel[[FuelID]:[Reduktionsplikt]],10,FALSE)="Ja",VLOOKUP(HBL[[#This Row],[Drivmedelskategori]],Drivmedel[],5,FALSE),""),"")</f>
        <v/>
      </c>
      <c r="D277" s="9" t="str">
        <f>IFERROR(IF(HBL[[#This Row],[Hållbar mängd]]&gt;0,HBL[[#This Row],[Växthusgasutsläpp g CO2e/MJ]]*HBL[[#This Row],[Energimängd MJ]]/1000000,""),"")</f>
        <v/>
      </c>
      <c r="E277" s="3" t="str">
        <f>IF(HBL[[#This Row],[Hållbar mängd]]&gt;0,CONCATENATE(Rapporteringsår,"-",HBL[[#This Row],[ID]]),"")</f>
        <v/>
      </c>
      <c r="F277" s="3" t="str">
        <f>IF(HBL[[#This Row],[Hållbar mängd]]&gt;0,Organisationsnummer,"")</f>
        <v/>
      </c>
      <c r="G277" s="56" t="str">
        <f>IF(HBL[[#This Row],[Hållbar mängd]]&gt;0,Rapporteringsår,"")</f>
        <v/>
      </c>
      <c r="H277" s="76" t="str">
        <f>IFERROR(VLOOKUP(HBL[[#This Row],[Råvara]],Råvaror!$B$3:$D$81,3,FALSE),"")</f>
        <v/>
      </c>
      <c r="I277" s="76" t="str">
        <f>IFERROR(VLOOKUP(HBL[[#This Row],[Råvara]],Råvaror!$B$3:$E$81,4,FALSE),"")</f>
        <v/>
      </c>
      <c r="J277" s="76" t="str">
        <f>IFERROR(VLOOKUP(HBL[[#This Row],[Drivmedel]],DML_drivmedel[[FuelID]:[Drivmedel]],6,FALSE),"")</f>
        <v/>
      </c>
      <c r="K277" s="148">
        <v>3275</v>
      </c>
      <c r="L277" s="3"/>
      <c r="M277" s="3"/>
      <c r="N277" s="3"/>
      <c r="O277" s="78"/>
      <c r="P277" s="3"/>
      <c r="Q277" s="3" t="str">
        <f>IFERROR(HLOOKUP(HBL[[#This Row],[Bränslekategori]],Listor!$G$292:$N$306,IF(HBL[[#This Row],[Enhet]]=Listor!$A$44,14,IF(HBL[[#This Row],[Enhet]]=Listor!$A$45,15,"")),FALSE),"")</f>
        <v/>
      </c>
      <c r="R277" s="3"/>
      <c r="S277" s="3"/>
      <c r="T277" s="3"/>
      <c r="U277" s="3"/>
      <c r="V277" s="3"/>
      <c r="W277" s="3"/>
      <c r="X277" s="3"/>
      <c r="Y277" s="77" t="str">
        <f>IF(HBL[[#This Row],[Produktionskedja]]&lt;&gt;"",VLOOKUP(HBL[[#This Row],[Produktionskedja]],Normalvärden[],4,FALSE),"")</f>
        <v/>
      </c>
      <c r="Z277" s="54"/>
      <c r="AA277" s="3"/>
      <c r="AB277" s="54"/>
      <c r="AC277" s="55" t="str">
        <f>IF(HBL[[#This Row],[Växthusgasutsläpp g CO2e/MJ]]&lt;&gt;"",IF(HBL[[#This Row],[Växthusgasutsläpp g CO2e/MJ]]&gt;(0.5*VLOOKUP(HBL[[#This Row],[Användningsområde]],Användningsområde[],2,FALSE)),"Utsläppsminskningen är mindre än 50 % och uppfyller därför inte hållbarhetskriterierna",""),"")</f>
        <v/>
      </c>
      <c r="AD277" s="163"/>
    </row>
    <row r="278" spans="2:30" x14ac:dyDescent="0.35">
      <c r="B278" s="9" t="str">
        <f>IF(HBL[[#This Row],[Hållbar mängd]]&gt;0,IF(HBL[[#This Row],[Enhet]]=Listor!$A$44,HBL[[#This Row],[Hållbar mängd]]*HBL[[#This Row],[Effektivt värmevärde]]*1000,HBL[[#This Row],[Hållbar mängd]]*HBL[[#This Row],[Effektivt värmevärde]]),"")</f>
        <v/>
      </c>
      <c r="C278" s="120" t="str">
        <f>IFERROR(IF(VLOOKUP(HBL[[#This Row],[Drivmedel]],DML_drivmedel[[FuelID]:[Reduktionsplikt]],10,FALSE)="Ja",VLOOKUP(HBL[[#This Row],[Drivmedelskategori]],Drivmedel[],5,FALSE),""),"")</f>
        <v/>
      </c>
      <c r="D278" s="9" t="str">
        <f>IFERROR(IF(HBL[[#This Row],[Hållbar mängd]]&gt;0,HBL[[#This Row],[Växthusgasutsläpp g CO2e/MJ]]*HBL[[#This Row],[Energimängd MJ]]/1000000,""),"")</f>
        <v/>
      </c>
      <c r="E278" s="3" t="str">
        <f>IF(HBL[[#This Row],[Hållbar mängd]]&gt;0,CONCATENATE(Rapporteringsår,"-",HBL[[#This Row],[ID]]),"")</f>
        <v/>
      </c>
      <c r="F278" s="3" t="str">
        <f>IF(HBL[[#This Row],[Hållbar mängd]]&gt;0,Organisationsnummer,"")</f>
        <v/>
      </c>
      <c r="G278" s="56" t="str">
        <f>IF(HBL[[#This Row],[Hållbar mängd]]&gt;0,Rapporteringsår,"")</f>
        <v/>
      </c>
      <c r="H278" s="76" t="str">
        <f>IFERROR(VLOOKUP(HBL[[#This Row],[Råvara]],Råvaror!$B$3:$D$81,3,FALSE),"")</f>
        <v/>
      </c>
      <c r="I278" s="76" t="str">
        <f>IFERROR(VLOOKUP(HBL[[#This Row],[Råvara]],Råvaror!$B$3:$E$81,4,FALSE),"")</f>
        <v/>
      </c>
      <c r="J278" s="76" t="str">
        <f>IFERROR(VLOOKUP(HBL[[#This Row],[Drivmedel]],DML_drivmedel[[FuelID]:[Drivmedel]],6,FALSE),"")</f>
        <v/>
      </c>
      <c r="K278" s="148">
        <v>3276</v>
      </c>
      <c r="L278" s="3"/>
      <c r="M278" s="3"/>
      <c r="N278" s="3"/>
      <c r="O278" s="78"/>
      <c r="P278" s="3"/>
      <c r="Q278" s="3" t="str">
        <f>IFERROR(HLOOKUP(HBL[[#This Row],[Bränslekategori]],Listor!$G$292:$N$306,IF(HBL[[#This Row],[Enhet]]=Listor!$A$44,14,IF(HBL[[#This Row],[Enhet]]=Listor!$A$45,15,"")),FALSE),"")</f>
        <v/>
      </c>
      <c r="R278" s="3"/>
      <c r="S278" s="3"/>
      <c r="T278" s="3"/>
      <c r="U278" s="3"/>
      <c r="V278" s="3"/>
      <c r="W278" s="3"/>
      <c r="X278" s="3"/>
      <c r="Y278" s="77" t="str">
        <f>IF(HBL[[#This Row],[Produktionskedja]]&lt;&gt;"",VLOOKUP(HBL[[#This Row],[Produktionskedja]],Normalvärden[],4,FALSE),"")</f>
        <v/>
      </c>
      <c r="Z278" s="54"/>
      <c r="AA278" s="3"/>
      <c r="AB278" s="54"/>
      <c r="AC278" s="55" t="str">
        <f>IF(HBL[[#This Row],[Växthusgasutsläpp g CO2e/MJ]]&lt;&gt;"",IF(HBL[[#This Row],[Växthusgasutsläpp g CO2e/MJ]]&gt;(0.5*VLOOKUP(HBL[[#This Row],[Användningsområde]],Användningsområde[],2,FALSE)),"Utsläppsminskningen är mindre än 50 % och uppfyller därför inte hållbarhetskriterierna",""),"")</f>
        <v/>
      </c>
      <c r="AD278" s="163"/>
    </row>
    <row r="279" spans="2:30" x14ac:dyDescent="0.35">
      <c r="B279" s="9" t="str">
        <f>IF(HBL[[#This Row],[Hållbar mängd]]&gt;0,IF(HBL[[#This Row],[Enhet]]=Listor!$A$44,HBL[[#This Row],[Hållbar mängd]]*HBL[[#This Row],[Effektivt värmevärde]]*1000,HBL[[#This Row],[Hållbar mängd]]*HBL[[#This Row],[Effektivt värmevärde]]),"")</f>
        <v/>
      </c>
      <c r="C279" s="120" t="str">
        <f>IFERROR(IF(VLOOKUP(HBL[[#This Row],[Drivmedel]],DML_drivmedel[[FuelID]:[Reduktionsplikt]],10,FALSE)="Ja",VLOOKUP(HBL[[#This Row],[Drivmedelskategori]],Drivmedel[],5,FALSE),""),"")</f>
        <v/>
      </c>
      <c r="D279" s="9" t="str">
        <f>IFERROR(IF(HBL[[#This Row],[Hållbar mängd]]&gt;0,HBL[[#This Row],[Växthusgasutsläpp g CO2e/MJ]]*HBL[[#This Row],[Energimängd MJ]]/1000000,""),"")</f>
        <v/>
      </c>
      <c r="E279" s="3" t="str">
        <f>IF(HBL[[#This Row],[Hållbar mängd]]&gt;0,CONCATENATE(Rapporteringsår,"-",HBL[[#This Row],[ID]]),"")</f>
        <v/>
      </c>
      <c r="F279" s="3" t="str">
        <f>IF(HBL[[#This Row],[Hållbar mängd]]&gt;0,Organisationsnummer,"")</f>
        <v/>
      </c>
      <c r="G279" s="56" t="str">
        <f>IF(HBL[[#This Row],[Hållbar mängd]]&gt;0,Rapporteringsår,"")</f>
        <v/>
      </c>
      <c r="H279" s="76" t="str">
        <f>IFERROR(VLOOKUP(HBL[[#This Row],[Råvara]],Råvaror!$B$3:$D$81,3,FALSE),"")</f>
        <v/>
      </c>
      <c r="I279" s="76" t="str">
        <f>IFERROR(VLOOKUP(HBL[[#This Row],[Råvara]],Råvaror!$B$3:$E$81,4,FALSE),"")</f>
        <v/>
      </c>
      <c r="J279" s="76" t="str">
        <f>IFERROR(VLOOKUP(HBL[[#This Row],[Drivmedel]],DML_drivmedel[[FuelID]:[Drivmedel]],6,FALSE),"")</f>
        <v/>
      </c>
      <c r="K279" s="148">
        <v>3277</v>
      </c>
      <c r="L279" s="3"/>
      <c r="M279" s="3"/>
      <c r="N279" s="3"/>
      <c r="O279" s="78"/>
      <c r="P279" s="3"/>
      <c r="Q279" s="3" t="str">
        <f>IFERROR(HLOOKUP(HBL[[#This Row],[Bränslekategori]],Listor!$G$292:$N$306,IF(HBL[[#This Row],[Enhet]]=Listor!$A$44,14,IF(HBL[[#This Row],[Enhet]]=Listor!$A$45,15,"")),FALSE),"")</f>
        <v/>
      </c>
      <c r="R279" s="3"/>
      <c r="S279" s="3"/>
      <c r="T279" s="3"/>
      <c r="U279" s="3"/>
      <c r="V279" s="3"/>
      <c r="W279" s="3"/>
      <c r="X279" s="3"/>
      <c r="Y279" s="77" t="str">
        <f>IF(HBL[[#This Row],[Produktionskedja]]&lt;&gt;"",VLOOKUP(HBL[[#This Row],[Produktionskedja]],Normalvärden[],4,FALSE),"")</f>
        <v/>
      </c>
      <c r="Z279" s="54"/>
      <c r="AA279" s="3"/>
      <c r="AB279" s="54"/>
      <c r="AC279" s="55" t="str">
        <f>IF(HBL[[#This Row],[Växthusgasutsläpp g CO2e/MJ]]&lt;&gt;"",IF(HBL[[#This Row],[Växthusgasutsläpp g CO2e/MJ]]&gt;(0.5*VLOOKUP(HBL[[#This Row],[Användningsområde]],Användningsområde[],2,FALSE)),"Utsläppsminskningen är mindre än 50 % och uppfyller därför inte hållbarhetskriterierna",""),"")</f>
        <v/>
      </c>
      <c r="AD279" s="163"/>
    </row>
    <row r="280" spans="2:30" x14ac:dyDescent="0.35">
      <c r="B280" s="9" t="str">
        <f>IF(HBL[[#This Row],[Hållbar mängd]]&gt;0,IF(HBL[[#This Row],[Enhet]]=Listor!$A$44,HBL[[#This Row],[Hållbar mängd]]*HBL[[#This Row],[Effektivt värmevärde]]*1000,HBL[[#This Row],[Hållbar mängd]]*HBL[[#This Row],[Effektivt värmevärde]]),"")</f>
        <v/>
      </c>
      <c r="C280" s="120" t="str">
        <f>IFERROR(IF(VLOOKUP(HBL[[#This Row],[Drivmedel]],DML_drivmedel[[FuelID]:[Reduktionsplikt]],10,FALSE)="Ja",VLOOKUP(HBL[[#This Row],[Drivmedelskategori]],Drivmedel[],5,FALSE),""),"")</f>
        <v/>
      </c>
      <c r="D280" s="9" t="str">
        <f>IFERROR(IF(HBL[[#This Row],[Hållbar mängd]]&gt;0,HBL[[#This Row],[Växthusgasutsläpp g CO2e/MJ]]*HBL[[#This Row],[Energimängd MJ]]/1000000,""),"")</f>
        <v/>
      </c>
      <c r="E280" s="3" t="str">
        <f>IF(HBL[[#This Row],[Hållbar mängd]]&gt;0,CONCATENATE(Rapporteringsår,"-",HBL[[#This Row],[ID]]),"")</f>
        <v/>
      </c>
      <c r="F280" s="3" t="str">
        <f>IF(HBL[[#This Row],[Hållbar mängd]]&gt;0,Organisationsnummer,"")</f>
        <v/>
      </c>
      <c r="G280" s="56" t="str">
        <f>IF(HBL[[#This Row],[Hållbar mängd]]&gt;0,Rapporteringsår,"")</f>
        <v/>
      </c>
      <c r="H280" s="76" t="str">
        <f>IFERROR(VLOOKUP(HBL[[#This Row],[Råvara]],Råvaror!$B$3:$D$81,3,FALSE),"")</f>
        <v/>
      </c>
      <c r="I280" s="76" t="str">
        <f>IFERROR(VLOOKUP(HBL[[#This Row],[Råvara]],Råvaror!$B$3:$E$81,4,FALSE),"")</f>
        <v/>
      </c>
      <c r="J280" s="76" t="str">
        <f>IFERROR(VLOOKUP(HBL[[#This Row],[Drivmedel]],DML_drivmedel[[FuelID]:[Drivmedel]],6,FALSE),"")</f>
        <v/>
      </c>
      <c r="K280" s="148">
        <v>3278</v>
      </c>
      <c r="L280" s="3"/>
      <c r="M280" s="3"/>
      <c r="N280" s="3"/>
      <c r="O280" s="78"/>
      <c r="P280" s="3"/>
      <c r="Q280" s="3" t="str">
        <f>IFERROR(HLOOKUP(HBL[[#This Row],[Bränslekategori]],Listor!$G$292:$N$306,IF(HBL[[#This Row],[Enhet]]=Listor!$A$44,14,IF(HBL[[#This Row],[Enhet]]=Listor!$A$45,15,"")),FALSE),"")</f>
        <v/>
      </c>
      <c r="R280" s="3"/>
      <c r="S280" s="3"/>
      <c r="T280" s="3"/>
      <c r="U280" s="3"/>
      <c r="V280" s="3"/>
      <c r="W280" s="3"/>
      <c r="X280" s="3"/>
      <c r="Y280" s="77" t="str">
        <f>IF(HBL[[#This Row],[Produktionskedja]]&lt;&gt;"",VLOOKUP(HBL[[#This Row],[Produktionskedja]],Normalvärden[],4,FALSE),"")</f>
        <v/>
      </c>
      <c r="Z280" s="54"/>
      <c r="AA280" s="3"/>
      <c r="AB280" s="54"/>
      <c r="AC280" s="55" t="str">
        <f>IF(HBL[[#This Row],[Växthusgasutsläpp g CO2e/MJ]]&lt;&gt;"",IF(HBL[[#This Row],[Växthusgasutsläpp g CO2e/MJ]]&gt;(0.5*VLOOKUP(HBL[[#This Row],[Användningsområde]],Användningsområde[],2,FALSE)),"Utsläppsminskningen är mindre än 50 % och uppfyller därför inte hållbarhetskriterierna",""),"")</f>
        <v/>
      </c>
      <c r="AD280" s="163"/>
    </row>
    <row r="281" spans="2:30" x14ac:dyDescent="0.35">
      <c r="B281" s="9" t="str">
        <f>IF(HBL[[#This Row],[Hållbar mängd]]&gt;0,IF(HBL[[#This Row],[Enhet]]=Listor!$A$44,HBL[[#This Row],[Hållbar mängd]]*HBL[[#This Row],[Effektivt värmevärde]]*1000,HBL[[#This Row],[Hållbar mängd]]*HBL[[#This Row],[Effektivt värmevärde]]),"")</f>
        <v/>
      </c>
      <c r="C281" s="120" t="str">
        <f>IFERROR(IF(VLOOKUP(HBL[[#This Row],[Drivmedel]],DML_drivmedel[[FuelID]:[Reduktionsplikt]],10,FALSE)="Ja",VLOOKUP(HBL[[#This Row],[Drivmedelskategori]],Drivmedel[],5,FALSE),""),"")</f>
        <v/>
      </c>
      <c r="D281" s="9" t="str">
        <f>IFERROR(IF(HBL[[#This Row],[Hållbar mängd]]&gt;0,HBL[[#This Row],[Växthusgasutsläpp g CO2e/MJ]]*HBL[[#This Row],[Energimängd MJ]]/1000000,""),"")</f>
        <v/>
      </c>
      <c r="E281" s="3" t="str">
        <f>IF(HBL[[#This Row],[Hållbar mängd]]&gt;0,CONCATENATE(Rapporteringsår,"-",HBL[[#This Row],[ID]]),"")</f>
        <v/>
      </c>
      <c r="F281" s="3" t="str">
        <f>IF(HBL[[#This Row],[Hållbar mängd]]&gt;0,Organisationsnummer,"")</f>
        <v/>
      </c>
      <c r="G281" s="56" t="str">
        <f>IF(HBL[[#This Row],[Hållbar mängd]]&gt;0,Rapporteringsår,"")</f>
        <v/>
      </c>
      <c r="H281" s="76" t="str">
        <f>IFERROR(VLOOKUP(HBL[[#This Row],[Råvara]],Råvaror!$B$3:$D$81,3,FALSE),"")</f>
        <v/>
      </c>
      <c r="I281" s="76" t="str">
        <f>IFERROR(VLOOKUP(HBL[[#This Row],[Råvara]],Råvaror!$B$3:$E$81,4,FALSE),"")</f>
        <v/>
      </c>
      <c r="J281" s="76" t="str">
        <f>IFERROR(VLOOKUP(HBL[[#This Row],[Drivmedel]],DML_drivmedel[[FuelID]:[Drivmedel]],6,FALSE),"")</f>
        <v/>
      </c>
      <c r="K281" s="148">
        <v>3279</v>
      </c>
      <c r="L281" s="3"/>
      <c r="M281" s="3"/>
      <c r="N281" s="3"/>
      <c r="O281" s="78"/>
      <c r="P281" s="3"/>
      <c r="Q281" s="3" t="str">
        <f>IFERROR(HLOOKUP(HBL[[#This Row],[Bränslekategori]],Listor!$G$292:$N$306,IF(HBL[[#This Row],[Enhet]]=Listor!$A$44,14,IF(HBL[[#This Row],[Enhet]]=Listor!$A$45,15,"")),FALSE),"")</f>
        <v/>
      </c>
      <c r="R281" s="3"/>
      <c r="S281" s="3"/>
      <c r="T281" s="3"/>
      <c r="U281" s="3"/>
      <c r="V281" s="3"/>
      <c r="W281" s="3"/>
      <c r="X281" s="3"/>
      <c r="Y281" s="77" t="str">
        <f>IF(HBL[[#This Row],[Produktionskedja]]&lt;&gt;"",VLOOKUP(HBL[[#This Row],[Produktionskedja]],Normalvärden[],4,FALSE),"")</f>
        <v/>
      </c>
      <c r="Z281" s="54"/>
      <c r="AA281" s="3"/>
      <c r="AB281" s="54"/>
      <c r="AC281" s="55" t="str">
        <f>IF(HBL[[#This Row],[Växthusgasutsläpp g CO2e/MJ]]&lt;&gt;"",IF(HBL[[#This Row],[Växthusgasutsläpp g CO2e/MJ]]&gt;(0.5*VLOOKUP(HBL[[#This Row],[Användningsområde]],Användningsområde[],2,FALSE)),"Utsläppsminskningen är mindre än 50 % och uppfyller därför inte hållbarhetskriterierna",""),"")</f>
        <v/>
      </c>
      <c r="AD281" s="163"/>
    </row>
    <row r="282" spans="2:30" x14ac:dyDescent="0.35">
      <c r="B282" s="9" t="str">
        <f>IF(HBL[[#This Row],[Hållbar mängd]]&gt;0,IF(HBL[[#This Row],[Enhet]]=Listor!$A$44,HBL[[#This Row],[Hållbar mängd]]*HBL[[#This Row],[Effektivt värmevärde]]*1000,HBL[[#This Row],[Hållbar mängd]]*HBL[[#This Row],[Effektivt värmevärde]]),"")</f>
        <v/>
      </c>
      <c r="C282" s="120" t="str">
        <f>IFERROR(IF(VLOOKUP(HBL[[#This Row],[Drivmedel]],DML_drivmedel[[FuelID]:[Reduktionsplikt]],10,FALSE)="Ja",VLOOKUP(HBL[[#This Row],[Drivmedelskategori]],Drivmedel[],5,FALSE),""),"")</f>
        <v/>
      </c>
      <c r="D282" s="9" t="str">
        <f>IFERROR(IF(HBL[[#This Row],[Hållbar mängd]]&gt;0,HBL[[#This Row],[Växthusgasutsläpp g CO2e/MJ]]*HBL[[#This Row],[Energimängd MJ]]/1000000,""),"")</f>
        <v/>
      </c>
      <c r="E282" s="3" t="str">
        <f>IF(HBL[[#This Row],[Hållbar mängd]]&gt;0,CONCATENATE(Rapporteringsår,"-",HBL[[#This Row],[ID]]),"")</f>
        <v/>
      </c>
      <c r="F282" s="3" t="str">
        <f>IF(HBL[[#This Row],[Hållbar mängd]]&gt;0,Organisationsnummer,"")</f>
        <v/>
      </c>
      <c r="G282" s="56" t="str">
        <f>IF(HBL[[#This Row],[Hållbar mängd]]&gt;0,Rapporteringsår,"")</f>
        <v/>
      </c>
      <c r="H282" s="76" t="str">
        <f>IFERROR(VLOOKUP(HBL[[#This Row],[Råvara]],Råvaror!$B$3:$D$81,3,FALSE),"")</f>
        <v/>
      </c>
      <c r="I282" s="76" t="str">
        <f>IFERROR(VLOOKUP(HBL[[#This Row],[Råvara]],Råvaror!$B$3:$E$81,4,FALSE),"")</f>
        <v/>
      </c>
      <c r="J282" s="76" t="str">
        <f>IFERROR(VLOOKUP(HBL[[#This Row],[Drivmedel]],DML_drivmedel[[FuelID]:[Drivmedel]],6,FALSE),"")</f>
        <v/>
      </c>
      <c r="K282" s="148">
        <v>3280</v>
      </c>
      <c r="L282" s="3"/>
      <c r="M282" s="3"/>
      <c r="N282" s="3"/>
      <c r="O282" s="78"/>
      <c r="P282" s="3"/>
      <c r="Q282" s="3" t="str">
        <f>IFERROR(HLOOKUP(HBL[[#This Row],[Bränslekategori]],Listor!$G$292:$N$306,IF(HBL[[#This Row],[Enhet]]=Listor!$A$44,14,IF(HBL[[#This Row],[Enhet]]=Listor!$A$45,15,"")),FALSE),"")</f>
        <v/>
      </c>
      <c r="R282" s="3"/>
      <c r="S282" s="3"/>
      <c r="T282" s="3"/>
      <c r="U282" s="3"/>
      <c r="V282" s="3"/>
      <c r="W282" s="3"/>
      <c r="X282" s="3"/>
      <c r="Y282" s="77" t="str">
        <f>IF(HBL[[#This Row],[Produktionskedja]]&lt;&gt;"",VLOOKUP(HBL[[#This Row],[Produktionskedja]],Normalvärden[],4,FALSE),"")</f>
        <v/>
      </c>
      <c r="Z282" s="54"/>
      <c r="AA282" s="3"/>
      <c r="AB282" s="54"/>
      <c r="AC282" s="55" t="str">
        <f>IF(HBL[[#This Row],[Växthusgasutsläpp g CO2e/MJ]]&lt;&gt;"",IF(HBL[[#This Row],[Växthusgasutsläpp g CO2e/MJ]]&gt;(0.5*VLOOKUP(HBL[[#This Row],[Användningsområde]],Användningsområde[],2,FALSE)),"Utsläppsminskningen är mindre än 50 % och uppfyller därför inte hållbarhetskriterierna",""),"")</f>
        <v/>
      </c>
      <c r="AD282" s="163"/>
    </row>
    <row r="283" spans="2:30" x14ac:dyDescent="0.35">
      <c r="B283" s="9" t="str">
        <f>IF(HBL[[#This Row],[Hållbar mängd]]&gt;0,IF(HBL[[#This Row],[Enhet]]=Listor!$A$44,HBL[[#This Row],[Hållbar mängd]]*HBL[[#This Row],[Effektivt värmevärde]]*1000,HBL[[#This Row],[Hållbar mängd]]*HBL[[#This Row],[Effektivt värmevärde]]),"")</f>
        <v/>
      </c>
      <c r="C283" s="120" t="str">
        <f>IFERROR(IF(VLOOKUP(HBL[[#This Row],[Drivmedel]],DML_drivmedel[[FuelID]:[Reduktionsplikt]],10,FALSE)="Ja",VLOOKUP(HBL[[#This Row],[Drivmedelskategori]],Drivmedel[],5,FALSE),""),"")</f>
        <v/>
      </c>
      <c r="D283" s="9" t="str">
        <f>IFERROR(IF(HBL[[#This Row],[Hållbar mängd]]&gt;0,HBL[[#This Row],[Växthusgasutsläpp g CO2e/MJ]]*HBL[[#This Row],[Energimängd MJ]]/1000000,""),"")</f>
        <v/>
      </c>
      <c r="E283" s="3" t="str">
        <f>IF(HBL[[#This Row],[Hållbar mängd]]&gt;0,CONCATENATE(Rapporteringsår,"-",HBL[[#This Row],[ID]]),"")</f>
        <v/>
      </c>
      <c r="F283" s="3" t="str">
        <f>IF(HBL[[#This Row],[Hållbar mängd]]&gt;0,Organisationsnummer,"")</f>
        <v/>
      </c>
      <c r="G283" s="56" t="str">
        <f>IF(HBL[[#This Row],[Hållbar mängd]]&gt;0,Rapporteringsår,"")</f>
        <v/>
      </c>
      <c r="H283" s="76" t="str">
        <f>IFERROR(VLOOKUP(HBL[[#This Row],[Råvara]],Råvaror!$B$3:$D$81,3,FALSE),"")</f>
        <v/>
      </c>
      <c r="I283" s="76" t="str">
        <f>IFERROR(VLOOKUP(HBL[[#This Row],[Råvara]],Råvaror!$B$3:$E$81,4,FALSE),"")</f>
        <v/>
      </c>
      <c r="J283" s="76" t="str">
        <f>IFERROR(VLOOKUP(HBL[[#This Row],[Drivmedel]],DML_drivmedel[[FuelID]:[Drivmedel]],6,FALSE),"")</f>
        <v/>
      </c>
      <c r="K283" s="148">
        <v>3281</v>
      </c>
      <c r="L283" s="3"/>
      <c r="M283" s="3"/>
      <c r="N283" s="3"/>
      <c r="O283" s="78"/>
      <c r="P283" s="3"/>
      <c r="Q283" s="3" t="str">
        <f>IFERROR(HLOOKUP(HBL[[#This Row],[Bränslekategori]],Listor!$G$292:$N$306,IF(HBL[[#This Row],[Enhet]]=Listor!$A$44,14,IF(HBL[[#This Row],[Enhet]]=Listor!$A$45,15,"")),FALSE),"")</f>
        <v/>
      </c>
      <c r="R283" s="3"/>
      <c r="S283" s="3"/>
      <c r="T283" s="3"/>
      <c r="U283" s="3"/>
      <c r="V283" s="3"/>
      <c r="W283" s="3"/>
      <c r="X283" s="3"/>
      <c r="Y283" s="77" t="str">
        <f>IF(HBL[[#This Row],[Produktionskedja]]&lt;&gt;"",VLOOKUP(HBL[[#This Row],[Produktionskedja]],Normalvärden[],4,FALSE),"")</f>
        <v/>
      </c>
      <c r="Z283" s="54"/>
      <c r="AA283" s="3"/>
      <c r="AB283" s="54"/>
      <c r="AC283" s="55" t="str">
        <f>IF(HBL[[#This Row],[Växthusgasutsläpp g CO2e/MJ]]&lt;&gt;"",IF(HBL[[#This Row],[Växthusgasutsläpp g CO2e/MJ]]&gt;(0.5*VLOOKUP(HBL[[#This Row],[Användningsområde]],Användningsområde[],2,FALSE)),"Utsläppsminskningen är mindre än 50 % och uppfyller därför inte hållbarhetskriterierna",""),"")</f>
        <v/>
      </c>
      <c r="AD283" s="163"/>
    </row>
    <row r="284" spans="2:30" x14ac:dyDescent="0.35">
      <c r="B284" s="9" t="str">
        <f>IF(HBL[[#This Row],[Hållbar mängd]]&gt;0,IF(HBL[[#This Row],[Enhet]]=Listor!$A$44,HBL[[#This Row],[Hållbar mängd]]*HBL[[#This Row],[Effektivt värmevärde]]*1000,HBL[[#This Row],[Hållbar mängd]]*HBL[[#This Row],[Effektivt värmevärde]]),"")</f>
        <v/>
      </c>
      <c r="C284" s="120" t="str">
        <f>IFERROR(IF(VLOOKUP(HBL[[#This Row],[Drivmedel]],DML_drivmedel[[FuelID]:[Reduktionsplikt]],10,FALSE)="Ja",VLOOKUP(HBL[[#This Row],[Drivmedelskategori]],Drivmedel[],5,FALSE),""),"")</f>
        <v/>
      </c>
      <c r="D284" s="9" t="str">
        <f>IFERROR(IF(HBL[[#This Row],[Hållbar mängd]]&gt;0,HBL[[#This Row],[Växthusgasutsläpp g CO2e/MJ]]*HBL[[#This Row],[Energimängd MJ]]/1000000,""),"")</f>
        <v/>
      </c>
      <c r="E284" s="3" t="str">
        <f>IF(HBL[[#This Row],[Hållbar mängd]]&gt;0,CONCATENATE(Rapporteringsår,"-",HBL[[#This Row],[ID]]),"")</f>
        <v/>
      </c>
      <c r="F284" s="3" t="str">
        <f>IF(HBL[[#This Row],[Hållbar mängd]]&gt;0,Organisationsnummer,"")</f>
        <v/>
      </c>
      <c r="G284" s="56" t="str">
        <f>IF(HBL[[#This Row],[Hållbar mängd]]&gt;0,Rapporteringsår,"")</f>
        <v/>
      </c>
      <c r="H284" s="76" t="str">
        <f>IFERROR(VLOOKUP(HBL[[#This Row],[Råvara]],Råvaror!$B$3:$D$81,3,FALSE),"")</f>
        <v/>
      </c>
      <c r="I284" s="76" t="str">
        <f>IFERROR(VLOOKUP(HBL[[#This Row],[Råvara]],Råvaror!$B$3:$E$81,4,FALSE),"")</f>
        <v/>
      </c>
      <c r="J284" s="76" t="str">
        <f>IFERROR(VLOOKUP(HBL[[#This Row],[Drivmedel]],DML_drivmedel[[FuelID]:[Drivmedel]],6,FALSE),"")</f>
        <v/>
      </c>
      <c r="K284" s="148">
        <v>3282</v>
      </c>
      <c r="L284" s="3"/>
      <c r="M284" s="3"/>
      <c r="N284" s="3"/>
      <c r="O284" s="78"/>
      <c r="P284" s="3"/>
      <c r="Q284" s="3" t="str">
        <f>IFERROR(HLOOKUP(HBL[[#This Row],[Bränslekategori]],Listor!$G$292:$N$306,IF(HBL[[#This Row],[Enhet]]=Listor!$A$44,14,IF(HBL[[#This Row],[Enhet]]=Listor!$A$45,15,"")),FALSE),"")</f>
        <v/>
      </c>
      <c r="R284" s="3"/>
      <c r="S284" s="3"/>
      <c r="T284" s="3"/>
      <c r="U284" s="3"/>
      <c r="V284" s="3"/>
      <c r="W284" s="3"/>
      <c r="X284" s="3"/>
      <c r="Y284" s="77" t="str">
        <f>IF(HBL[[#This Row],[Produktionskedja]]&lt;&gt;"",VLOOKUP(HBL[[#This Row],[Produktionskedja]],Normalvärden[],4,FALSE),"")</f>
        <v/>
      </c>
      <c r="Z284" s="54"/>
      <c r="AA284" s="3"/>
      <c r="AB284" s="54"/>
      <c r="AC284" s="55" t="str">
        <f>IF(HBL[[#This Row],[Växthusgasutsläpp g CO2e/MJ]]&lt;&gt;"",IF(HBL[[#This Row],[Växthusgasutsläpp g CO2e/MJ]]&gt;(0.5*VLOOKUP(HBL[[#This Row],[Användningsområde]],Användningsområde[],2,FALSE)),"Utsläppsminskningen är mindre än 50 % och uppfyller därför inte hållbarhetskriterierna",""),"")</f>
        <v/>
      </c>
      <c r="AD284" s="163"/>
    </row>
    <row r="285" spans="2:30" x14ac:dyDescent="0.35">
      <c r="B285" s="9" t="str">
        <f>IF(HBL[[#This Row],[Hållbar mängd]]&gt;0,IF(HBL[[#This Row],[Enhet]]=Listor!$A$44,HBL[[#This Row],[Hållbar mängd]]*HBL[[#This Row],[Effektivt värmevärde]]*1000,HBL[[#This Row],[Hållbar mängd]]*HBL[[#This Row],[Effektivt värmevärde]]),"")</f>
        <v/>
      </c>
      <c r="C285" s="120" t="str">
        <f>IFERROR(IF(VLOOKUP(HBL[[#This Row],[Drivmedel]],DML_drivmedel[[FuelID]:[Reduktionsplikt]],10,FALSE)="Ja",VLOOKUP(HBL[[#This Row],[Drivmedelskategori]],Drivmedel[],5,FALSE),""),"")</f>
        <v/>
      </c>
      <c r="D285" s="9" t="str">
        <f>IFERROR(IF(HBL[[#This Row],[Hållbar mängd]]&gt;0,HBL[[#This Row],[Växthusgasutsläpp g CO2e/MJ]]*HBL[[#This Row],[Energimängd MJ]]/1000000,""),"")</f>
        <v/>
      </c>
      <c r="E285" s="3" t="str">
        <f>IF(HBL[[#This Row],[Hållbar mängd]]&gt;0,CONCATENATE(Rapporteringsår,"-",HBL[[#This Row],[ID]]),"")</f>
        <v/>
      </c>
      <c r="F285" s="3" t="str">
        <f>IF(HBL[[#This Row],[Hållbar mängd]]&gt;0,Organisationsnummer,"")</f>
        <v/>
      </c>
      <c r="G285" s="56" t="str">
        <f>IF(HBL[[#This Row],[Hållbar mängd]]&gt;0,Rapporteringsår,"")</f>
        <v/>
      </c>
      <c r="H285" s="76" t="str">
        <f>IFERROR(VLOOKUP(HBL[[#This Row],[Råvara]],Råvaror!$B$3:$D$81,3,FALSE),"")</f>
        <v/>
      </c>
      <c r="I285" s="76" t="str">
        <f>IFERROR(VLOOKUP(HBL[[#This Row],[Råvara]],Råvaror!$B$3:$E$81,4,FALSE),"")</f>
        <v/>
      </c>
      <c r="J285" s="76" t="str">
        <f>IFERROR(VLOOKUP(HBL[[#This Row],[Drivmedel]],DML_drivmedel[[FuelID]:[Drivmedel]],6,FALSE),"")</f>
        <v/>
      </c>
      <c r="K285" s="148">
        <v>3283</v>
      </c>
      <c r="L285" s="3"/>
      <c r="M285" s="3"/>
      <c r="N285" s="3"/>
      <c r="O285" s="78"/>
      <c r="P285" s="3"/>
      <c r="Q285" s="3" t="str">
        <f>IFERROR(HLOOKUP(HBL[[#This Row],[Bränslekategori]],Listor!$G$292:$N$306,IF(HBL[[#This Row],[Enhet]]=Listor!$A$44,14,IF(HBL[[#This Row],[Enhet]]=Listor!$A$45,15,"")),FALSE),"")</f>
        <v/>
      </c>
      <c r="R285" s="3"/>
      <c r="S285" s="3"/>
      <c r="T285" s="3"/>
      <c r="U285" s="3"/>
      <c r="V285" s="3"/>
      <c r="W285" s="3"/>
      <c r="X285" s="3"/>
      <c r="Y285" s="77" t="str">
        <f>IF(HBL[[#This Row],[Produktionskedja]]&lt;&gt;"",VLOOKUP(HBL[[#This Row],[Produktionskedja]],Normalvärden[],4,FALSE),"")</f>
        <v/>
      </c>
      <c r="Z285" s="54"/>
      <c r="AA285" s="3"/>
      <c r="AB285" s="54"/>
      <c r="AC285" s="55" t="str">
        <f>IF(HBL[[#This Row],[Växthusgasutsläpp g CO2e/MJ]]&lt;&gt;"",IF(HBL[[#This Row],[Växthusgasutsläpp g CO2e/MJ]]&gt;(0.5*VLOOKUP(HBL[[#This Row],[Användningsområde]],Användningsområde[],2,FALSE)),"Utsläppsminskningen är mindre än 50 % och uppfyller därför inte hållbarhetskriterierna",""),"")</f>
        <v/>
      </c>
      <c r="AD285" s="163"/>
    </row>
    <row r="286" spans="2:30" x14ac:dyDescent="0.35">
      <c r="B286" s="9" t="str">
        <f>IF(HBL[[#This Row],[Hållbar mängd]]&gt;0,IF(HBL[[#This Row],[Enhet]]=Listor!$A$44,HBL[[#This Row],[Hållbar mängd]]*HBL[[#This Row],[Effektivt värmevärde]]*1000,HBL[[#This Row],[Hållbar mängd]]*HBL[[#This Row],[Effektivt värmevärde]]),"")</f>
        <v/>
      </c>
      <c r="C286" s="120" t="str">
        <f>IFERROR(IF(VLOOKUP(HBL[[#This Row],[Drivmedel]],DML_drivmedel[[FuelID]:[Reduktionsplikt]],10,FALSE)="Ja",VLOOKUP(HBL[[#This Row],[Drivmedelskategori]],Drivmedel[],5,FALSE),""),"")</f>
        <v/>
      </c>
      <c r="D286" s="9" t="str">
        <f>IFERROR(IF(HBL[[#This Row],[Hållbar mängd]]&gt;0,HBL[[#This Row],[Växthusgasutsläpp g CO2e/MJ]]*HBL[[#This Row],[Energimängd MJ]]/1000000,""),"")</f>
        <v/>
      </c>
      <c r="E286" s="3" t="str">
        <f>IF(HBL[[#This Row],[Hållbar mängd]]&gt;0,CONCATENATE(Rapporteringsår,"-",HBL[[#This Row],[ID]]),"")</f>
        <v/>
      </c>
      <c r="F286" s="3" t="str">
        <f>IF(HBL[[#This Row],[Hållbar mängd]]&gt;0,Organisationsnummer,"")</f>
        <v/>
      </c>
      <c r="G286" s="56" t="str">
        <f>IF(HBL[[#This Row],[Hållbar mängd]]&gt;0,Rapporteringsår,"")</f>
        <v/>
      </c>
      <c r="H286" s="76" t="str">
        <f>IFERROR(VLOOKUP(HBL[[#This Row],[Råvara]],Råvaror!$B$3:$D$81,3,FALSE),"")</f>
        <v/>
      </c>
      <c r="I286" s="76" t="str">
        <f>IFERROR(VLOOKUP(HBL[[#This Row],[Råvara]],Råvaror!$B$3:$E$81,4,FALSE),"")</f>
        <v/>
      </c>
      <c r="J286" s="76" t="str">
        <f>IFERROR(VLOOKUP(HBL[[#This Row],[Drivmedel]],DML_drivmedel[[FuelID]:[Drivmedel]],6,FALSE),"")</f>
        <v/>
      </c>
      <c r="K286" s="148">
        <v>3284</v>
      </c>
      <c r="L286" s="3"/>
      <c r="M286" s="3"/>
      <c r="N286" s="3"/>
      <c r="O286" s="78"/>
      <c r="P286" s="3"/>
      <c r="Q286" s="3" t="str">
        <f>IFERROR(HLOOKUP(HBL[[#This Row],[Bränslekategori]],Listor!$G$292:$N$306,IF(HBL[[#This Row],[Enhet]]=Listor!$A$44,14,IF(HBL[[#This Row],[Enhet]]=Listor!$A$45,15,"")),FALSE),"")</f>
        <v/>
      </c>
      <c r="R286" s="3"/>
      <c r="S286" s="3"/>
      <c r="T286" s="3"/>
      <c r="U286" s="3"/>
      <c r="V286" s="3"/>
      <c r="W286" s="3"/>
      <c r="X286" s="3"/>
      <c r="Y286" s="77" t="str">
        <f>IF(HBL[[#This Row],[Produktionskedja]]&lt;&gt;"",VLOOKUP(HBL[[#This Row],[Produktionskedja]],Normalvärden[],4,FALSE),"")</f>
        <v/>
      </c>
      <c r="Z286" s="54"/>
      <c r="AA286" s="3"/>
      <c r="AB286" s="54"/>
      <c r="AC286" s="55" t="str">
        <f>IF(HBL[[#This Row],[Växthusgasutsläpp g CO2e/MJ]]&lt;&gt;"",IF(HBL[[#This Row],[Växthusgasutsläpp g CO2e/MJ]]&gt;(0.5*VLOOKUP(HBL[[#This Row],[Användningsområde]],Användningsområde[],2,FALSE)),"Utsläppsminskningen är mindre än 50 % och uppfyller därför inte hållbarhetskriterierna",""),"")</f>
        <v/>
      </c>
      <c r="AD286" s="163"/>
    </row>
    <row r="287" spans="2:30" x14ac:dyDescent="0.35">
      <c r="B287" s="9" t="str">
        <f>IF(HBL[[#This Row],[Hållbar mängd]]&gt;0,IF(HBL[[#This Row],[Enhet]]=Listor!$A$44,HBL[[#This Row],[Hållbar mängd]]*HBL[[#This Row],[Effektivt värmevärde]]*1000,HBL[[#This Row],[Hållbar mängd]]*HBL[[#This Row],[Effektivt värmevärde]]),"")</f>
        <v/>
      </c>
      <c r="C287" s="120" t="str">
        <f>IFERROR(IF(VLOOKUP(HBL[[#This Row],[Drivmedel]],DML_drivmedel[[FuelID]:[Reduktionsplikt]],10,FALSE)="Ja",VLOOKUP(HBL[[#This Row],[Drivmedelskategori]],Drivmedel[],5,FALSE),""),"")</f>
        <v/>
      </c>
      <c r="D287" s="9" t="str">
        <f>IFERROR(IF(HBL[[#This Row],[Hållbar mängd]]&gt;0,HBL[[#This Row],[Växthusgasutsläpp g CO2e/MJ]]*HBL[[#This Row],[Energimängd MJ]]/1000000,""),"")</f>
        <v/>
      </c>
      <c r="E287" s="3" t="str">
        <f>IF(HBL[[#This Row],[Hållbar mängd]]&gt;0,CONCATENATE(Rapporteringsår,"-",HBL[[#This Row],[ID]]),"")</f>
        <v/>
      </c>
      <c r="F287" s="3" t="str">
        <f>IF(HBL[[#This Row],[Hållbar mängd]]&gt;0,Organisationsnummer,"")</f>
        <v/>
      </c>
      <c r="G287" s="56" t="str">
        <f>IF(HBL[[#This Row],[Hållbar mängd]]&gt;0,Rapporteringsår,"")</f>
        <v/>
      </c>
      <c r="H287" s="76" t="str">
        <f>IFERROR(VLOOKUP(HBL[[#This Row],[Råvara]],Råvaror!$B$3:$D$81,3,FALSE),"")</f>
        <v/>
      </c>
      <c r="I287" s="76" t="str">
        <f>IFERROR(VLOOKUP(HBL[[#This Row],[Råvara]],Råvaror!$B$3:$E$81,4,FALSE),"")</f>
        <v/>
      </c>
      <c r="J287" s="76" t="str">
        <f>IFERROR(VLOOKUP(HBL[[#This Row],[Drivmedel]],DML_drivmedel[[FuelID]:[Drivmedel]],6,FALSE),"")</f>
        <v/>
      </c>
      <c r="K287" s="148">
        <v>3285</v>
      </c>
      <c r="L287" s="3"/>
      <c r="M287" s="3"/>
      <c r="N287" s="3"/>
      <c r="O287" s="78"/>
      <c r="P287" s="3"/>
      <c r="Q287" s="3" t="str">
        <f>IFERROR(HLOOKUP(HBL[[#This Row],[Bränslekategori]],Listor!$G$292:$N$306,IF(HBL[[#This Row],[Enhet]]=Listor!$A$44,14,IF(HBL[[#This Row],[Enhet]]=Listor!$A$45,15,"")),FALSE),"")</f>
        <v/>
      </c>
      <c r="R287" s="3"/>
      <c r="S287" s="3"/>
      <c r="T287" s="3"/>
      <c r="U287" s="3"/>
      <c r="V287" s="3"/>
      <c r="W287" s="3"/>
      <c r="X287" s="3"/>
      <c r="Y287" s="77" t="str">
        <f>IF(HBL[[#This Row],[Produktionskedja]]&lt;&gt;"",VLOOKUP(HBL[[#This Row],[Produktionskedja]],Normalvärden[],4,FALSE),"")</f>
        <v/>
      </c>
      <c r="Z287" s="54"/>
      <c r="AA287" s="3"/>
      <c r="AB287" s="54"/>
      <c r="AC287" s="55" t="str">
        <f>IF(HBL[[#This Row],[Växthusgasutsläpp g CO2e/MJ]]&lt;&gt;"",IF(HBL[[#This Row],[Växthusgasutsläpp g CO2e/MJ]]&gt;(0.5*VLOOKUP(HBL[[#This Row],[Användningsområde]],Användningsområde[],2,FALSE)),"Utsläppsminskningen är mindre än 50 % och uppfyller därför inte hållbarhetskriterierna",""),"")</f>
        <v/>
      </c>
      <c r="AD287" s="163"/>
    </row>
    <row r="288" spans="2:30" x14ac:dyDescent="0.35">
      <c r="B288" s="9" t="str">
        <f>IF(HBL[[#This Row],[Hållbar mängd]]&gt;0,IF(HBL[[#This Row],[Enhet]]=Listor!$A$44,HBL[[#This Row],[Hållbar mängd]]*HBL[[#This Row],[Effektivt värmevärde]]*1000,HBL[[#This Row],[Hållbar mängd]]*HBL[[#This Row],[Effektivt värmevärde]]),"")</f>
        <v/>
      </c>
      <c r="C288" s="120" t="str">
        <f>IFERROR(IF(VLOOKUP(HBL[[#This Row],[Drivmedel]],DML_drivmedel[[FuelID]:[Reduktionsplikt]],10,FALSE)="Ja",VLOOKUP(HBL[[#This Row],[Drivmedelskategori]],Drivmedel[],5,FALSE),""),"")</f>
        <v/>
      </c>
      <c r="D288" s="9" t="str">
        <f>IFERROR(IF(HBL[[#This Row],[Hållbar mängd]]&gt;0,HBL[[#This Row],[Växthusgasutsläpp g CO2e/MJ]]*HBL[[#This Row],[Energimängd MJ]]/1000000,""),"")</f>
        <v/>
      </c>
      <c r="E288" s="3" t="str">
        <f>IF(HBL[[#This Row],[Hållbar mängd]]&gt;0,CONCATENATE(Rapporteringsår,"-",HBL[[#This Row],[ID]]),"")</f>
        <v/>
      </c>
      <c r="F288" s="3" t="str">
        <f>IF(HBL[[#This Row],[Hållbar mängd]]&gt;0,Organisationsnummer,"")</f>
        <v/>
      </c>
      <c r="G288" s="56" t="str">
        <f>IF(HBL[[#This Row],[Hållbar mängd]]&gt;0,Rapporteringsår,"")</f>
        <v/>
      </c>
      <c r="H288" s="76" t="str">
        <f>IFERROR(VLOOKUP(HBL[[#This Row],[Råvara]],Råvaror!$B$3:$D$81,3,FALSE),"")</f>
        <v/>
      </c>
      <c r="I288" s="76" t="str">
        <f>IFERROR(VLOOKUP(HBL[[#This Row],[Råvara]],Råvaror!$B$3:$E$81,4,FALSE),"")</f>
        <v/>
      </c>
      <c r="J288" s="76" t="str">
        <f>IFERROR(VLOOKUP(HBL[[#This Row],[Drivmedel]],DML_drivmedel[[FuelID]:[Drivmedel]],6,FALSE),"")</f>
        <v/>
      </c>
      <c r="K288" s="148">
        <v>3286</v>
      </c>
      <c r="L288" s="3"/>
      <c r="M288" s="3"/>
      <c r="N288" s="3"/>
      <c r="O288" s="78"/>
      <c r="P288" s="3"/>
      <c r="Q288" s="3" t="str">
        <f>IFERROR(HLOOKUP(HBL[[#This Row],[Bränslekategori]],Listor!$G$292:$N$306,IF(HBL[[#This Row],[Enhet]]=Listor!$A$44,14,IF(HBL[[#This Row],[Enhet]]=Listor!$A$45,15,"")),FALSE),"")</f>
        <v/>
      </c>
      <c r="R288" s="3"/>
      <c r="S288" s="3"/>
      <c r="T288" s="3"/>
      <c r="U288" s="3"/>
      <c r="V288" s="3"/>
      <c r="W288" s="3"/>
      <c r="X288" s="3"/>
      <c r="Y288" s="77" t="str">
        <f>IF(HBL[[#This Row],[Produktionskedja]]&lt;&gt;"",VLOOKUP(HBL[[#This Row],[Produktionskedja]],Normalvärden[],4,FALSE),"")</f>
        <v/>
      </c>
      <c r="Z288" s="54"/>
      <c r="AA288" s="3"/>
      <c r="AB288" s="54"/>
      <c r="AC288" s="55" t="str">
        <f>IF(HBL[[#This Row],[Växthusgasutsläpp g CO2e/MJ]]&lt;&gt;"",IF(HBL[[#This Row],[Växthusgasutsläpp g CO2e/MJ]]&gt;(0.5*VLOOKUP(HBL[[#This Row],[Användningsområde]],Användningsområde[],2,FALSE)),"Utsläppsminskningen är mindre än 50 % och uppfyller därför inte hållbarhetskriterierna",""),"")</f>
        <v/>
      </c>
      <c r="AD288" s="163"/>
    </row>
    <row r="289" spans="2:30" x14ac:dyDescent="0.35">
      <c r="B289" s="9" t="str">
        <f>IF(HBL[[#This Row],[Hållbar mängd]]&gt;0,IF(HBL[[#This Row],[Enhet]]=Listor!$A$44,HBL[[#This Row],[Hållbar mängd]]*HBL[[#This Row],[Effektivt värmevärde]]*1000,HBL[[#This Row],[Hållbar mängd]]*HBL[[#This Row],[Effektivt värmevärde]]),"")</f>
        <v/>
      </c>
      <c r="C289" s="120" t="str">
        <f>IFERROR(IF(VLOOKUP(HBL[[#This Row],[Drivmedel]],DML_drivmedel[[FuelID]:[Reduktionsplikt]],10,FALSE)="Ja",VLOOKUP(HBL[[#This Row],[Drivmedelskategori]],Drivmedel[],5,FALSE),""),"")</f>
        <v/>
      </c>
      <c r="D289" s="9" t="str">
        <f>IFERROR(IF(HBL[[#This Row],[Hållbar mängd]]&gt;0,HBL[[#This Row],[Växthusgasutsläpp g CO2e/MJ]]*HBL[[#This Row],[Energimängd MJ]]/1000000,""),"")</f>
        <v/>
      </c>
      <c r="E289" s="3" t="str">
        <f>IF(HBL[[#This Row],[Hållbar mängd]]&gt;0,CONCATENATE(Rapporteringsår,"-",HBL[[#This Row],[ID]]),"")</f>
        <v/>
      </c>
      <c r="F289" s="3" t="str">
        <f>IF(HBL[[#This Row],[Hållbar mängd]]&gt;0,Organisationsnummer,"")</f>
        <v/>
      </c>
      <c r="G289" s="56" t="str">
        <f>IF(HBL[[#This Row],[Hållbar mängd]]&gt;0,Rapporteringsår,"")</f>
        <v/>
      </c>
      <c r="H289" s="76" t="str">
        <f>IFERROR(VLOOKUP(HBL[[#This Row],[Råvara]],Råvaror!$B$3:$D$81,3,FALSE),"")</f>
        <v/>
      </c>
      <c r="I289" s="76" t="str">
        <f>IFERROR(VLOOKUP(HBL[[#This Row],[Råvara]],Råvaror!$B$3:$E$81,4,FALSE),"")</f>
        <v/>
      </c>
      <c r="J289" s="76" t="str">
        <f>IFERROR(VLOOKUP(HBL[[#This Row],[Drivmedel]],DML_drivmedel[[FuelID]:[Drivmedel]],6,FALSE),"")</f>
        <v/>
      </c>
      <c r="K289" s="148">
        <v>3287</v>
      </c>
      <c r="L289" s="3"/>
      <c r="M289" s="3"/>
      <c r="N289" s="3"/>
      <c r="O289" s="78"/>
      <c r="P289" s="3"/>
      <c r="Q289" s="3" t="str">
        <f>IFERROR(HLOOKUP(HBL[[#This Row],[Bränslekategori]],Listor!$G$292:$N$306,IF(HBL[[#This Row],[Enhet]]=Listor!$A$44,14,IF(HBL[[#This Row],[Enhet]]=Listor!$A$45,15,"")),FALSE),"")</f>
        <v/>
      </c>
      <c r="R289" s="3"/>
      <c r="S289" s="3"/>
      <c r="T289" s="3"/>
      <c r="U289" s="3"/>
      <c r="V289" s="3"/>
      <c r="W289" s="3"/>
      <c r="X289" s="3"/>
      <c r="Y289" s="77" t="str">
        <f>IF(HBL[[#This Row],[Produktionskedja]]&lt;&gt;"",VLOOKUP(HBL[[#This Row],[Produktionskedja]],Normalvärden[],4,FALSE),"")</f>
        <v/>
      </c>
      <c r="Z289" s="54"/>
      <c r="AA289" s="3"/>
      <c r="AB289" s="54"/>
      <c r="AC289" s="55" t="str">
        <f>IF(HBL[[#This Row],[Växthusgasutsläpp g CO2e/MJ]]&lt;&gt;"",IF(HBL[[#This Row],[Växthusgasutsläpp g CO2e/MJ]]&gt;(0.5*VLOOKUP(HBL[[#This Row],[Användningsområde]],Användningsområde[],2,FALSE)),"Utsläppsminskningen är mindre än 50 % och uppfyller därför inte hållbarhetskriterierna",""),"")</f>
        <v/>
      </c>
      <c r="AD289" s="163"/>
    </row>
    <row r="290" spans="2:30" x14ac:dyDescent="0.35">
      <c r="B290" s="9" t="str">
        <f>IF(HBL[[#This Row],[Hållbar mängd]]&gt;0,IF(HBL[[#This Row],[Enhet]]=Listor!$A$44,HBL[[#This Row],[Hållbar mängd]]*HBL[[#This Row],[Effektivt värmevärde]]*1000,HBL[[#This Row],[Hållbar mängd]]*HBL[[#This Row],[Effektivt värmevärde]]),"")</f>
        <v/>
      </c>
      <c r="C290" s="120" t="str">
        <f>IFERROR(IF(VLOOKUP(HBL[[#This Row],[Drivmedel]],DML_drivmedel[[FuelID]:[Reduktionsplikt]],10,FALSE)="Ja",VLOOKUP(HBL[[#This Row],[Drivmedelskategori]],Drivmedel[],5,FALSE),""),"")</f>
        <v/>
      </c>
      <c r="D290" s="9" t="str">
        <f>IFERROR(IF(HBL[[#This Row],[Hållbar mängd]]&gt;0,HBL[[#This Row],[Växthusgasutsläpp g CO2e/MJ]]*HBL[[#This Row],[Energimängd MJ]]/1000000,""),"")</f>
        <v/>
      </c>
      <c r="E290" s="3" t="str">
        <f>IF(HBL[[#This Row],[Hållbar mängd]]&gt;0,CONCATENATE(Rapporteringsår,"-",HBL[[#This Row],[ID]]),"")</f>
        <v/>
      </c>
      <c r="F290" s="3" t="str">
        <f>IF(HBL[[#This Row],[Hållbar mängd]]&gt;0,Organisationsnummer,"")</f>
        <v/>
      </c>
      <c r="G290" s="56" t="str">
        <f>IF(HBL[[#This Row],[Hållbar mängd]]&gt;0,Rapporteringsår,"")</f>
        <v/>
      </c>
      <c r="H290" s="76" t="str">
        <f>IFERROR(VLOOKUP(HBL[[#This Row],[Råvara]],Råvaror!$B$3:$D$81,3,FALSE),"")</f>
        <v/>
      </c>
      <c r="I290" s="76" t="str">
        <f>IFERROR(VLOOKUP(HBL[[#This Row],[Råvara]],Råvaror!$B$3:$E$81,4,FALSE),"")</f>
        <v/>
      </c>
      <c r="J290" s="76" t="str">
        <f>IFERROR(VLOOKUP(HBL[[#This Row],[Drivmedel]],DML_drivmedel[[FuelID]:[Drivmedel]],6,FALSE),"")</f>
        <v/>
      </c>
      <c r="K290" s="148">
        <v>3288</v>
      </c>
      <c r="L290" s="3"/>
      <c r="M290" s="3"/>
      <c r="N290" s="3"/>
      <c r="O290" s="78"/>
      <c r="P290" s="3"/>
      <c r="Q290" s="3" t="str">
        <f>IFERROR(HLOOKUP(HBL[[#This Row],[Bränslekategori]],Listor!$G$292:$N$306,IF(HBL[[#This Row],[Enhet]]=Listor!$A$44,14,IF(HBL[[#This Row],[Enhet]]=Listor!$A$45,15,"")),FALSE),"")</f>
        <v/>
      </c>
      <c r="R290" s="3"/>
      <c r="S290" s="3"/>
      <c r="T290" s="3"/>
      <c r="U290" s="3"/>
      <c r="V290" s="3"/>
      <c r="W290" s="3"/>
      <c r="X290" s="3"/>
      <c r="Y290" s="77" t="str">
        <f>IF(HBL[[#This Row],[Produktionskedja]]&lt;&gt;"",VLOOKUP(HBL[[#This Row],[Produktionskedja]],Normalvärden[],4,FALSE),"")</f>
        <v/>
      </c>
      <c r="Z290" s="54"/>
      <c r="AA290" s="3"/>
      <c r="AB290" s="54"/>
      <c r="AC290" s="55" t="str">
        <f>IF(HBL[[#This Row],[Växthusgasutsläpp g CO2e/MJ]]&lt;&gt;"",IF(HBL[[#This Row],[Växthusgasutsläpp g CO2e/MJ]]&gt;(0.5*VLOOKUP(HBL[[#This Row],[Användningsområde]],Användningsområde[],2,FALSE)),"Utsläppsminskningen är mindre än 50 % och uppfyller därför inte hållbarhetskriterierna",""),"")</f>
        <v/>
      </c>
      <c r="AD290" s="163"/>
    </row>
    <row r="291" spans="2:30" x14ac:dyDescent="0.35">
      <c r="B291" s="9" t="str">
        <f>IF(HBL[[#This Row],[Hållbar mängd]]&gt;0,IF(HBL[[#This Row],[Enhet]]=Listor!$A$44,HBL[[#This Row],[Hållbar mängd]]*HBL[[#This Row],[Effektivt värmevärde]]*1000,HBL[[#This Row],[Hållbar mängd]]*HBL[[#This Row],[Effektivt värmevärde]]),"")</f>
        <v/>
      </c>
      <c r="C291" s="120" t="str">
        <f>IFERROR(IF(VLOOKUP(HBL[[#This Row],[Drivmedel]],DML_drivmedel[[FuelID]:[Reduktionsplikt]],10,FALSE)="Ja",VLOOKUP(HBL[[#This Row],[Drivmedelskategori]],Drivmedel[],5,FALSE),""),"")</f>
        <v/>
      </c>
      <c r="D291" s="9" t="str">
        <f>IFERROR(IF(HBL[[#This Row],[Hållbar mängd]]&gt;0,HBL[[#This Row],[Växthusgasutsläpp g CO2e/MJ]]*HBL[[#This Row],[Energimängd MJ]]/1000000,""),"")</f>
        <v/>
      </c>
      <c r="E291" s="3" t="str">
        <f>IF(HBL[[#This Row],[Hållbar mängd]]&gt;0,CONCATENATE(Rapporteringsår,"-",HBL[[#This Row],[ID]]),"")</f>
        <v/>
      </c>
      <c r="F291" s="3" t="str">
        <f>IF(HBL[[#This Row],[Hållbar mängd]]&gt;0,Organisationsnummer,"")</f>
        <v/>
      </c>
      <c r="G291" s="56" t="str">
        <f>IF(HBL[[#This Row],[Hållbar mängd]]&gt;0,Rapporteringsår,"")</f>
        <v/>
      </c>
      <c r="H291" s="76" t="str">
        <f>IFERROR(VLOOKUP(HBL[[#This Row],[Råvara]],Råvaror!$B$3:$D$81,3,FALSE),"")</f>
        <v/>
      </c>
      <c r="I291" s="76" t="str">
        <f>IFERROR(VLOOKUP(HBL[[#This Row],[Råvara]],Råvaror!$B$3:$E$81,4,FALSE),"")</f>
        <v/>
      </c>
      <c r="J291" s="76" t="str">
        <f>IFERROR(VLOOKUP(HBL[[#This Row],[Drivmedel]],DML_drivmedel[[FuelID]:[Drivmedel]],6,FALSE),"")</f>
        <v/>
      </c>
      <c r="K291" s="148">
        <v>3289</v>
      </c>
      <c r="L291" s="3"/>
      <c r="M291" s="3"/>
      <c r="N291" s="3"/>
      <c r="O291" s="78"/>
      <c r="P291" s="3"/>
      <c r="Q291" s="3" t="str">
        <f>IFERROR(HLOOKUP(HBL[[#This Row],[Bränslekategori]],Listor!$G$292:$N$306,IF(HBL[[#This Row],[Enhet]]=Listor!$A$44,14,IF(HBL[[#This Row],[Enhet]]=Listor!$A$45,15,"")),FALSE),"")</f>
        <v/>
      </c>
      <c r="R291" s="3"/>
      <c r="S291" s="3"/>
      <c r="T291" s="3"/>
      <c r="U291" s="3"/>
      <c r="V291" s="3"/>
      <c r="W291" s="3"/>
      <c r="X291" s="3"/>
      <c r="Y291" s="77" t="str">
        <f>IF(HBL[[#This Row],[Produktionskedja]]&lt;&gt;"",VLOOKUP(HBL[[#This Row],[Produktionskedja]],Normalvärden[],4,FALSE),"")</f>
        <v/>
      </c>
      <c r="Z291" s="54"/>
      <c r="AA291" s="3"/>
      <c r="AB291" s="54"/>
      <c r="AC291" s="55" t="str">
        <f>IF(HBL[[#This Row],[Växthusgasutsläpp g CO2e/MJ]]&lt;&gt;"",IF(HBL[[#This Row],[Växthusgasutsläpp g CO2e/MJ]]&gt;(0.5*VLOOKUP(HBL[[#This Row],[Användningsområde]],Användningsområde[],2,FALSE)),"Utsläppsminskningen är mindre än 50 % och uppfyller därför inte hållbarhetskriterierna",""),"")</f>
        <v/>
      </c>
      <c r="AD291" s="163"/>
    </row>
    <row r="292" spans="2:30" x14ac:dyDescent="0.35">
      <c r="B292" s="9" t="str">
        <f>IF(HBL[[#This Row],[Hållbar mängd]]&gt;0,IF(HBL[[#This Row],[Enhet]]=Listor!$A$44,HBL[[#This Row],[Hållbar mängd]]*HBL[[#This Row],[Effektivt värmevärde]]*1000,HBL[[#This Row],[Hållbar mängd]]*HBL[[#This Row],[Effektivt värmevärde]]),"")</f>
        <v/>
      </c>
      <c r="C292" s="120" t="str">
        <f>IFERROR(IF(VLOOKUP(HBL[[#This Row],[Drivmedel]],DML_drivmedel[[FuelID]:[Reduktionsplikt]],10,FALSE)="Ja",VLOOKUP(HBL[[#This Row],[Drivmedelskategori]],Drivmedel[],5,FALSE),""),"")</f>
        <v/>
      </c>
      <c r="D292" s="9" t="str">
        <f>IFERROR(IF(HBL[[#This Row],[Hållbar mängd]]&gt;0,HBL[[#This Row],[Växthusgasutsläpp g CO2e/MJ]]*HBL[[#This Row],[Energimängd MJ]]/1000000,""),"")</f>
        <v/>
      </c>
      <c r="E292" s="3" t="str">
        <f>IF(HBL[[#This Row],[Hållbar mängd]]&gt;0,CONCATENATE(Rapporteringsår,"-",HBL[[#This Row],[ID]]),"")</f>
        <v/>
      </c>
      <c r="F292" s="3" t="str">
        <f>IF(HBL[[#This Row],[Hållbar mängd]]&gt;0,Organisationsnummer,"")</f>
        <v/>
      </c>
      <c r="G292" s="56" t="str">
        <f>IF(HBL[[#This Row],[Hållbar mängd]]&gt;0,Rapporteringsår,"")</f>
        <v/>
      </c>
      <c r="H292" s="76" t="str">
        <f>IFERROR(VLOOKUP(HBL[[#This Row],[Råvara]],Råvaror!$B$3:$D$81,3,FALSE),"")</f>
        <v/>
      </c>
      <c r="I292" s="76" t="str">
        <f>IFERROR(VLOOKUP(HBL[[#This Row],[Råvara]],Råvaror!$B$3:$E$81,4,FALSE),"")</f>
        <v/>
      </c>
      <c r="J292" s="76" t="str">
        <f>IFERROR(VLOOKUP(HBL[[#This Row],[Drivmedel]],DML_drivmedel[[FuelID]:[Drivmedel]],6,FALSE),"")</f>
        <v/>
      </c>
      <c r="K292" s="148">
        <v>3290</v>
      </c>
      <c r="L292" s="3"/>
      <c r="M292" s="3"/>
      <c r="N292" s="3"/>
      <c r="O292" s="78"/>
      <c r="P292" s="3"/>
      <c r="Q292" s="3" t="str">
        <f>IFERROR(HLOOKUP(HBL[[#This Row],[Bränslekategori]],Listor!$G$292:$N$306,IF(HBL[[#This Row],[Enhet]]=Listor!$A$44,14,IF(HBL[[#This Row],[Enhet]]=Listor!$A$45,15,"")),FALSE),"")</f>
        <v/>
      </c>
      <c r="R292" s="3"/>
      <c r="S292" s="3"/>
      <c r="T292" s="3"/>
      <c r="U292" s="3"/>
      <c r="V292" s="3"/>
      <c r="W292" s="3"/>
      <c r="X292" s="3"/>
      <c r="Y292" s="77" t="str">
        <f>IF(HBL[[#This Row],[Produktionskedja]]&lt;&gt;"",VLOOKUP(HBL[[#This Row],[Produktionskedja]],Normalvärden[],4,FALSE),"")</f>
        <v/>
      </c>
      <c r="Z292" s="54"/>
      <c r="AA292" s="3"/>
      <c r="AB292" s="54"/>
      <c r="AC292" s="55" t="str">
        <f>IF(HBL[[#This Row],[Växthusgasutsläpp g CO2e/MJ]]&lt;&gt;"",IF(HBL[[#This Row],[Växthusgasutsläpp g CO2e/MJ]]&gt;(0.5*VLOOKUP(HBL[[#This Row],[Användningsområde]],Användningsområde[],2,FALSE)),"Utsläppsminskningen är mindre än 50 % och uppfyller därför inte hållbarhetskriterierna",""),"")</f>
        <v/>
      </c>
      <c r="AD292" s="163"/>
    </row>
    <row r="293" spans="2:30" x14ac:dyDescent="0.35">
      <c r="B293" s="9" t="str">
        <f>IF(HBL[[#This Row],[Hållbar mängd]]&gt;0,IF(HBL[[#This Row],[Enhet]]=Listor!$A$44,HBL[[#This Row],[Hållbar mängd]]*HBL[[#This Row],[Effektivt värmevärde]]*1000,HBL[[#This Row],[Hållbar mängd]]*HBL[[#This Row],[Effektivt värmevärde]]),"")</f>
        <v/>
      </c>
      <c r="C293" s="120" t="str">
        <f>IFERROR(IF(VLOOKUP(HBL[[#This Row],[Drivmedel]],DML_drivmedel[[FuelID]:[Reduktionsplikt]],10,FALSE)="Ja",VLOOKUP(HBL[[#This Row],[Drivmedelskategori]],Drivmedel[],5,FALSE),""),"")</f>
        <v/>
      </c>
      <c r="D293" s="9" t="str">
        <f>IFERROR(IF(HBL[[#This Row],[Hållbar mängd]]&gt;0,HBL[[#This Row],[Växthusgasutsläpp g CO2e/MJ]]*HBL[[#This Row],[Energimängd MJ]]/1000000,""),"")</f>
        <v/>
      </c>
      <c r="E293" s="3" t="str">
        <f>IF(HBL[[#This Row],[Hållbar mängd]]&gt;0,CONCATENATE(Rapporteringsår,"-",HBL[[#This Row],[ID]]),"")</f>
        <v/>
      </c>
      <c r="F293" s="3" t="str">
        <f>IF(HBL[[#This Row],[Hållbar mängd]]&gt;0,Organisationsnummer,"")</f>
        <v/>
      </c>
      <c r="G293" s="56" t="str">
        <f>IF(HBL[[#This Row],[Hållbar mängd]]&gt;0,Rapporteringsår,"")</f>
        <v/>
      </c>
      <c r="H293" s="76" t="str">
        <f>IFERROR(VLOOKUP(HBL[[#This Row],[Råvara]],Råvaror!$B$3:$D$81,3,FALSE),"")</f>
        <v/>
      </c>
      <c r="I293" s="76" t="str">
        <f>IFERROR(VLOOKUP(HBL[[#This Row],[Råvara]],Råvaror!$B$3:$E$81,4,FALSE),"")</f>
        <v/>
      </c>
      <c r="J293" s="76" t="str">
        <f>IFERROR(VLOOKUP(HBL[[#This Row],[Drivmedel]],DML_drivmedel[[FuelID]:[Drivmedel]],6,FALSE),"")</f>
        <v/>
      </c>
      <c r="K293" s="148">
        <v>3291</v>
      </c>
      <c r="L293" s="3"/>
      <c r="M293" s="3"/>
      <c r="N293" s="3"/>
      <c r="O293" s="78"/>
      <c r="P293" s="3"/>
      <c r="Q293" s="3" t="str">
        <f>IFERROR(HLOOKUP(HBL[[#This Row],[Bränslekategori]],Listor!$G$292:$N$306,IF(HBL[[#This Row],[Enhet]]=Listor!$A$44,14,IF(HBL[[#This Row],[Enhet]]=Listor!$A$45,15,"")),FALSE),"")</f>
        <v/>
      </c>
      <c r="R293" s="3"/>
      <c r="S293" s="3"/>
      <c r="T293" s="3"/>
      <c r="U293" s="3"/>
      <c r="V293" s="3"/>
      <c r="W293" s="3"/>
      <c r="X293" s="3"/>
      <c r="Y293" s="77" t="str">
        <f>IF(HBL[[#This Row],[Produktionskedja]]&lt;&gt;"",VLOOKUP(HBL[[#This Row],[Produktionskedja]],Normalvärden[],4,FALSE),"")</f>
        <v/>
      </c>
      <c r="Z293" s="54"/>
      <c r="AA293" s="3"/>
      <c r="AB293" s="54"/>
      <c r="AC293" s="55" t="str">
        <f>IF(HBL[[#This Row],[Växthusgasutsläpp g CO2e/MJ]]&lt;&gt;"",IF(HBL[[#This Row],[Växthusgasutsläpp g CO2e/MJ]]&gt;(0.5*VLOOKUP(HBL[[#This Row],[Användningsområde]],Användningsområde[],2,FALSE)),"Utsläppsminskningen är mindre än 50 % och uppfyller därför inte hållbarhetskriterierna",""),"")</f>
        <v/>
      </c>
      <c r="AD293" s="163"/>
    </row>
    <row r="294" spans="2:30" x14ac:dyDescent="0.35">
      <c r="B294" s="9" t="str">
        <f>IF(HBL[[#This Row],[Hållbar mängd]]&gt;0,IF(HBL[[#This Row],[Enhet]]=Listor!$A$44,HBL[[#This Row],[Hållbar mängd]]*HBL[[#This Row],[Effektivt värmevärde]]*1000,HBL[[#This Row],[Hållbar mängd]]*HBL[[#This Row],[Effektivt värmevärde]]),"")</f>
        <v/>
      </c>
      <c r="C294" s="120" t="str">
        <f>IFERROR(IF(VLOOKUP(HBL[[#This Row],[Drivmedel]],DML_drivmedel[[FuelID]:[Reduktionsplikt]],10,FALSE)="Ja",VLOOKUP(HBL[[#This Row],[Drivmedelskategori]],Drivmedel[],5,FALSE),""),"")</f>
        <v/>
      </c>
      <c r="D294" s="9" t="str">
        <f>IFERROR(IF(HBL[[#This Row],[Hållbar mängd]]&gt;0,HBL[[#This Row],[Växthusgasutsläpp g CO2e/MJ]]*HBL[[#This Row],[Energimängd MJ]]/1000000,""),"")</f>
        <v/>
      </c>
      <c r="E294" s="3" t="str">
        <f>IF(HBL[[#This Row],[Hållbar mängd]]&gt;0,CONCATENATE(Rapporteringsår,"-",HBL[[#This Row],[ID]]),"")</f>
        <v/>
      </c>
      <c r="F294" s="3" t="str">
        <f>IF(HBL[[#This Row],[Hållbar mängd]]&gt;0,Organisationsnummer,"")</f>
        <v/>
      </c>
      <c r="G294" s="56" t="str">
        <f>IF(HBL[[#This Row],[Hållbar mängd]]&gt;0,Rapporteringsår,"")</f>
        <v/>
      </c>
      <c r="H294" s="76" t="str">
        <f>IFERROR(VLOOKUP(HBL[[#This Row],[Råvara]],Råvaror!$B$3:$D$81,3,FALSE),"")</f>
        <v/>
      </c>
      <c r="I294" s="76" t="str">
        <f>IFERROR(VLOOKUP(HBL[[#This Row],[Råvara]],Råvaror!$B$3:$E$81,4,FALSE),"")</f>
        <v/>
      </c>
      <c r="J294" s="76" t="str">
        <f>IFERROR(VLOOKUP(HBL[[#This Row],[Drivmedel]],DML_drivmedel[[FuelID]:[Drivmedel]],6,FALSE),"")</f>
        <v/>
      </c>
      <c r="K294" s="148">
        <v>3292</v>
      </c>
      <c r="L294" s="3"/>
      <c r="M294" s="3"/>
      <c r="N294" s="3"/>
      <c r="O294" s="78"/>
      <c r="P294" s="3"/>
      <c r="Q294" s="3" t="str">
        <f>IFERROR(HLOOKUP(HBL[[#This Row],[Bränslekategori]],Listor!$G$292:$N$306,IF(HBL[[#This Row],[Enhet]]=Listor!$A$44,14,IF(HBL[[#This Row],[Enhet]]=Listor!$A$45,15,"")),FALSE),"")</f>
        <v/>
      </c>
      <c r="R294" s="3"/>
      <c r="S294" s="3"/>
      <c r="T294" s="3"/>
      <c r="U294" s="3"/>
      <c r="V294" s="3"/>
      <c r="W294" s="3"/>
      <c r="X294" s="3"/>
      <c r="Y294" s="77" t="str">
        <f>IF(HBL[[#This Row],[Produktionskedja]]&lt;&gt;"",VLOOKUP(HBL[[#This Row],[Produktionskedja]],Normalvärden[],4,FALSE),"")</f>
        <v/>
      </c>
      <c r="Z294" s="54"/>
      <c r="AA294" s="3"/>
      <c r="AB294" s="54"/>
      <c r="AC294" s="55" t="str">
        <f>IF(HBL[[#This Row],[Växthusgasutsläpp g CO2e/MJ]]&lt;&gt;"",IF(HBL[[#This Row],[Växthusgasutsläpp g CO2e/MJ]]&gt;(0.5*VLOOKUP(HBL[[#This Row],[Användningsområde]],Användningsområde[],2,FALSE)),"Utsläppsminskningen är mindre än 50 % och uppfyller därför inte hållbarhetskriterierna",""),"")</f>
        <v/>
      </c>
      <c r="AD294" s="163"/>
    </row>
    <row r="295" spans="2:30" x14ac:dyDescent="0.35">
      <c r="B295" s="9" t="str">
        <f>IF(HBL[[#This Row],[Hållbar mängd]]&gt;0,IF(HBL[[#This Row],[Enhet]]=Listor!$A$44,HBL[[#This Row],[Hållbar mängd]]*HBL[[#This Row],[Effektivt värmevärde]]*1000,HBL[[#This Row],[Hållbar mängd]]*HBL[[#This Row],[Effektivt värmevärde]]),"")</f>
        <v/>
      </c>
      <c r="C295" s="120" t="str">
        <f>IFERROR(IF(VLOOKUP(HBL[[#This Row],[Drivmedel]],DML_drivmedel[[FuelID]:[Reduktionsplikt]],10,FALSE)="Ja",VLOOKUP(HBL[[#This Row],[Drivmedelskategori]],Drivmedel[],5,FALSE),""),"")</f>
        <v/>
      </c>
      <c r="D295" s="9" t="str">
        <f>IFERROR(IF(HBL[[#This Row],[Hållbar mängd]]&gt;0,HBL[[#This Row],[Växthusgasutsläpp g CO2e/MJ]]*HBL[[#This Row],[Energimängd MJ]]/1000000,""),"")</f>
        <v/>
      </c>
      <c r="E295" s="3" t="str">
        <f>IF(HBL[[#This Row],[Hållbar mängd]]&gt;0,CONCATENATE(Rapporteringsår,"-",HBL[[#This Row],[ID]]),"")</f>
        <v/>
      </c>
      <c r="F295" s="3" t="str">
        <f>IF(HBL[[#This Row],[Hållbar mängd]]&gt;0,Organisationsnummer,"")</f>
        <v/>
      </c>
      <c r="G295" s="56" t="str">
        <f>IF(HBL[[#This Row],[Hållbar mängd]]&gt;0,Rapporteringsår,"")</f>
        <v/>
      </c>
      <c r="H295" s="76" t="str">
        <f>IFERROR(VLOOKUP(HBL[[#This Row],[Råvara]],Råvaror!$B$3:$D$81,3,FALSE),"")</f>
        <v/>
      </c>
      <c r="I295" s="76" t="str">
        <f>IFERROR(VLOOKUP(HBL[[#This Row],[Råvara]],Råvaror!$B$3:$E$81,4,FALSE),"")</f>
        <v/>
      </c>
      <c r="J295" s="76" t="str">
        <f>IFERROR(VLOOKUP(HBL[[#This Row],[Drivmedel]],DML_drivmedel[[FuelID]:[Drivmedel]],6,FALSE),"")</f>
        <v/>
      </c>
      <c r="K295" s="148">
        <v>3293</v>
      </c>
      <c r="L295" s="3"/>
      <c r="M295" s="3"/>
      <c r="N295" s="3"/>
      <c r="O295" s="78"/>
      <c r="P295" s="3"/>
      <c r="Q295" s="3" t="str">
        <f>IFERROR(HLOOKUP(HBL[[#This Row],[Bränslekategori]],Listor!$G$292:$N$306,IF(HBL[[#This Row],[Enhet]]=Listor!$A$44,14,IF(HBL[[#This Row],[Enhet]]=Listor!$A$45,15,"")),FALSE),"")</f>
        <v/>
      </c>
      <c r="R295" s="3"/>
      <c r="S295" s="3"/>
      <c r="T295" s="3"/>
      <c r="U295" s="3"/>
      <c r="V295" s="3"/>
      <c r="W295" s="3"/>
      <c r="X295" s="3"/>
      <c r="Y295" s="77" t="str">
        <f>IF(HBL[[#This Row],[Produktionskedja]]&lt;&gt;"",VLOOKUP(HBL[[#This Row],[Produktionskedja]],Normalvärden[],4,FALSE),"")</f>
        <v/>
      </c>
      <c r="Z295" s="54"/>
      <c r="AA295" s="3"/>
      <c r="AB295" s="54"/>
      <c r="AC295" s="55" t="str">
        <f>IF(HBL[[#This Row],[Växthusgasutsläpp g CO2e/MJ]]&lt;&gt;"",IF(HBL[[#This Row],[Växthusgasutsläpp g CO2e/MJ]]&gt;(0.5*VLOOKUP(HBL[[#This Row],[Användningsområde]],Användningsområde[],2,FALSE)),"Utsläppsminskningen är mindre än 50 % och uppfyller därför inte hållbarhetskriterierna",""),"")</f>
        <v/>
      </c>
      <c r="AD295" s="163"/>
    </row>
    <row r="296" spans="2:30" x14ac:dyDescent="0.35">
      <c r="B296" s="9" t="str">
        <f>IF(HBL[[#This Row],[Hållbar mängd]]&gt;0,IF(HBL[[#This Row],[Enhet]]=Listor!$A$44,HBL[[#This Row],[Hållbar mängd]]*HBL[[#This Row],[Effektivt värmevärde]]*1000,HBL[[#This Row],[Hållbar mängd]]*HBL[[#This Row],[Effektivt värmevärde]]),"")</f>
        <v/>
      </c>
      <c r="C296" s="120" t="str">
        <f>IFERROR(IF(VLOOKUP(HBL[[#This Row],[Drivmedel]],DML_drivmedel[[FuelID]:[Reduktionsplikt]],10,FALSE)="Ja",VLOOKUP(HBL[[#This Row],[Drivmedelskategori]],Drivmedel[],5,FALSE),""),"")</f>
        <v/>
      </c>
      <c r="D296" s="9" t="str">
        <f>IFERROR(IF(HBL[[#This Row],[Hållbar mängd]]&gt;0,HBL[[#This Row],[Växthusgasutsläpp g CO2e/MJ]]*HBL[[#This Row],[Energimängd MJ]]/1000000,""),"")</f>
        <v/>
      </c>
      <c r="E296" s="3" t="str">
        <f>IF(HBL[[#This Row],[Hållbar mängd]]&gt;0,CONCATENATE(Rapporteringsår,"-",HBL[[#This Row],[ID]]),"")</f>
        <v/>
      </c>
      <c r="F296" s="3" t="str">
        <f>IF(HBL[[#This Row],[Hållbar mängd]]&gt;0,Organisationsnummer,"")</f>
        <v/>
      </c>
      <c r="G296" s="56" t="str">
        <f>IF(HBL[[#This Row],[Hållbar mängd]]&gt;0,Rapporteringsår,"")</f>
        <v/>
      </c>
      <c r="H296" s="76" t="str">
        <f>IFERROR(VLOOKUP(HBL[[#This Row],[Råvara]],Råvaror!$B$3:$D$81,3,FALSE),"")</f>
        <v/>
      </c>
      <c r="I296" s="76" t="str">
        <f>IFERROR(VLOOKUP(HBL[[#This Row],[Råvara]],Råvaror!$B$3:$E$81,4,FALSE),"")</f>
        <v/>
      </c>
      <c r="J296" s="76" t="str">
        <f>IFERROR(VLOOKUP(HBL[[#This Row],[Drivmedel]],DML_drivmedel[[FuelID]:[Drivmedel]],6,FALSE),"")</f>
        <v/>
      </c>
      <c r="K296" s="148">
        <v>3294</v>
      </c>
      <c r="L296" s="3"/>
      <c r="M296" s="3"/>
      <c r="N296" s="3"/>
      <c r="O296" s="78"/>
      <c r="P296" s="3"/>
      <c r="Q296" s="3" t="str">
        <f>IFERROR(HLOOKUP(HBL[[#This Row],[Bränslekategori]],Listor!$G$292:$N$306,IF(HBL[[#This Row],[Enhet]]=Listor!$A$44,14,IF(HBL[[#This Row],[Enhet]]=Listor!$A$45,15,"")),FALSE),"")</f>
        <v/>
      </c>
      <c r="R296" s="3"/>
      <c r="S296" s="3"/>
      <c r="T296" s="3"/>
      <c r="U296" s="3"/>
      <c r="V296" s="3"/>
      <c r="W296" s="3"/>
      <c r="X296" s="3"/>
      <c r="Y296" s="77" t="str">
        <f>IF(HBL[[#This Row],[Produktionskedja]]&lt;&gt;"",VLOOKUP(HBL[[#This Row],[Produktionskedja]],Normalvärden[],4,FALSE),"")</f>
        <v/>
      </c>
      <c r="Z296" s="54"/>
      <c r="AA296" s="3"/>
      <c r="AB296" s="54"/>
      <c r="AC296" s="55" t="str">
        <f>IF(HBL[[#This Row],[Växthusgasutsläpp g CO2e/MJ]]&lt;&gt;"",IF(HBL[[#This Row],[Växthusgasutsläpp g CO2e/MJ]]&gt;(0.5*VLOOKUP(HBL[[#This Row],[Användningsområde]],Användningsområde[],2,FALSE)),"Utsläppsminskningen är mindre än 50 % och uppfyller därför inte hållbarhetskriterierna",""),"")</f>
        <v/>
      </c>
      <c r="AD296" s="163"/>
    </row>
    <row r="297" spans="2:30" x14ac:dyDescent="0.35">
      <c r="B297" s="9" t="str">
        <f>IF(HBL[[#This Row],[Hållbar mängd]]&gt;0,IF(HBL[[#This Row],[Enhet]]=Listor!$A$44,HBL[[#This Row],[Hållbar mängd]]*HBL[[#This Row],[Effektivt värmevärde]]*1000,HBL[[#This Row],[Hållbar mängd]]*HBL[[#This Row],[Effektivt värmevärde]]),"")</f>
        <v/>
      </c>
      <c r="C297" s="120" t="str">
        <f>IFERROR(IF(VLOOKUP(HBL[[#This Row],[Drivmedel]],DML_drivmedel[[FuelID]:[Reduktionsplikt]],10,FALSE)="Ja",VLOOKUP(HBL[[#This Row],[Drivmedelskategori]],Drivmedel[],5,FALSE),""),"")</f>
        <v/>
      </c>
      <c r="D297" s="9" t="str">
        <f>IFERROR(IF(HBL[[#This Row],[Hållbar mängd]]&gt;0,HBL[[#This Row],[Växthusgasutsläpp g CO2e/MJ]]*HBL[[#This Row],[Energimängd MJ]]/1000000,""),"")</f>
        <v/>
      </c>
      <c r="E297" s="3" t="str">
        <f>IF(HBL[[#This Row],[Hållbar mängd]]&gt;0,CONCATENATE(Rapporteringsår,"-",HBL[[#This Row],[ID]]),"")</f>
        <v/>
      </c>
      <c r="F297" s="3" t="str">
        <f>IF(HBL[[#This Row],[Hållbar mängd]]&gt;0,Organisationsnummer,"")</f>
        <v/>
      </c>
      <c r="G297" s="56" t="str">
        <f>IF(HBL[[#This Row],[Hållbar mängd]]&gt;0,Rapporteringsår,"")</f>
        <v/>
      </c>
      <c r="H297" s="76" t="str">
        <f>IFERROR(VLOOKUP(HBL[[#This Row],[Råvara]],Råvaror!$B$3:$D$81,3,FALSE),"")</f>
        <v/>
      </c>
      <c r="I297" s="76" t="str">
        <f>IFERROR(VLOOKUP(HBL[[#This Row],[Råvara]],Råvaror!$B$3:$E$81,4,FALSE),"")</f>
        <v/>
      </c>
      <c r="J297" s="76" t="str">
        <f>IFERROR(VLOOKUP(HBL[[#This Row],[Drivmedel]],DML_drivmedel[[FuelID]:[Drivmedel]],6,FALSE),"")</f>
        <v/>
      </c>
      <c r="K297" s="148">
        <v>3295</v>
      </c>
      <c r="L297" s="3"/>
      <c r="M297" s="3"/>
      <c r="N297" s="3"/>
      <c r="O297" s="78"/>
      <c r="P297" s="3"/>
      <c r="Q297" s="3" t="str">
        <f>IFERROR(HLOOKUP(HBL[[#This Row],[Bränslekategori]],Listor!$G$292:$N$306,IF(HBL[[#This Row],[Enhet]]=Listor!$A$44,14,IF(HBL[[#This Row],[Enhet]]=Listor!$A$45,15,"")),FALSE),"")</f>
        <v/>
      </c>
      <c r="R297" s="3"/>
      <c r="S297" s="3"/>
      <c r="T297" s="3"/>
      <c r="U297" s="3"/>
      <c r="V297" s="3"/>
      <c r="W297" s="3"/>
      <c r="X297" s="3"/>
      <c r="Y297" s="77" t="str">
        <f>IF(HBL[[#This Row],[Produktionskedja]]&lt;&gt;"",VLOOKUP(HBL[[#This Row],[Produktionskedja]],Normalvärden[],4,FALSE),"")</f>
        <v/>
      </c>
      <c r="Z297" s="54"/>
      <c r="AA297" s="3"/>
      <c r="AB297" s="54"/>
      <c r="AC297" s="55" t="str">
        <f>IF(HBL[[#This Row],[Växthusgasutsläpp g CO2e/MJ]]&lt;&gt;"",IF(HBL[[#This Row],[Växthusgasutsläpp g CO2e/MJ]]&gt;(0.5*VLOOKUP(HBL[[#This Row],[Användningsområde]],Användningsområde[],2,FALSE)),"Utsläppsminskningen är mindre än 50 % och uppfyller därför inte hållbarhetskriterierna",""),"")</f>
        <v/>
      </c>
      <c r="AD297" s="163"/>
    </row>
    <row r="298" spans="2:30" x14ac:dyDescent="0.35">
      <c r="B298" s="9" t="str">
        <f>IF(HBL[[#This Row],[Hållbar mängd]]&gt;0,IF(HBL[[#This Row],[Enhet]]=Listor!$A$44,HBL[[#This Row],[Hållbar mängd]]*HBL[[#This Row],[Effektivt värmevärde]]*1000,HBL[[#This Row],[Hållbar mängd]]*HBL[[#This Row],[Effektivt värmevärde]]),"")</f>
        <v/>
      </c>
      <c r="C298" s="120" t="str">
        <f>IFERROR(IF(VLOOKUP(HBL[[#This Row],[Drivmedel]],DML_drivmedel[[FuelID]:[Reduktionsplikt]],10,FALSE)="Ja",VLOOKUP(HBL[[#This Row],[Drivmedelskategori]],Drivmedel[],5,FALSE),""),"")</f>
        <v/>
      </c>
      <c r="D298" s="9" t="str">
        <f>IFERROR(IF(HBL[[#This Row],[Hållbar mängd]]&gt;0,HBL[[#This Row],[Växthusgasutsläpp g CO2e/MJ]]*HBL[[#This Row],[Energimängd MJ]]/1000000,""),"")</f>
        <v/>
      </c>
      <c r="E298" s="3" t="str">
        <f>IF(HBL[[#This Row],[Hållbar mängd]]&gt;0,CONCATENATE(Rapporteringsår,"-",HBL[[#This Row],[ID]]),"")</f>
        <v/>
      </c>
      <c r="F298" s="3" t="str">
        <f>IF(HBL[[#This Row],[Hållbar mängd]]&gt;0,Organisationsnummer,"")</f>
        <v/>
      </c>
      <c r="G298" s="56" t="str">
        <f>IF(HBL[[#This Row],[Hållbar mängd]]&gt;0,Rapporteringsår,"")</f>
        <v/>
      </c>
      <c r="H298" s="76" t="str">
        <f>IFERROR(VLOOKUP(HBL[[#This Row],[Råvara]],Råvaror!$B$3:$D$81,3,FALSE),"")</f>
        <v/>
      </c>
      <c r="I298" s="76" t="str">
        <f>IFERROR(VLOOKUP(HBL[[#This Row],[Råvara]],Råvaror!$B$3:$E$81,4,FALSE),"")</f>
        <v/>
      </c>
      <c r="J298" s="76" t="str">
        <f>IFERROR(VLOOKUP(HBL[[#This Row],[Drivmedel]],DML_drivmedel[[FuelID]:[Drivmedel]],6,FALSE),"")</f>
        <v/>
      </c>
      <c r="K298" s="148">
        <v>3296</v>
      </c>
      <c r="L298" s="3"/>
      <c r="M298" s="3"/>
      <c r="N298" s="3"/>
      <c r="O298" s="78"/>
      <c r="P298" s="3"/>
      <c r="Q298" s="3" t="str">
        <f>IFERROR(HLOOKUP(HBL[[#This Row],[Bränslekategori]],Listor!$G$292:$N$306,IF(HBL[[#This Row],[Enhet]]=Listor!$A$44,14,IF(HBL[[#This Row],[Enhet]]=Listor!$A$45,15,"")),FALSE),"")</f>
        <v/>
      </c>
      <c r="R298" s="3"/>
      <c r="S298" s="3"/>
      <c r="T298" s="3"/>
      <c r="U298" s="3"/>
      <c r="V298" s="3"/>
      <c r="W298" s="3"/>
      <c r="X298" s="3"/>
      <c r="Y298" s="77" t="str">
        <f>IF(HBL[[#This Row],[Produktionskedja]]&lt;&gt;"",VLOOKUP(HBL[[#This Row],[Produktionskedja]],Normalvärden[],4,FALSE),"")</f>
        <v/>
      </c>
      <c r="Z298" s="54"/>
      <c r="AA298" s="3"/>
      <c r="AB298" s="54"/>
      <c r="AC298" s="55" t="str">
        <f>IF(HBL[[#This Row],[Växthusgasutsläpp g CO2e/MJ]]&lt;&gt;"",IF(HBL[[#This Row],[Växthusgasutsläpp g CO2e/MJ]]&gt;(0.5*VLOOKUP(HBL[[#This Row],[Användningsområde]],Användningsområde[],2,FALSE)),"Utsläppsminskningen är mindre än 50 % och uppfyller därför inte hållbarhetskriterierna",""),"")</f>
        <v/>
      </c>
      <c r="AD298" s="163"/>
    </row>
    <row r="299" spans="2:30" x14ac:dyDescent="0.35">
      <c r="B299" s="9" t="str">
        <f>IF(HBL[[#This Row],[Hållbar mängd]]&gt;0,IF(HBL[[#This Row],[Enhet]]=Listor!$A$44,HBL[[#This Row],[Hållbar mängd]]*HBL[[#This Row],[Effektivt värmevärde]]*1000,HBL[[#This Row],[Hållbar mängd]]*HBL[[#This Row],[Effektivt värmevärde]]),"")</f>
        <v/>
      </c>
      <c r="C299" s="120" t="str">
        <f>IFERROR(IF(VLOOKUP(HBL[[#This Row],[Drivmedel]],DML_drivmedel[[FuelID]:[Reduktionsplikt]],10,FALSE)="Ja",VLOOKUP(HBL[[#This Row],[Drivmedelskategori]],Drivmedel[],5,FALSE),""),"")</f>
        <v/>
      </c>
      <c r="D299" s="9" t="str">
        <f>IFERROR(IF(HBL[[#This Row],[Hållbar mängd]]&gt;0,HBL[[#This Row],[Växthusgasutsläpp g CO2e/MJ]]*HBL[[#This Row],[Energimängd MJ]]/1000000,""),"")</f>
        <v/>
      </c>
      <c r="E299" s="3" t="str">
        <f>IF(HBL[[#This Row],[Hållbar mängd]]&gt;0,CONCATENATE(Rapporteringsår,"-",HBL[[#This Row],[ID]]),"")</f>
        <v/>
      </c>
      <c r="F299" s="3" t="str">
        <f>IF(HBL[[#This Row],[Hållbar mängd]]&gt;0,Organisationsnummer,"")</f>
        <v/>
      </c>
      <c r="G299" s="56" t="str">
        <f>IF(HBL[[#This Row],[Hållbar mängd]]&gt;0,Rapporteringsår,"")</f>
        <v/>
      </c>
      <c r="H299" s="76" t="str">
        <f>IFERROR(VLOOKUP(HBL[[#This Row],[Råvara]],Råvaror!$B$3:$D$81,3,FALSE),"")</f>
        <v/>
      </c>
      <c r="I299" s="76" t="str">
        <f>IFERROR(VLOOKUP(HBL[[#This Row],[Råvara]],Råvaror!$B$3:$E$81,4,FALSE),"")</f>
        <v/>
      </c>
      <c r="J299" s="76" t="str">
        <f>IFERROR(VLOOKUP(HBL[[#This Row],[Drivmedel]],DML_drivmedel[[FuelID]:[Drivmedel]],6,FALSE),"")</f>
        <v/>
      </c>
      <c r="K299" s="148">
        <v>3297</v>
      </c>
      <c r="L299" s="3"/>
      <c r="M299" s="3"/>
      <c r="N299" s="3"/>
      <c r="O299" s="78"/>
      <c r="P299" s="3"/>
      <c r="Q299" s="3" t="str">
        <f>IFERROR(HLOOKUP(HBL[[#This Row],[Bränslekategori]],Listor!$G$292:$N$306,IF(HBL[[#This Row],[Enhet]]=Listor!$A$44,14,IF(HBL[[#This Row],[Enhet]]=Listor!$A$45,15,"")),FALSE),"")</f>
        <v/>
      </c>
      <c r="R299" s="3"/>
      <c r="S299" s="3"/>
      <c r="T299" s="3"/>
      <c r="U299" s="3"/>
      <c r="V299" s="3"/>
      <c r="W299" s="3"/>
      <c r="X299" s="3"/>
      <c r="Y299" s="77" t="str">
        <f>IF(HBL[[#This Row],[Produktionskedja]]&lt;&gt;"",VLOOKUP(HBL[[#This Row],[Produktionskedja]],Normalvärden[],4,FALSE),"")</f>
        <v/>
      </c>
      <c r="Z299" s="54"/>
      <c r="AA299" s="3"/>
      <c r="AB299" s="54"/>
      <c r="AC299" s="55" t="str">
        <f>IF(HBL[[#This Row],[Växthusgasutsläpp g CO2e/MJ]]&lt;&gt;"",IF(HBL[[#This Row],[Växthusgasutsläpp g CO2e/MJ]]&gt;(0.5*VLOOKUP(HBL[[#This Row],[Användningsområde]],Användningsområde[],2,FALSE)),"Utsläppsminskningen är mindre än 50 % och uppfyller därför inte hållbarhetskriterierna",""),"")</f>
        <v/>
      </c>
      <c r="AD299" s="163"/>
    </row>
    <row r="300" spans="2:30" x14ac:dyDescent="0.35">
      <c r="B300" s="9" t="str">
        <f>IF(HBL[[#This Row],[Hållbar mängd]]&gt;0,IF(HBL[[#This Row],[Enhet]]=Listor!$A$44,HBL[[#This Row],[Hållbar mängd]]*HBL[[#This Row],[Effektivt värmevärde]]*1000,HBL[[#This Row],[Hållbar mängd]]*HBL[[#This Row],[Effektivt värmevärde]]),"")</f>
        <v/>
      </c>
      <c r="C300" s="120" t="str">
        <f>IFERROR(IF(VLOOKUP(HBL[[#This Row],[Drivmedel]],DML_drivmedel[[FuelID]:[Reduktionsplikt]],10,FALSE)="Ja",VLOOKUP(HBL[[#This Row],[Drivmedelskategori]],Drivmedel[],5,FALSE),""),"")</f>
        <v/>
      </c>
      <c r="D300" s="9" t="str">
        <f>IFERROR(IF(HBL[[#This Row],[Hållbar mängd]]&gt;0,HBL[[#This Row],[Växthusgasutsläpp g CO2e/MJ]]*HBL[[#This Row],[Energimängd MJ]]/1000000,""),"")</f>
        <v/>
      </c>
      <c r="E300" s="3" t="str">
        <f>IF(HBL[[#This Row],[Hållbar mängd]]&gt;0,CONCATENATE(Rapporteringsår,"-",HBL[[#This Row],[ID]]),"")</f>
        <v/>
      </c>
      <c r="F300" s="3" t="str">
        <f>IF(HBL[[#This Row],[Hållbar mängd]]&gt;0,Organisationsnummer,"")</f>
        <v/>
      </c>
      <c r="G300" s="56" t="str">
        <f>IF(HBL[[#This Row],[Hållbar mängd]]&gt;0,Rapporteringsår,"")</f>
        <v/>
      </c>
      <c r="H300" s="76" t="str">
        <f>IFERROR(VLOOKUP(HBL[[#This Row],[Råvara]],Råvaror!$B$3:$D$81,3,FALSE),"")</f>
        <v/>
      </c>
      <c r="I300" s="76" t="str">
        <f>IFERROR(VLOOKUP(HBL[[#This Row],[Råvara]],Råvaror!$B$3:$E$81,4,FALSE),"")</f>
        <v/>
      </c>
      <c r="J300" s="76" t="str">
        <f>IFERROR(VLOOKUP(HBL[[#This Row],[Drivmedel]],DML_drivmedel[[FuelID]:[Drivmedel]],6,FALSE),"")</f>
        <v/>
      </c>
      <c r="K300" s="148">
        <v>3298</v>
      </c>
      <c r="L300" s="3"/>
      <c r="M300" s="3"/>
      <c r="N300" s="3"/>
      <c r="O300" s="78"/>
      <c r="P300" s="3"/>
      <c r="Q300" s="3" t="str">
        <f>IFERROR(HLOOKUP(HBL[[#This Row],[Bränslekategori]],Listor!$G$292:$N$306,IF(HBL[[#This Row],[Enhet]]=Listor!$A$44,14,IF(HBL[[#This Row],[Enhet]]=Listor!$A$45,15,"")),FALSE),"")</f>
        <v/>
      </c>
      <c r="R300" s="3"/>
      <c r="S300" s="3"/>
      <c r="T300" s="3"/>
      <c r="U300" s="3"/>
      <c r="V300" s="3"/>
      <c r="W300" s="3"/>
      <c r="X300" s="3"/>
      <c r="Y300" s="77" t="str">
        <f>IF(HBL[[#This Row],[Produktionskedja]]&lt;&gt;"",VLOOKUP(HBL[[#This Row],[Produktionskedja]],Normalvärden[],4,FALSE),"")</f>
        <v/>
      </c>
      <c r="Z300" s="54"/>
      <c r="AA300" s="3"/>
      <c r="AB300" s="54"/>
      <c r="AC300" s="55" t="str">
        <f>IF(HBL[[#This Row],[Växthusgasutsläpp g CO2e/MJ]]&lt;&gt;"",IF(HBL[[#This Row],[Växthusgasutsläpp g CO2e/MJ]]&gt;(0.5*VLOOKUP(HBL[[#This Row],[Användningsområde]],Användningsområde[],2,FALSE)),"Utsläppsminskningen är mindre än 50 % och uppfyller därför inte hållbarhetskriterierna",""),"")</f>
        <v/>
      </c>
      <c r="AD300" s="163"/>
    </row>
    <row r="301" spans="2:30" x14ac:dyDescent="0.35">
      <c r="B301" s="9" t="str">
        <f>IF(HBL[[#This Row],[Hållbar mängd]]&gt;0,IF(HBL[[#This Row],[Enhet]]=Listor!$A$44,HBL[[#This Row],[Hållbar mängd]]*HBL[[#This Row],[Effektivt värmevärde]]*1000,HBL[[#This Row],[Hållbar mängd]]*HBL[[#This Row],[Effektivt värmevärde]]),"")</f>
        <v/>
      </c>
      <c r="C301" s="120" t="str">
        <f>IFERROR(IF(VLOOKUP(HBL[[#This Row],[Drivmedel]],DML_drivmedel[[FuelID]:[Reduktionsplikt]],10,FALSE)="Ja",VLOOKUP(HBL[[#This Row],[Drivmedelskategori]],Drivmedel[],5,FALSE),""),"")</f>
        <v/>
      </c>
      <c r="D301" s="9" t="str">
        <f>IFERROR(IF(HBL[[#This Row],[Hållbar mängd]]&gt;0,HBL[[#This Row],[Växthusgasutsläpp g CO2e/MJ]]*HBL[[#This Row],[Energimängd MJ]]/1000000,""),"")</f>
        <v/>
      </c>
      <c r="E301" s="3" t="str">
        <f>IF(HBL[[#This Row],[Hållbar mängd]]&gt;0,CONCATENATE(Rapporteringsår,"-",HBL[[#This Row],[ID]]),"")</f>
        <v/>
      </c>
      <c r="F301" s="3" t="str">
        <f>IF(HBL[[#This Row],[Hållbar mängd]]&gt;0,Organisationsnummer,"")</f>
        <v/>
      </c>
      <c r="G301" s="56" t="str">
        <f>IF(HBL[[#This Row],[Hållbar mängd]]&gt;0,Rapporteringsår,"")</f>
        <v/>
      </c>
      <c r="H301" s="76" t="str">
        <f>IFERROR(VLOOKUP(HBL[[#This Row],[Råvara]],Råvaror!$B$3:$D$81,3,FALSE),"")</f>
        <v/>
      </c>
      <c r="I301" s="76" t="str">
        <f>IFERROR(VLOOKUP(HBL[[#This Row],[Råvara]],Råvaror!$B$3:$E$81,4,FALSE),"")</f>
        <v/>
      </c>
      <c r="J301" s="76" t="str">
        <f>IFERROR(VLOOKUP(HBL[[#This Row],[Drivmedel]],DML_drivmedel[[FuelID]:[Drivmedel]],6,FALSE),"")</f>
        <v/>
      </c>
      <c r="K301" s="148">
        <v>3299</v>
      </c>
      <c r="L301" s="3"/>
      <c r="M301" s="3"/>
      <c r="N301" s="3"/>
      <c r="O301" s="78"/>
      <c r="P301" s="3"/>
      <c r="Q301" s="3" t="str">
        <f>IFERROR(HLOOKUP(HBL[[#This Row],[Bränslekategori]],Listor!$G$292:$N$306,IF(HBL[[#This Row],[Enhet]]=Listor!$A$44,14,IF(HBL[[#This Row],[Enhet]]=Listor!$A$45,15,"")),FALSE),"")</f>
        <v/>
      </c>
      <c r="R301" s="3"/>
      <c r="S301" s="3"/>
      <c r="T301" s="3"/>
      <c r="U301" s="3"/>
      <c r="V301" s="3"/>
      <c r="W301" s="3"/>
      <c r="X301" s="3"/>
      <c r="Y301" s="77" t="str">
        <f>IF(HBL[[#This Row],[Produktionskedja]]&lt;&gt;"",VLOOKUP(HBL[[#This Row],[Produktionskedja]],Normalvärden[],4,FALSE),"")</f>
        <v/>
      </c>
      <c r="Z301" s="54"/>
      <c r="AA301" s="3"/>
      <c r="AB301" s="54"/>
      <c r="AC301" s="55" t="str">
        <f>IF(HBL[[#This Row],[Växthusgasutsläpp g CO2e/MJ]]&lt;&gt;"",IF(HBL[[#This Row],[Växthusgasutsläpp g CO2e/MJ]]&gt;(0.5*VLOOKUP(HBL[[#This Row],[Användningsområde]],Användningsområde[],2,FALSE)),"Utsläppsminskningen är mindre än 50 % och uppfyller därför inte hållbarhetskriterierna",""),"")</f>
        <v/>
      </c>
      <c r="AD301" s="163"/>
    </row>
    <row r="302" spans="2:30" x14ac:dyDescent="0.35">
      <c r="B302" s="9" t="str">
        <f>IF(HBL[[#This Row],[Hållbar mängd]]&gt;0,IF(HBL[[#This Row],[Enhet]]=Listor!$A$44,HBL[[#This Row],[Hållbar mängd]]*HBL[[#This Row],[Effektivt värmevärde]]*1000,HBL[[#This Row],[Hållbar mängd]]*HBL[[#This Row],[Effektivt värmevärde]]),"")</f>
        <v/>
      </c>
      <c r="C302" s="120" t="str">
        <f>IFERROR(IF(VLOOKUP(HBL[[#This Row],[Drivmedel]],DML_drivmedel[[FuelID]:[Reduktionsplikt]],10,FALSE)="Ja",VLOOKUP(HBL[[#This Row],[Drivmedelskategori]],Drivmedel[],5,FALSE),""),"")</f>
        <v/>
      </c>
      <c r="D302" s="9" t="str">
        <f>IFERROR(IF(HBL[[#This Row],[Hållbar mängd]]&gt;0,HBL[[#This Row],[Växthusgasutsläpp g CO2e/MJ]]*HBL[[#This Row],[Energimängd MJ]]/1000000,""),"")</f>
        <v/>
      </c>
      <c r="E302" s="3" t="str">
        <f>IF(HBL[[#This Row],[Hållbar mängd]]&gt;0,CONCATENATE(Rapporteringsår,"-",HBL[[#This Row],[ID]]),"")</f>
        <v/>
      </c>
      <c r="F302" s="3" t="str">
        <f>IF(HBL[[#This Row],[Hållbar mängd]]&gt;0,Organisationsnummer,"")</f>
        <v/>
      </c>
      <c r="G302" s="56" t="str">
        <f>IF(HBL[[#This Row],[Hållbar mängd]]&gt;0,Rapporteringsår,"")</f>
        <v/>
      </c>
      <c r="H302" s="76" t="str">
        <f>IFERROR(VLOOKUP(HBL[[#This Row],[Råvara]],Råvaror!$B$3:$D$81,3,FALSE),"")</f>
        <v/>
      </c>
      <c r="I302" s="76" t="str">
        <f>IFERROR(VLOOKUP(HBL[[#This Row],[Råvara]],Råvaror!$B$3:$E$81,4,FALSE),"")</f>
        <v/>
      </c>
      <c r="J302" s="76" t="str">
        <f>IFERROR(VLOOKUP(HBL[[#This Row],[Drivmedel]],DML_drivmedel[[FuelID]:[Drivmedel]],6,FALSE),"")</f>
        <v/>
      </c>
      <c r="K302" s="148">
        <v>3300</v>
      </c>
      <c r="L302" s="3"/>
      <c r="M302" s="3"/>
      <c r="N302" s="3"/>
      <c r="O302" s="78"/>
      <c r="P302" s="3"/>
      <c r="Q302" s="3" t="str">
        <f>IFERROR(HLOOKUP(HBL[[#This Row],[Bränslekategori]],Listor!$G$292:$N$306,IF(HBL[[#This Row],[Enhet]]=Listor!$A$44,14,IF(HBL[[#This Row],[Enhet]]=Listor!$A$45,15,"")),FALSE),"")</f>
        <v/>
      </c>
      <c r="R302" s="3"/>
      <c r="S302" s="3"/>
      <c r="T302" s="3"/>
      <c r="U302" s="3"/>
      <c r="V302" s="3"/>
      <c r="W302" s="3"/>
      <c r="X302" s="3"/>
      <c r="Y302" s="77" t="str">
        <f>IF(HBL[[#This Row],[Produktionskedja]]&lt;&gt;"",VLOOKUP(HBL[[#This Row],[Produktionskedja]],Normalvärden[],4,FALSE),"")</f>
        <v/>
      </c>
      <c r="Z302" s="54"/>
      <c r="AA302" s="3"/>
      <c r="AB302" s="54"/>
      <c r="AC302" s="55" t="str">
        <f>IF(HBL[[#This Row],[Växthusgasutsläpp g CO2e/MJ]]&lt;&gt;"",IF(HBL[[#This Row],[Växthusgasutsläpp g CO2e/MJ]]&gt;(0.5*VLOOKUP(HBL[[#This Row],[Användningsområde]],Användningsområde[],2,FALSE)),"Utsläppsminskningen är mindre än 50 % och uppfyller därför inte hållbarhetskriterierna",""),"")</f>
        <v/>
      </c>
      <c r="AD302" s="163"/>
    </row>
    <row r="303" spans="2:30" x14ac:dyDescent="0.35">
      <c r="B303" s="9" t="str">
        <f>IF(HBL[[#This Row],[Hållbar mängd]]&gt;0,IF(HBL[[#This Row],[Enhet]]=Listor!$A$44,HBL[[#This Row],[Hållbar mängd]]*HBL[[#This Row],[Effektivt värmevärde]]*1000,HBL[[#This Row],[Hållbar mängd]]*HBL[[#This Row],[Effektivt värmevärde]]),"")</f>
        <v/>
      </c>
      <c r="C303" s="120" t="str">
        <f>IFERROR(IF(VLOOKUP(HBL[[#This Row],[Drivmedel]],DML_drivmedel[[FuelID]:[Reduktionsplikt]],10,FALSE)="Ja",VLOOKUP(HBL[[#This Row],[Drivmedelskategori]],Drivmedel[],5,FALSE),""),"")</f>
        <v/>
      </c>
      <c r="D303" s="9" t="str">
        <f>IFERROR(IF(HBL[[#This Row],[Hållbar mängd]]&gt;0,HBL[[#This Row],[Växthusgasutsläpp g CO2e/MJ]]*HBL[[#This Row],[Energimängd MJ]]/1000000,""),"")</f>
        <v/>
      </c>
      <c r="E303" s="3" t="str">
        <f>IF(HBL[[#This Row],[Hållbar mängd]]&gt;0,CONCATENATE(Rapporteringsår,"-",HBL[[#This Row],[ID]]),"")</f>
        <v/>
      </c>
      <c r="F303" s="3" t="str">
        <f>IF(HBL[[#This Row],[Hållbar mängd]]&gt;0,Organisationsnummer,"")</f>
        <v/>
      </c>
      <c r="G303" s="56" t="str">
        <f>IF(HBL[[#This Row],[Hållbar mängd]]&gt;0,Rapporteringsår,"")</f>
        <v/>
      </c>
      <c r="H303" s="76" t="str">
        <f>IFERROR(VLOOKUP(HBL[[#This Row],[Råvara]],Råvaror!$B$3:$D$81,3,FALSE),"")</f>
        <v/>
      </c>
      <c r="I303" s="76" t="str">
        <f>IFERROR(VLOOKUP(HBL[[#This Row],[Råvara]],Råvaror!$B$3:$E$81,4,FALSE),"")</f>
        <v/>
      </c>
      <c r="J303" s="76" t="str">
        <f>IFERROR(VLOOKUP(HBL[[#This Row],[Drivmedel]],DML_drivmedel[[FuelID]:[Drivmedel]],6,FALSE),"")</f>
        <v/>
      </c>
      <c r="K303" s="148">
        <v>3301</v>
      </c>
      <c r="L303" s="3"/>
      <c r="M303" s="3"/>
      <c r="N303" s="3"/>
      <c r="O303" s="78"/>
      <c r="P303" s="3"/>
      <c r="Q303" s="3" t="str">
        <f>IFERROR(HLOOKUP(HBL[[#This Row],[Bränslekategori]],Listor!$G$292:$N$306,IF(HBL[[#This Row],[Enhet]]=Listor!$A$44,14,IF(HBL[[#This Row],[Enhet]]=Listor!$A$45,15,"")),FALSE),"")</f>
        <v/>
      </c>
      <c r="R303" s="3"/>
      <c r="S303" s="3"/>
      <c r="T303" s="3"/>
      <c r="U303" s="3"/>
      <c r="V303" s="3"/>
      <c r="W303" s="3"/>
      <c r="X303" s="3"/>
      <c r="Y303" s="77" t="str">
        <f>IF(HBL[[#This Row],[Produktionskedja]]&lt;&gt;"",VLOOKUP(HBL[[#This Row],[Produktionskedja]],Normalvärden[],4,FALSE),"")</f>
        <v/>
      </c>
      <c r="Z303" s="54"/>
      <c r="AA303" s="3"/>
      <c r="AB303" s="54"/>
      <c r="AC303" s="55" t="str">
        <f>IF(HBL[[#This Row],[Växthusgasutsläpp g CO2e/MJ]]&lt;&gt;"",IF(HBL[[#This Row],[Växthusgasutsläpp g CO2e/MJ]]&gt;(0.5*VLOOKUP(HBL[[#This Row],[Användningsområde]],Användningsområde[],2,FALSE)),"Utsläppsminskningen är mindre än 50 % och uppfyller därför inte hållbarhetskriterierna",""),"")</f>
        <v/>
      </c>
      <c r="AD303" s="163"/>
    </row>
    <row r="304" spans="2:30" x14ac:dyDescent="0.35">
      <c r="B304" s="9" t="str">
        <f>IF(HBL[[#This Row],[Hållbar mängd]]&gt;0,IF(HBL[[#This Row],[Enhet]]=Listor!$A$44,HBL[[#This Row],[Hållbar mängd]]*HBL[[#This Row],[Effektivt värmevärde]]*1000,HBL[[#This Row],[Hållbar mängd]]*HBL[[#This Row],[Effektivt värmevärde]]),"")</f>
        <v/>
      </c>
      <c r="C304" s="120" t="str">
        <f>IFERROR(IF(VLOOKUP(HBL[[#This Row],[Drivmedel]],DML_drivmedel[[FuelID]:[Reduktionsplikt]],10,FALSE)="Ja",VLOOKUP(HBL[[#This Row],[Drivmedelskategori]],Drivmedel[],5,FALSE),""),"")</f>
        <v/>
      </c>
      <c r="D304" s="9" t="str">
        <f>IFERROR(IF(HBL[[#This Row],[Hållbar mängd]]&gt;0,HBL[[#This Row],[Växthusgasutsläpp g CO2e/MJ]]*HBL[[#This Row],[Energimängd MJ]]/1000000,""),"")</f>
        <v/>
      </c>
      <c r="E304" s="3" t="str">
        <f>IF(HBL[[#This Row],[Hållbar mängd]]&gt;0,CONCATENATE(Rapporteringsår,"-",HBL[[#This Row],[ID]]),"")</f>
        <v/>
      </c>
      <c r="F304" s="3" t="str">
        <f>IF(HBL[[#This Row],[Hållbar mängd]]&gt;0,Organisationsnummer,"")</f>
        <v/>
      </c>
      <c r="G304" s="56" t="str">
        <f>IF(HBL[[#This Row],[Hållbar mängd]]&gt;0,Rapporteringsår,"")</f>
        <v/>
      </c>
      <c r="H304" s="76" t="str">
        <f>IFERROR(VLOOKUP(HBL[[#This Row],[Råvara]],Råvaror!$B$3:$D$81,3,FALSE),"")</f>
        <v/>
      </c>
      <c r="I304" s="76" t="str">
        <f>IFERROR(VLOOKUP(HBL[[#This Row],[Råvara]],Råvaror!$B$3:$E$81,4,FALSE),"")</f>
        <v/>
      </c>
      <c r="J304" s="76" t="str">
        <f>IFERROR(VLOOKUP(HBL[[#This Row],[Drivmedel]],DML_drivmedel[[FuelID]:[Drivmedel]],6,FALSE),"")</f>
        <v/>
      </c>
      <c r="K304" s="148">
        <v>3302</v>
      </c>
      <c r="L304" s="3"/>
      <c r="M304" s="3"/>
      <c r="N304" s="3"/>
      <c r="O304" s="78"/>
      <c r="P304" s="3"/>
      <c r="Q304" s="3" t="str">
        <f>IFERROR(HLOOKUP(HBL[[#This Row],[Bränslekategori]],Listor!$G$292:$N$306,IF(HBL[[#This Row],[Enhet]]=Listor!$A$44,14,IF(HBL[[#This Row],[Enhet]]=Listor!$A$45,15,"")),FALSE),"")</f>
        <v/>
      </c>
      <c r="R304" s="3"/>
      <c r="S304" s="3"/>
      <c r="T304" s="3"/>
      <c r="U304" s="3"/>
      <c r="V304" s="3"/>
      <c r="W304" s="3"/>
      <c r="X304" s="3"/>
      <c r="Y304" s="77" t="str">
        <f>IF(HBL[[#This Row],[Produktionskedja]]&lt;&gt;"",VLOOKUP(HBL[[#This Row],[Produktionskedja]],Normalvärden[],4,FALSE),"")</f>
        <v/>
      </c>
      <c r="Z304" s="54"/>
      <c r="AA304" s="3"/>
      <c r="AB304" s="54"/>
      <c r="AC304" s="55" t="str">
        <f>IF(HBL[[#This Row],[Växthusgasutsläpp g CO2e/MJ]]&lt;&gt;"",IF(HBL[[#This Row],[Växthusgasutsläpp g CO2e/MJ]]&gt;(0.5*VLOOKUP(HBL[[#This Row],[Användningsområde]],Användningsområde[],2,FALSE)),"Utsläppsminskningen är mindre än 50 % och uppfyller därför inte hållbarhetskriterierna",""),"")</f>
        <v/>
      </c>
      <c r="AD304" s="163"/>
    </row>
    <row r="305" spans="2:30" x14ac:dyDescent="0.35">
      <c r="B305" s="9" t="str">
        <f>IF(HBL[[#This Row],[Hållbar mängd]]&gt;0,IF(HBL[[#This Row],[Enhet]]=Listor!$A$44,HBL[[#This Row],[Hållbar mängd]]*HBL[[#This Row],[Effektivt värmevärde]]*1000,HBL[[#This Row],[Hållbar mängd]]*HBL[[#This Row],[Effektivt värmevärde]]),"")</f>
        <v/>
      </c>
      <c r="C305" s="120" t="str">
        <f>IFERROR(IF(VLOOKUP(HBL[[#This Row],[Drivmedel]],DML_drivmedel[[FuelID]:[Reduktionsplikt]],10,FALSE)="Ja",VLOOKUP(HBL[[#This Row],[Drivmedelskategori]],Drivmedel[],5,FALSE),""),"")</f>
        <v/>
      </c>
      <c r="D305" s="9" t="str">
        <f>IFERROR(IF(HBL[[#This Row],[Hållbar mängd]]&gt;0,HBL[[#This Row],[Växthusgasutsläpp g CO2e/MJ]]*HBL[[#This Row],[Energimängd MJ]]/1000000,""),"")</f>
        <v/>
      </c>
      <c r="E305" s="3" t="str">
        <f>IF(HBL[[#This Row],[Hållbar mängd]]&gt;0,CONCATENATE(Rapporteringsår,"-",HBL[[#This Row],[ID]]),"")</f>
        <v/>
      </c>
      <c r="F305" s="3" t="str">
        <f>IF(HBL[[#This Row],[Hållbar mängd]]&gt;0,Organisationsnummer,"")</f>
        <v/>
      </c>
      <c r="G305" s="56" t="str">
        <f>IF(HBL[[#This Row],[Hållbar mängd]]&gt;0,Rapporteringsår,"")</f>
        <v/>
      </c>
      <c r="H305" s="76" t="str">
        <f>IFERROR(VLOOKUP(HBL[[#This Row],[Råvara]],Råvaror!$B$3:$D$81,3,FALSE),"")</f>
        <v/>
      </c>
      <c r="I305" s="76" t="str">
        <f>IFERROR(VLOOKUP(HBL[[#This Row],[Råvara]],Råvaror!$B$3:$E$81,4,FALSE),"")</f>
        <v/>
      </c>
      <c r="J305" s="76" t="str">
        <f>IFERROR(VLOOKUP(HBL[[#This Row],[Drivmedel]],DML_drivmedel[[FuelID]:[Drivmedel]],6,FALSE),"")</f>
        <v/>
      </c>
      <c r="K305" s="148">
        <v>3303</v>
      </c>
      <c r="L305" s="3"/>
      <c r="M305" s="3"/>
      <c r="N305" s="3"/>
      <c r="O305" s="78"/>
      <c r="P305" s="3"/>
      <c r="Q305" s="3" t="str">
        <f>IFERROR(HLOOKUP(HBL[[#This Row],[Bränslekategori]],Listor!$G$292:$N$306,IF(HBL[[#This Row],[Enhet]]=Listor!$A$44,14,IF(HBL[[#This Row],[Enhet]]=Listor!$A$45,15,"")),FALSE),"")</f>
        <v/>
      </c>
      <c r="R305" s="3"/>
      <c r="S305" s="3"/>
      <c r="T305" s="3"/>
      <c r="U305" s="3"/>
      <c r="V305" s="3"/>
      <c r="W305" s="3"/>
      <c r="X305" s="3"/>
      <c r="Y305" s="77" t="str">
        <f>IF(HBL[[#This Row],[Produktionskedja]]&lt;&gt;"",VLOOKUP(HBL[[#This Row],[Produktionskedja]],Normalvärden[],4,FALSE),"")</f>
        <v/>
      </c>
      <c r="Z305" s="54"/>
      <c r="AA305" s="3"/>
      <c r="AB305" s="54"/>
      <c r="AC305" s="55" t="str">
        <f>IF(HBL[[#This Row],[Växthusgasutsläpp g CO2e/MJ]]&lt;&gt;"",IF(HBL[[#This Row],[Växthusgasutsläpp g CO2e/MJ]]&gt;(0.5*VLOOKUP(HBL[[#This Row],[Användningsområde]],Användningsområde[],2,FALSE)),"Utsläppsminskningen är mindre än 50 % och uppfyller därför inte hållbarhetskriterierna",""),"")</f>
        <v/>
      </c>
      <c r="AD305" s="163"/>
    </row>
    <row r="306" spans="2:30" x14ac:dyDescent="0.35">
      <c r="B306" s="9" t="str">
        <f>IF(HBL[[#This Row],[Hållbar mängd]]&gt;0,IF(HBL[[#This Row],[Enhet]]=Listor!$A$44,HBL[[#This Row],[Hållbar mängd]]*HBL[[#This Row],[Effektivt värmevärde]]*1000,HBL[[#This Row],[Hållbar mängd]]*HBL[[#This Row],[Effektivt värmevärde]]),"")</f>
        <v/>
      </c>
      <c r="C306" s="120" t="str">
        <f>IFERROR(IF(VLOOKUP(HBL[[#This Row],[Drivmedel]],DML_drivmedel[[FuelID]:[Reduktionsplikt]],10,FALSE)="Ja",VLOOKUP(HBL[[#This Row],[Drivmedelskategori]],Drivmedel[],5,FALSE),""),"")</f>
        <v/>
      </c>
      <c r="D306" s="9" t="str">
        <f>IFERROR(IF(HBL[[#This Row],[Hållbar mängd]]&gt;0,HBL[[#This Row],[Växthusgasutsläpp g CO2e/MJ]]*HBL[[#This Row],[Energimängd MJ]]/1000000,""),"")</f>
        <v/>
      </c>
      <c r="E306" s="3" t="str">
        <f>IF(HBL[[#This Row],[Hållbar mängd]]&gt;0,CONCATENATE(Rapporteringsår,"-",HBL[[#This Row],[ID]]),"")</f>
        <v/>
      </c>
      <c r="F306" s="3" t="str">
        <f>IF(HBL[[#This Row],[Hållbar mängd]]&gt;0,Organisationsnummer,"")</f>
        <v/>
      </c>
      <c r="G306" s="56" t="str">
        <f>IF(HBL[[#This Row],[Hållbar mängd]]&gt;0,Rapporteringsår,"")</f>
        <v/>
      </c>
      <c r="H306" s="76" t="str">
        <f>IFERROR(VLOOKUP(HBL[[#This Row],[Råvara]],Råvaror!$B$3:$D$81,3,FALSE),"")</f>
        <v/>
      </c>
      <c r="I306" s="76" t="str">
        <f>IFERROR(VLOOKUP(HBL[[#This Row],[Råvara]],Råvaror!$B$3:$E$81,4,FALSE),"")</f>
        <v/>
      </c>
      <c r="J306" s="76" t="str">
        <f>IFERROR(VLOOKUP(HBL[[#This Row],[Drivmedel]],DML_drivmedel[[FuelID]:[Drivmedel]],6,FALSE),"")</f>
        <v/>
      </c>
      <c r="K306" s="148">
        <v>3304</v>
      </c>
      <c r="L306" s="3"/>
      <c r="M306" s="3"/>
      <c r="N306" s="3"/>
      <c r="O306" s="78"/>
      <c r="P306" s="3"/>
      <c r="Q306" s="3" t="str">
        <f>IFERROR(HLOOKUP(HBL[[#This Row],[Bränslekategori]],Listor!$G$292:$N$306,IF(HBL[[#This Row],[Enhet]]=Listor!$A$44,14,IF(HBL[[#This Row],[Enhet]]=Listor!$A$45,15,"")),FALSE),"")</f>
        <v/>
      </c>
      <c r="R306" s="3"/>
      <c r="S306" s="3"/>
      <c r="T306" s="3"/>
      <c r="U306" s="3"/>
      <c r="V306" s="3"/>
      <c r="W306" s="3"/>
      <c r="X306" s="3"/>
      <c r="Y306" s="77" t="str">
        <f>IF(HBL[[#This Row],[Produktionskedja]]&lt;&gt;"",VLOOKUP(HBL[[#This Row],[Produktionskedja]],Normalvärden[],4,FALSE),"")</f>
        <v/>
      </c>
      <c r="Z306" s="54"/>
      <c r="AA306" s="3"/>
      <c r="AB306" s="54"/>
      <c r="AC306" s="55" t="str">
        <f>IF(HBL[[#This Row],[Växthusgasutsläpp g CO2e/MJ]]&lt;&gt;"",IF(HBL[[#This Row],[Växthusgasutsläpp g CO2e/MJ]]&gt;(0.5*VLOOKUP(HBL[[#This Row],[Användningsområde]],Användningsområde[],2,FALSE)),"Utsläppsminskningen är mindre än 50 % och uppfyller därför inte hållbarhetskriterierna",""),"")</f>
        <v/>
      </c>
      <c r="AD306" s="163"/>
    </row>
    <row r="307" spans="2:30" x14ac:dyDescent="0.35">
      <c r="B307" s="9" t="str">
        <f>IF(HBL[[#This Row],[Hållbar mängd]]&gt;0,IF(HBL[[#This Row],[Enhet]]=Listor!$A$44,HBL[[#This Row],[Hållbar mängd]]*HBL[[#This Row],[Effektivt värmevärde]]*1000,HBL[[#This Row],[Hållbar mängd]]*HBL[[#This Row],[Effektivt värmevärde]]),"")</f>
        <v/>
      </c>
      <c r="C307" s="120" t="str">
        <f>IFERROR(IF(VLOOKUP(HBL[[#This Row],[Drivmedel]],DML_drivmedel[[FuelID]:[Reduktionsplikt]],10,FALSE)="Ja",VLOOKUP(HBL[[#This Row],[Drivmedelskategori]],Drivmedel[],5,FALSE),""),"")</f>
        <v/>
      </c>
      <c r="D307" s="9" t="str">
        <f>IFERROR(IF(HBL[[#This Row],[Hållbar mängd]]&gt;0,HBL[[#This Row],[Växthusgasutsläpp g CO2e/MJ]]*HBL[[#This Row],[Energimängd MJ]]/1000000,""),"")</f>
        <v/>
      </c>
      <c r="E307" s="3" t="str">
        <f>IF(HBL[[#This Row],[Hållbar mängd]]&gt;0,CONCATENATE(Rapporteringsår,"-",HBL[[#This Row],[ID]]),"")</f>
        <v/>
      </c>
      <c r="F307" s="3" t="str">
        <f>IF(HBL[[#This Row],[Hållbar mängd]]&gt;0,Organisationsnummer,"")</f>
        <v/>
      </c>
      <c r="G307" s="56" t="str">
        <f>IF(HBL[[#This Row],[Hållbar mängd]]&gt;0,Rapporteringsår,"")</f>
        <v/>
      </c>
      <c r="H307" s="76" t="str">
        <f>IFERROR(VLOOKUP(HBL[[#This Row],[Råvara]],Råvaror!$B$3:$D$81,3,FALSE),"")</f>
        <v/>
      </c>
      <c r="I307" s="76" t="str">
        <f>IFERROR(VLOOKUP(HBL[[#This Row],[Råvara]],Råvaror!$B$3:$E$81,4,FALSE),"")</f>
        <v/>
      </c>
      <c r="J307" s="76" t="str">
        <f>IFERROR(VLOOKUP(HBL[[#This Row],[Drivmedel]],DML_drivmedel[[FuelID]:[Drivmedel]],6,FALSE),"")</f>
        <v/>
      </c>
      <c r="K307" s="148">
        <v>3305</v>
      </c>
      <c r="L307" s="3"/>
      <c r="M307" s="3"/>
      <c r="N307" s="3"/>
      <c r="O307" s="78"/>
      <c r="P307" s="3"/>
      <c r="Q307" s="3" t="str">
        <f>IFERROR(HLOOKUP(HBL[[#This Row],[Bränslekategori]],Listor!$G$292:$N$306,IF(HBL[[#This Row],[Enhet]]=Listor!$A$44,14,IF(HBL[[#This Row],[Enhet]]=Listor!$A$45,15,"")),FALSE),"")</f>
        <v/>
      </c>
      <c r="R307" s="3"/>
      <c r="S307" s="3"/>
      <c r="T307" s="3"/>
      <c r="U307" s="3"/>
      <c r="V307" s="3"/>
      <c r="W307" s="3"/>
      <c r="X307" s="3"/>
      <c r="Y307" s="77" t="str">
        <f>IF(HBL[[#This Row],[Produktionskedja]]&lt;&gt;"",VLOOKUP(HBL[[#This Row],[Produktionskedja]],Normalvärden[],4,FALSE),"")</f>
        <v/>
      </c>
      <c r="Z307" s="54"/>
      <c r="AA307" s="3"/>
      <c r="AB307" s="54"/>
      <c r="AC307" s="55" t="str">
        <f>IF(HBL[[#This Row],[Växthusgasutsläpp g CO2e/MJ]]&lt;&gt;"",IF(HBL[[#This Row],[Växthusgasutsläpp g CO2e/MJ]]&gt;(0.5*VLOOKUP(HBL[[#This Row],[Användningsområde]],Användningsområde[],2,FALSE)),"Utsläppsminskningen är mindre än 50 % och uppfyller därför inte hållbarhetskriterierna",""),"")</f>
        <v/>
      </c>
      <c r="AD307" s="163"/>
    </row>
    <row r="308" spans="2:30" x14ac:dyDescent="0.35">
      <c r="B308" s="9" t="str">
        <f>IF(HBL[[#This Row],[Hållbar mängd]]&gt;0,IF(HBL[[#This Row],[Enhet]]=Listor!$A$44,HBL[[#This Row],[Hållbar mängd]]*HBL[[#This Row],[Effektivt värmevärde]]*1000,HBL[[#This Row],[Hållbar mängd]]*HBL[[#This Row],[Effektivt värmevärde]]),"")</f>
        <v/>
      </c>
      <c r="C308" s="120" t="str">
        <f>IFERROR(IF(VLOOKUP(HBL[[#This Row],[Drivmedel]],DML_drivmedel[[FuelID]:[Reduktionsplikt]],10,FALSE)="Ja",VLOOKUP(HBL[[#This Row],[Drivmedelskategori]],Drivmedel[],5,FALSE),""),"")</f>
        <v/>
      </c>
      <c r="D308" s="9" t="str">
        <f>IFERROR(IF(HBL[[#This Row],[Hållbar mängd]]&gt;0,HBL[[#This Row],[Växthusgasutsläpp g CO2e/MJ]]*HBL[[#This Row],[Energimängd MJ]]/1000000,""),"")</f>
        <v/>
      </c>
      <c r="E308" s="3" t="str">
        <f>IF(HBL[[#This Row],[Hållbar mängd]]&gt;0,CONCATENATE(Rapporteringsår,"-",HBL[[#This Row],[ID]]),"")</f>
        <v/>
      </c>
      <c r="F308" s="3" t="str">
        <f>IF(HBL[[#This Row],[Hållbar mängd]]&gt;0,Organisationsnummer,"")</f>
        <v/>
      </c>
      <c r="G308" s="56" t="str">
        <f>IF(HBL[[#This Row],[Hållbar mängd]]&gt;0,Rapporteringsår,"")</f>
        <v/>
      </c>
      <c r="H308" s="76" t="str">
        <f>IFERROR(VLOOKUP(HBL[[#This Row],[Råvara]],Råvaror!$B$3:$D$81,3,FALSE),"")</f>
        <v/>
      </c>
      <c r="I308" s="76" t="str">
        <f>IFERROR(VLOOKUP(HBL[[#This Row],[Råvara]],Råvaror!$B$3:$E$81,4,FALSE),"")</f>
        <v/>
      </c>
      <c r="J308" s="76" t="str">
        <f>IFERROR(VLOOKUP(HBL[[#This Row],[Drivmedel]],DML_drivmedel[[FuelID]:[Drivmedel]],6,FALSE),"")</f>
        <v/>
      </c>
      <c r="K308" s="148">
        <v>3306</v>
      </c>
      <c r="L308" s="3"/>
      <c r="M308" s="3"/>
      <c r="N308" s="3"/>
      <c r="O308" s="78"/>
      <c r="P308" s="3"/>
      <c r="Q308" s="3" t="str">
        <f>IFERROR(HLOOKUP(HBL[[#This Row],[Bränslekategori]],Listor!$G$292:$N$306,IF(HBL[[#This Row],[Enhet]]=Listor!$A$44,14,IF(HBL[[#This Row],[Enhet]]=Listor!$A$45,15,"")),FALSE),"")</f>
        <v/>
      </c>
      <c r="R308" s="3"/>
      <c r="S308" s="3"/>
      <c r="T308" s="3"/>
      <c r="U308" s="3"/>
      <c r="V308" s="3"/>
      <c r="W308" s="3"/>
      <c r="X308" s="3"/>
      <c r="Y308" s="77" t="str">
        <f>IF(HBL[[#This Row],[Produktionskedja]]&lt;&gt;"",VLOOKUP(HBL[[#This Row],[Produktionskedja]],Normalvärden[],4,FALSE),"")</f>
        <v/>
      </c>
      <c r="Z308" s="54"/>
      <c r="AA308" s="3"/>
      <c r="AB308" s="54"/>
      <c r="AC308" s="55" t="str">
        <f>IF(HBL[[#This Row],[Växthusgasutsläpp g CO2e/MJ]]&lt;&gt;"",IF(HBL[[#This Row],[Växthusgasutsläpp g CO2e/MJ]]&gt;(0.5*VLOOKUP(HBL[[#This Row],[Användningsområde]],Användningsområde[],2,FALSE)),"Utsläppsminskningen är mindre än 50 % och uppfyller därför inte hållbarhetskriterierna",""),"")</f>
        <v/>
      </c>
      <c r="AD308" s="163"/>
    </row>
    <row r="309" spans="2:30" x14ac:dyDescent="0.35">
      <c r="B309" s="9" t="str">
        <f>IF(HBL[[#This Row],[Hållbar mängd]]&gt;0,IF(HBL[[#This Row],[Enhet]]=Listor!$A$44,HBL[[#This Row],[Hållbar mängd]]*HBL[[#This Row],[Effektivt värmevärde]]*1000,HBL[[#This Row],[Hållbar mängd]]*HBL[[#This Row],[Effektivt värmevärde]]),"")</f>
        <v/>
      </c>
      <c r="C309" s="120" t="str">
        <f>IFERROR(IF(VLOOKUP(HBL[[#This Row],[Drivmedel]],DML_drivmedel[[FuelID]:[Reduktionsplikt]],10,FALSE)="Ja",VLOOKUP(HBL[[#This Row],[Drivmedelskategori]],Drivmedel[],5,FALSE),""),"")</f>
        <v/>
      </c>
      <c r="D309" s="9" t="str">
        <f>IFERROR(IF(HBL[[#This Row],[Hållbar mängd]]&gt;0,HBL[[#This Row],[Växthusgasutsläpp g CO2e/MJ]]*HBL[[#This Row],[Energimängd MJ]]/1000000,""),"")</f>
        <v/>
      </c>
      <c r="E309" s="3" t="str">
        <f>IF(HBL[[#This Row],[Hållbar mängd]]&gt;0,CONCATENATE(Rapporteringsår,"-",HBL[[#This Row],[ID]]),"")</f>
        <v/>
      </c>
      <c r="F309" s="3" t="str">
        <f>IF(HBL[[#This Row],[Hållbar mängd]]&gt;0,Organisationsnummer,"")</f>
        <v/>
      </c>
      <c r="G309" s="56" t="str">
        <f>IF(HBL[[#This Row],[Hållbar mängd]]&gt;0,Rapporteringsår,"")</f>
        <v/>
      </c>
      <c r="H309" s="76" t="str">
        <f>IFERROR(VLOOKUP(HBL[[#This Row],[Råvara]],Råvaror!$B$3:$D$81,3,FALSE),"")</f>
        <v/>
      </c>
      <c r="I309" s="76" t="str">
        <f>IFERROR(VLOOKUP(HBL[[#This Row],[Råvara]],Råvaror!$B$3:$E$81,4,FALSE),"")</f>
        <v/>
      </c>
      <c r="J309" s="76" t="str">
        <f>IFERROR(VLOOKUP(HBL[[#This Row],[Drivmedel]],DML_drivmedel[[FuelID]:[Drivmedel]],6,FALSE),"")</f>
        <v/>
      </c>
      <c r="K309" s="148">
        <v>3307</v>
      </c>
      <c r="L309" s="3"/>
      <c r="M309" s="3"/>
      <c r="N309" s="3"/>
      <c r="O309" s="78"/>
      <c r="P309" s="3"/>
      <c r="Q309" s="3" t="str">
        <f>IFERROR(HLOOKUP(HBL[[#This Row],[Bränslekategori]],Listor!$G$292:$N$306,IF(HBL[[#This Row],[Enhet]]=Listor!$A$44,14,IF(HBL[[#This Row],[Enhet]]=Listor!$A$45,15,"")),FALSE),"")</f>
        <v/>
      </c>
      <c r="R309" s="3"/>
      <c r="S309" s="3"/>
      <c r="T309" s="3"/>
      <c r="U309" s="3"/>
      <c r="V309" s="3"/>
      <c r="W309" s="3"/>
      <c r="X309" s="3"/>
      <c r="Y309" s="77" t="str">
        <f>IF(HBL[[#This Row],[Produktionskedja]]&lt;&gt;"",VLOOKUP(HBL[[#This Row],[Produktionskedja]],Normalvärden[],4,FALSE),"")</f>
        <v/>
      </c>
      <c r="Z309" s="54"/>
      <c r="AA309" s="3"/>
      <c r="AB309" s="54"/>
      <c r="AC309" s="55" t="str">
        <f>IF(HBL[[#This Row],[Växthusgasutsläpp g CO2e/MJ]]&lt;&gt;"",IF(HBL[[#This Row],[Växthusgasutsläpp g CO2e/MJ]]&gt;(0.5*VLOOKUP(HBL[[#This Row],[Användningsområde]],Användningsområde[],2,FALSE)),"Utsläppsminskningen är mindre än 50 % och uppfyller därför inte hållbarhetskriterierna",""),"")</f>
        <v/>
      </c>
      <c r="AD309" s="163"/>
    </row>
    <row r="310" spans="2:30" x14ac:dyDescent="0.35">
      <c r="B310" s="9" t="str">
        <f>IF(HBL[[#This Row],[Hållbar mängd]]&gt;0,IF(HBL[[#This Row],[Enhet]]=Listor!$A$44,HBL[[#This Row],[Hållbar mängd]]*HBL[[#This Row],[Effektivt värmevärde]]*1000,HBL[[#This Row],[Hållbar mängd]]*HBL[[#This Row],[Effektivt värmevärde]]),"")</f>
        <v/>
      </c>
      <c r="C310" s="120" t="str">
        <f>IFERROR(IF(VLOOKUP(HBL[[#This Row],[Drivmedel]],DML_drivmedel[[FuelID]:[Reduktionsplikt]],10,FALSE)="Ja",VLOOKUP(HBL[[#This Row],[Drivmedelskategori]],Drivmedel[],5,FALSE),""),"")</f>
        <v/>
      </c>
      <c r="D310" s="9" t="str">
        <f>IFERROR(IF(HBL[[#This Row],[Hållbar mängd]]&gt;0,HBL[[#This Row],[Växthusgasutsläpp g CO2e/MJ]]*HBL[[#This Row],[Energimängd MJ]]/1000000,""),"")</f>
        <v/>
      </c>
      <c r="E310" s="3" t="str">
        <f>IF(HBL[[#This Row],[Hållbar mängd]]&gt;0,CONCATENATE(Rapporteringsår,"-",HBL[[#This Row],[ID]]),"")</f>
        <v/>
      </c>
      <c r="F310" s="3" t="str">
        <f>IF(HBL[[#This Row],[Hållbar mängd]]&gt;0,Organisationsnummer,"")</f>
        <v/>
      </c>
      <c r="G310" s="56" t="str">
        <f>IF(HBL[[#This Row],[Hållbar mängd]]&gt;0,Rapporteringsår,"")</f>
        <v/>
      </c>
      <c r="H310" s="76" t="str">
        <f>IFERROR(VLOOKUP(HBL[[#This Row],[Råvara]],Råvaror!$B$3:$D$81,3,FALSE),"")</f>
        <v/>
      </c>
      <c r="I310" s="76" t="str">
        <f>IFERROR(VLOOKUP(HBL[[#This Row],[Råvara]],Råvaror!$B$3:$E$81,4,FALSE),"")</f>
        <v/>
      </c>
      <c r="J310" s="76" t="str">
        <f>IFERROR(VLOOKUP(HBL[[#This Row],[Drivmedel]],DML_drivmedel[[FuelID]:[Drivmedel]],6,FALSE),"")</f>
        <v/>
      </c>
      <c r="K310" s="148">
        <v>3308</v>
      </c>
      <c r="L310" s="3"/>
      <c r="M310" s="3"/>
      <c r="N310" s="3"/>
      <c r="O310" s="78"/>
      <c r="P310" s="3"/>
      <c r="Q310" s="3" t="str">
        <f>IFERROR(HLOOKUP(HBL[[#This Row],[Bränslekategori]],Listor!$G$292:$N$306,IF(HBL[[#This Row],[Enhet]]=Listor!$A$44,14,IF(HBL[[#This Row],[Enhet]]=Listor!$A$45,15,"")),FALSE),"")</f>
        <v/>
      </c>
      <c r="R310" s="3"/>
      <c r="S310" s="3"/>
      <c r="T310" s="3"/>
      <c r="U310" s="3"/>
      <c r="V310" s="3"/>
      <c r="W310" s="3"/>
      <c r="X310" s="3"/>
      <c r="Y310" s="77" t="str">
        <f>IF(HBL[[#This Row],[Produktionskedja]]&lt;&gt;"",VLOOKUP(HBL[[#This Row],[Produktionskedja]],Normalvärden[],4,FALSE),"")</f>
        <v/>
      </c>
      <c r="Z310" s="54"/>
      <c r="AA310" s="3"/>
      <c r="AB310" s="54"/>
      <c r="AC310" s="55" t="str">
        <f>IF(HBL[[#This Row],[Växthusgasutsläpp g CO2e/MJ]]&lt;&gt;"",IF(HBL[[#This Row],[Växthusgasutsläpp g CO2e/MJ]]&gt;(0.5*VLOOKUP(HBL[[#This Row],[Användningsområde]],Användningsområde[],2,FALSE)),"Utsläppsminskningen är mindre än 50 % och uppfyller därför inte hållbarhetskriterierna",""),"")</f>
        <v/>
      </c>
      <c r="AD310" s="163"/>
    </row>
    <row r="311" spans="2:30" x14ac:dyDescent="0.35">
      <c r="B311" s="9" t="str">
        <f>IF(HBL[[#This Row],[Hållbar mängd]]&gt;0,IF(HBL[[#This Row],[Enhet]]=Listor!$A$44,HBL[[#This Row],[Hållbar mängd]]*HBL[[#This Row],[Effektivt värmevärde]]*1000,HBL[[#This Row],[Hållbar mängd]]*HBL[[#This Row],[Effektivt värmevärde]]),"")</f>
        <v/>
      </c>
      <c r="C311" s="120" t="str">
        <f>IFERROR(IF(VLOOKUP(HBL[[#This Row],[Drivmedel]],DML_drivmedel[[FuelID]:[Reduktionsplikt]],10,FALSE)="Ja",VLOOKUP(HBL[[#This Row],[Drivmedelskategori]],Drivmedel[],5,FALSE),""),"")</f>
        <v/>
      </c>
      <c r="D311" s="9" t="str">
        <f>IFERROR(IF(HBL[[#This Row],[Hållbar mängd]]&gt;0,HBL[[#This Row],[Växthusgasutsläpp g CO2e/MJ]]*HBL[[#This Row],[Energimängd MJ]]/1000000,""),"")</f>
        <v/>
      </c>
      <c r="E311" s="3" t="str">
        <f>IF(HBL[[#This Row],[Hållbar mängd]]&gt;0,CONCATENATE(Rapporteringsår,"-",HBL[[#This Row],[ID]]),"")</f>
        <v/>
      </c>
      <c r="F311" s="3" t="str">
        <f>IF(HBL[[#This Row],[Hållbar mängd]]&gt;0,Organisationsnummer,"")</f>
        <v/>
      </c>
      <c r="G311" s="56" t="str">
        <f>IF(HBL[[#This Row],[Hållbar mängd]]&gt;0,Rapporteringsår,"")</f>
        <v/>
      </c>
      <c r="H311" s="76" t="str">
        <f>IFERROR(VLOOKUP(HBL[[#This Row],[Råvara]],Råvaror!$B$3:$D$81,3,FALSE),"")</f>
        <v/>
      </c>
      <c r="I311" s="76" t="str">
        <f>IFERROR(VLOOKUP(HBL[[#This Row],[Råvara]],Råvaror!$B$3:$E$81,4,FALSE),"")</f>
        <v/>
      </c>
      <c r="J311" s="76" t="str">
        <f>IFERROR(VLOOKUP(HBL[[#This Row],[Drivmedel]],DML_drivmedel[[FuelID]:[Drivmedel]],6,FALSE),"")</f>
        <v/>
      </c>
      <c r="K311" s="148">
        <v>3309</v>
      </c>
      <c r="L311" s="3"/>
      <c r="M311" s="3"/>
      <c r="N311" s="3"/>
      <c r="O311" s="78"/>
      <c r="P311" s="3"/>
      <c r="Q311" s="3" t="str">
        <f>IFERROR(HLOOKUP(HBL[[#This Row],[Bränslekategori]],Listor!$G$292:$N$306,IF(HBL[[#This Row],[Enhet]]=Listor!$A$44,14,IF(HBL[[#This Row],[Enhet]]=Listor!$A$45,15,"")),FALSE),"")</f>
        <v/>
      </c>
      <c r="R311" s="3"/>
      <c r="S311" s="3"/>
      <c r="T311" s="3"/>
      <c r="U311" s="3"/>
      <c r="V311" s="3"/>
      <c r="W311" s="3"/>
      <c r="X311" s="3"/>
      <c r="Y311" s="77" t="str">
        <f>IF(HBL[[#This Row],[Produktionskedja]]&lt;&gt;"",VLOOKUP(HBL[[#This Row],[Produktionskedja]],Normalvärden[],4,FALSE),"")</f>
        <v/>
      </c>
      <c r="Z311" s="54"/>
      <c r="AA311" s="3"/>
      <c r="AB311" s="54"/>
      <c r="AC311" s="55" t="str">
        <f>IF(HBL[[#This Row],[Växthusgasutsläpp g CO2e/MJ]]&lt;&gt;"",IF(HBL[[#This Row],[Växthusgasutsläpp g CO2e/MJ]]&gt;(0.5*VLOOKUP(HBL[[#This Row],[Användningsområde]],Användningsområde[],2,FALSE)),"Utsläppsminskningen är mindre än 50 % och uppfyller därför inte hållbarhetskriterierna",""),"")</f>
        <v/>
      </c>
      <c r="AD311" s="163"/>
    </row>
    <row r="312" spans="2:30" x14ac:dyDescent="0.35">
      <c r="B312" s="9" t="str">
        <f>IF(HBL[[#This Row],[Hållbar mängd]]&gt;0,IF(HBL[[#This Row],[Enhet]]=Listor!$A$44,HBL[[#This Row],[Hållbar mängd]]*HBL[[#This Row],[Effektivt värmevärde]]*1000,HBL[[#This Row],[Hållbar mängd]]*HBL[[#This Row],[Effektivt värmevärde]]),"")</f>
        <v/>
      </c>
      <c r="C312" s="120" t="str">
        <f>IFERROR(IF(VLOOKUP(HBL[[#This Row],[Drivmedel]],DML_drivmedel[[FuelID]:[Reduktionsplikt]],10,FALSE)="Ja",VLOOKUP(HBL[[#This Row],[Drivmedelskategori]],Drivmedel[],5,FALSE),""),"")</f>
        <v/>
      </c>
      <c r="D312" s="9" t="str">
        <f>IFERROR(IF(HBL[[#This Row],[Hållbar mängd]]&gt;0,HBL[[#This Row],[Växthusgasutsläpp g CO2e/MJ]]*HBL[[#This Row],[Energimängd MJ]]/1000000,""),"")</f>
        <v/>
      </c>
      <c r="E312" s="3" t="str">
        <f>IF(HBL[[#This Row],[Hållbar mängd]]&gt;0,CONCATENATE(Rapporteringsår,"-",HBL[[#This Row],[ID]]),"")</f>
        <v/>
      </c>
      <c r="F312" s="3" t="str">
        <f>IF(HBL[[#This Row],[Hållbar mängd]]&gt;0,Organisationsnummer,"")</f>
        <v/>
      </c>
      <c r="G312" s="56" t="str">
        <f>IF(HBL[[#This Row],[Hållbar mängd]]&gt;0,Rapporteringsår,"")</f>
        <v/>
      </c>
      <c r="H312" s="76" t="str">
        <f>IFERROR(VLOOKUP(HBL[[#This Row],[Råvara]],Råvaror!$B$3:$D$81,3,FALSE),"")</f>
        <v/>
      </c>
      <c r="I312" s="76" t="str">
        <f>IFERROR(VLOOKUP(HBL[[#This Row],[Råvara]],Råvaror!$B$3:$E$81,4,FALSE),"")</f>
        <v/>
      </c>
      <c r="J312" s="76" t="str">
        <f>IFERROR(VLOOKUP(HBL[[#This Row],[Drivmedel]],DML_drivmedel[[FuelID]:[Drivmedel]],6,FALSE),"")</f>
        <v/>
      </c>
      <c r="K312" s="148">
        <v>3310</v>
      </c>
      <c r="L312" s="3"/>
      <c r="M312" s="3"/>
      <c r="N312" s="3"/>
      <c r="O312" s="78"/>
      <c r="P312" s="3"/>
      <c r="Q312" s="3" t="str">
        <f>IFERROR(HLOOKUP(HBL[[#This Row],[Bränslekategori]],Listor!$G$292:$N$306,IF(HBL[[#This Row],[Enhet]]=Listor!$A$44,14,IF(HBL[[#This Row],[Enhet]]=Listor!$A$45,15,"")),FALSE),"")</f>
        <v/>
      </c>
      <c r="R312" s="3"/>
      <c r="S312" s="3"/>
      <c r="T312" s="3"/>
      <c r="U312" s="3"/>
      <c r="V312" s="3"/>
      <c r="W312" s="3"/>
      <c r="X312" s="3"/>
      <c r="Y312" s="77" t="str">
        <f>IF(HBL[[#This Row],[Produktionskedja]]&lt;&gt;"",VLOOKUP(HBL[[#This Row],[Produktionskedja]],Normalvärden[],4,FALSE),"")</f>
        <v/>
      </c>
      <c r="Z312" s="54"/>
      <c r="AA312" s="3"/>
      <c r="AB312" s="54"/>
      <c r="AC312" s="55" t="str">
        <f>IF(HBL[[#This Row],[Växthusgasutsläpp g CO2e/MJ]]&lt;&gt;"",IF(HBL[[#This Row],[Växthusgasutsläpp g CO2e/MJ]]&gt;(0.5*VLOOKUP(HBL[[#This Row],[Användningsområde]],Användningsområde[],2,FALSE)),"Utsläppsminskningen är mindre än 50 % och uppfyller därför inte hållbarhetskriterierna",""),"")</f>
        <v/>
      </c>
      <c r="AD312" s="163"/>
    </row>
    <row r="313" spans="2:30" x14ac:dyDescent="0.35">
      <c r="B313" s="9" t="str">
        <f>IF(HBL[[#This Row],[Hållbar mängd]]&gt;0,IF(HBL[[#This Row],[Enhet]]=Listor!$A$44,HBL[[#This Row],[Hållbar mängd]]*HBL[[#This Row],[Effektivt värmevärde]]*1000,HBL[[#This Row],[Hållbar mängd]]*HBL[[#This Row],[Effektivt värmevärde]]),"")</f>
        <v/>
      </c>
      <c r="C313" s="120" t="str">
        <f>IFERROR(IF(VLOOKUP(HBL[[#This Row],[Drivmedel]],DML_drivmedel[[FuelID]:[Reduktionsplikt]],10,FALSE)="Ja",VLOOKUP(HBL[[#This Row],[Drivmedelskategori]],Drivmedel[],5,FALSE),""),"")</f>
        <v/>
      </c>
      <c r="D313" s="9" t="str">
        <f>IFERROR(IF(HBL[[#This Row],[Hållbar mängd]]&gt;0,HBL[[#This Row],[Växthusgasutsläpp g CO2e/MJ]]*HBL[[#This Row],[Energimängd MJ]]/1000000,""),"")</f>
        <v/>
      </c>
      <c r="E313" s="3" t="str">
        <f>IF(HBL[[#This Row],[Hållbar mängd]]&gt;0,CONCATENATE(Rapporteringsår,"-",HBL[[#This Row],[ID]]),"")</f>
        <v/>
      </c>
      <c r="F313" s="3" t="str">
        <f>IF(HBL[[#This Row],[Hållbar mängd]]&gt;0,Organisationsnummer,"")</f>
        <v/>
      </c>
      <c r="G313" s="56" t="str">
        <f>IF(HBL[[#This Row],[Hållbar mängd]]&gt;0,Rapporteringsår,"")</f>
        <v/>
      </c>
      <c r="H313" s="76" t="str">
        <f>IFERROR(VLOOKUP(HBL[[#This Row],[Råvara]],Råvaror!$B$3:$D$81,3,FALSE),"")</f>
        <v/>
      </c>
      <c r="I313" s="76" t="str">
        <f>IFERROR(VLOOKUP(HBL[[#This Row],[Råvara]],Råvaror!$B$3:$E$81,4,FALSE),"")</f>
        <v/>
      </c>
      <c r="J313" s="76" t="str">
        <f>IFERROR(VLOOKUP(HBL[[#This Row],[Drivmedel]],DML_drivmedel[[FuelID]:[Drivmedel]],6,FALSE),"")</f>
        <v/>
      </c>
      <c r="K313" s="148">
        <v>3311</v>
      </c>
      <c r="L313" s="3"/>
      <c r="M313" s="3"/>
      <c r="N313" s="3"/>
      <c r="O313" s="78"/>
      <c r="P313" s="3"/>
      <c r="Q313" s="3" t="str">
        <f>IFERROR(HLOOKUP(HBL[[#This Row],[Bränslekategori]],Listor!$G$292:$N$306,IF(HBL[[#This Row],[Enhet]]=Listor!$A$44,14,IF(HBL[[#This Row],[Enhet]]=Listor!$A$45,15,"")),FALSE),"")</f>
        <v/>
      </c>
      <c r="R313" s="3"/>
      <c r="S313" s="3"/>
      <c r="T313" s="3"/>
      <c r="U313" s="3"/>
      <c r="V313" s="3"/>
      <c r="W313" s="3"/>
      <c r="X313" s="3"/>
      <c r="Y313" s="77" t="str">
        <f>IF(HBL[[#This Row],[Produktionskedja]]&lt;&gt;"",VLOOKUP(HBL[[#This Row],[Produktionskedja]],Normalvärden[],4,FALSE),"")</f>
        <v/>
      </c>
      <c r="Z313" s="54"/>
      <c r="AA313" s="3"/>
      <c r="AB313" s="54"/>
      <c r="AC313" s="55" t="str">
        <f>IF(HBL[[#This Row],[Växthusgasutsläpp g CO2e/MJ]]&lt;&gt;"",IF(HBL[[#This Row],[Växthusgasutsläpp g CO2e/MJ]]&gt;(0.5*VLOOKUP(HBL[[#This Row],[Användningsområde]],Användningsområde[],2,FALSE)),"Utsläppsminskningen är mindre än 50 % och uppfyller därför inte hållbarhetskriterierna",""),"")</f>
        <v/>
      </c>
      <c r="AD313" s="163"/>
    </row>
    <row r="314" spans="2:30" x14ac:dyDescent="0.35">
      <c r="B314" s="9" t="str">
        <f>IF(HBL[[#This Row],[Hållbar mängd]]&gt;0,IF(HBL[[#This Row],[Enhet]]=Listor!$A$44,HBL[[#This Row],[Hållbar mängd]]*HBL[[#This Row],[Effektivt värmevärde]]*1000,HBL[[#This Row],[Hållbar mängd]]*HBL[[#This Row],[Effektivt värmevärde]]),"")</f>
        <v/>
      </c>
      <c r="C314" s="120" t="str">
        <f>IFERROR(IF(VLOOKUP(HBL[[#This Row],[Drivmedel]],DML_drivmedel[[FuelID]:[Reduktionsplikt]],10,FALSE)="Ja",VLOOKUP(HBL[[#This Row],[Drivmedelskategori]],Drivmedel[],5,FALSE),""),"")</f>
        <v/>
      </c>
      <c r="D314" s="9" t="str">
        <f>IFERROR(IF(HBL[[#This Row],[Hållbar mängd]]&gt;0,HBL[[#This Row],[Växthusgasutsläpp g CO2e/MJ]]*HBL[[#This Row],[Energimängd MJ]]/1000000,""),"")</f>
        <v/>
      </c>
      <c r="E314" s="3" t="str">
        <f>IF(HBL[[#This Row],[Hållbar mängd]]&gt;0,CONCATENATE(Rapporteringsår,"-",HBL[[#This Row],[ID]]),"")</f>
        <v/>
      </c>
      <c r="F314" s="3" t="str">
        <f>IF(HBL[[#This Row],[Hållbar mängd]]&gt;0,Organisationsnummer,"")</f>
        <v/>
      </c>
      <c r="G314" s="56" t="str">
        <f>IF(HBL[[#This Row],[Hållbar mängd]]&gt;0,Rapporteringsår,"")</f>
        <v/>
      </c>
      <c r="H314" s="76" t="str">
        <f>IFERROR(VLOOKUP(HBL[[#This Row],[Råvara]],Råvaror!$B$3:$D$81,3,FALSE),"")</f>
        <v/>
      </c>
      <c r="I314" s="76" t="str">
        <f>IFERROR(VLOOKUP(HBL[[#This Row],[Råvara]],Råvaror!$B$3:$E$81,4,FALSE),"")</f>
        <v/>
      </c>
      <c r="J314" s="76" t="str">
        <f>IFERROR(VLOOKUP(HBL[[#This Row],[Drivmedel]],DML_drivmedel[[FuelID]:[Drivmedel]],6,FALSE),"")</f>
        <v/>
      </c>
      <c r="K314" s="148">
        <v>3312</v>
      </c>
      <c r="L314" s="3"/>
      <c r="M314" s="3"/>
      <c r="N314" s="3"/>
      <c r="O314" s="78"/>
      <c r="P314" s="3"/>
      <c r="Q314" s="3" t="str">
        <f>IFERROR(HLOOKUP(HBL[[#This Row],[Bränslekategori]],Listor!$G$292:$N$306,IF(HBL[[#This Row],[Enhet]]=Listor!$A$44,14,IF(HBL[[#This Row],[Enhet]]=Listor!$A$45,15,"")),FALSE),"")</f>
        <v/>
      </c>
      <c r="R314" s="3"/>
      <c r="S314" s="3"/>
      <c r="T314" s="3"/>
      <c r="U314" s="3"/>
      <c r="V314" s="3"/>
      <c r="W314" s="3"/>
      <c r="X314" s="3"/>
      <c r="Y314" s="77" t="str">
        <f>IF(HBL[[#This Row],[Produktionskedja]]&lt;&gt;"",VLOOKUP(HBL[[#This Row],[Produktionskedja]],Normalvärden[],4,FALSE),"")</f>
        <v/>
      </c>
      <c r="Z314" s="54"/>
      <c r="AA314" s="3"/>
      <c r="AB314" s="54"/>
      <c r="AC314" s="55" t="str">
        <f>IF(HBL[[#This Row],[Växthusgasutsläpp g CO2e/MJ]]&lt;&gt;"",IF(HBL[[#This Row],[Växthusgasutsläpp g CO2e/MJ]]&gt;(0.5*VLOOKUP(HBL[[#This Row],[Användningsområde]],Användningsområde[],2,FALSE)),"Utsläppsminskningen är mindre än 50 % och uppfyller därför inte hållbarhetskriterierna",""),"")</f>
        <v/>
      </c>
      <c r="AD314" s="163"/>
    </row>
    <row r="315" spans="2:30" x14ac:dyDescent="0.35">
      <c r="B315" s="9" t="str">
        <f>IF(HBL[[#This Row],[Hållbar mängd]]&gt;0,IF(HBL[[#This Row],[Enhet]]=Listor!$A$44,HBL[[#This Row],[Hållbar mängd]]*HBL[[#This Row],[Effektivt värmevärde]]*1000,HBL[[#This Row],[Hållbar mängd]]*HBL[[#This Row],[Effektivt värmevärde]]),"")</f>
        <v/>
      </c>
      <c r="C315" s="120" t="str">
        <f>IFERROR(IF(VLOOKUP(HBL[[#This Row],[Drivmedel]],DML_drivmedel[[FuelID]:[Reduktionsplikt]],10,FALSE)="Ja",VLOOKUP(HBL[[#This Row],[Drivmedelskategori]],Drivmedel[],5,FALSE),""),"")</f>
        <v/>
      </c>
      <c r="D315" s="9" t="str">
        <f>IFERROR(IF(HBL[[#This Row],[Hållbar mängd]]&gt;0,HBL[[#This Row],[Växthusgasutsläpp g CO2e/MJ]]*HBL[[#This Row],[Energimängd MJ]]/1000000,""),"")</f>
        <v/>
      </c>
      <c r="E315" s="3" t="str">
        <f>IF(HBL[[#This Row],[Hållbar mängd]]&gt;0,CONCATENATE(Rapporteringsår,"-",HBL[[#This Row],[ID]]),"")</f>
        <v/>
      </c>
      <c r="F315" s="3" t="str">
        <f>IF(HBL[[#This Row],[Hållbar mängd]]&gt;0,Organisationsnummer,"")</f>
        <v/>
      </c>
      <c r="G315" s="56" t="str">
        <f>IF(HBL[[#This Row],[Hållbar mängd]]&gt;0,Rapporteringsår,"")</f>
        <v/>
      </c>
      <c r="H315" s="76" t="str">
        <f>IFERROR(VLOOKUP(HBL[[#This Row],[Råvara]],Råvaror!$B$3:$D$81,3,FALSE),"")</f>
        <v/>
      </c>
      <c r="I315" s="76" t="str">
        <f>IFERROR(VLOOKUP(HBL[[#This Row],[Råvara]],Råvaror!$B$3:$E$81,4,FALSE),"")</f>
        <v/>
      </c>
      <c r="J315" s="76" t="str">
        <f>IFERROR(VLOOKUP(HBL[[#This Row],[Drivmedel]],DML_drivmedel[[FuelID]:[Drivmedel]],6,FALSE),"")</f>
        <v/>
      </c>
      <c r="K315" s="148">
        <v>3313</v>
      </c>
      <c r="L315" s="3"/>
      <c r="M315" s="3"/>
      <c r="N315" s="3"/>
      <c r="O315" s="78"/>
      <c r="P315" s="3"/>
      <c r="Q315" s="3" t="str">
        <f>IFERROR(HLOOKUP(HBL[[#This Row],[Bränslekategori]],Listor!$G$292:$N$306,IF(HBL[[#This Row],[Enhet]]=Listor!$A$44,14,IF(HBL[[#This Row],[Enhet]]=Listor!$A$45,15,"")),FALSE),"")</f>
        <v/>
      </c>
      <c r="R315" s="3"/>
      <c r="S315" s="3"/>
      <c r="T315" s="3"/>
      <c r="U315" s="3"/>
      <c r="V315" s="3"/>
      <c r="W315" s="3"/>
      <c r="X315" s="3"/>
      <c r="Y315" s="77" t="str">
        <f>IF(HBL[[#This Row],[Produktionskedja]]&lt;&gt;"",VLOOKUP(HBL[[#This Row],[Produktionskedja]],Normalvärden[],4,FALSE),"")</f>
        <v/>
      </c>
      <c r="Z315" s="54"/>
      <c r="AA315" s="3"/>
      <c r="AB315" s="54"/>
      <c r="AC315" s="55" t="str">
        <f>IF(HBL[[#This Row],[Växthusgasutsläpp g CO2e/MJ]]&lt;&gt;"",IF(HBL[[#This Row],[Växthusgasutsläpp g CO2e/MJ]]&gt;(0.5*VLOOKUP(HBL[[#This Row],[Användningsområde]],Användningsområde[],2,FALSE)),"Utsläppsminskningen är mindre än 50 % och uppfyller därför inte hållbarhetskriterierna",""),"")</f>
        <v/>
      </c>
      <c r="AD315" s="163"/>
    </row>
    <row r="316" spans="2:30" x14ac:dyDescent="0.35">
      <c r="B316" s="9" t="str">
        <f>IF(HBL[[#This Row],[Hållbar mängd]]&gt;0,IF(HBL[[#This Row],[Enhet]]=Listor!$A$44,HBL[[#This Row],[Hållbar mängd]]*HBL[[#This Row],[Effektivt värmevärde]]*1000,HBL[[#This Row],[Hållbar mängd]]*HBL[[#This Row],[Effektivt värmevärde]]),"")</f>
        <v/>
      </c>
      <c r="C316" s="120" t="str">
        <f>IFERROR(IF(VLOOKUP(HBL[[#This Row],[Drivmedel]],DML_drivmedel[[FuelID]:[Reduktionsplikt]],10,FALSE)="Ja",VLOOKUP(HBL[[#This Row],[Drivmedelskategori]],Drivmedel[],5,FALSE),""),"")</f>
        <v/>
      </c>
      <c r="D316" s="9" t="str">
        <f>IFERROR(IF(HBL[[#This Row],[Hållbar mängd]]&gt;0,HBL[[#This Row],[Växthusgasutsläpp g CO2e/MJ]]*HBL[[#This Row],[Energimängd MJ]]/1000000,""),"")</f>
        <v/>
      </c>
      <c r="E316" s="3" t="str">
        <f>IF(HBL[[#This Row],[Hållbar mängd]]&gt;0,CONCATENATE(Rapporteringsår,"-",HBL[[#This Row],[ID]]),"")</f>
        <v/>
      </c>
      <c r="F316" s="3" t="str">
        <f>IF(HBL[[#This Row],[Hållbar mängd]]&gt;0,Organisationsnummer,"")</f>
        <v/>
      </c>
      <c r="G316" s="56" t="str">
        <f>IF(HBL[[#This Row],[Hållbar mängd]]&gt;0,Rapporteringsår,"")</f>
        <v/>
      </c>
      <c r="H316" s="76" t="str">
        <f>IFERROR(VLOOKUP(HBL[[#This Row],[Råvara]],Råvaror!$B$3:$D$81,3,FALSE),"")</f>
        <v/>
      </c>
      <c r="I316" s="76" t="str">
        <f>IFERROR(VLOOKUP(HBL[[#This Row],[Råvara]],Råvaror!$B$3:$E$81,4,FALSE),"")</f>
        <v/>
      </c>
      <c r="J316" s="76" t="str">
        <f>IFERROR(VLOOKUP(HBL[[#This Row],[Drivmedel]],DML_drivmedel[[FuelID]:[Drivmedel]],6,FALSE),"")</f>
        <v/>
      </c>
      <c r="K316" s="148">
        <v>3314</v>
      </c>
      <c r="L316" s="3"/>
      <c r="M316" s="3"/>
      <c r="N316" s="3"/>
      <c r="O316" s="78"/>
      <c r="P316" s="3"/>
      <c r="Q316" s="3" t="str">
        <f>IFERROR(HLOOKUP(HBL[[#This Row],[Bränslekategori]],Listor!$G$292:$N$306,IF(HBL[[#This Row],[Enhet]]=Listor!$A$44,14,IF(HBL[[#This Row],[Enhet]]=Listor!$A$45,15,"")),FALSE),"")</f>
        <v/>
      </c>
      <c r="R316" s="3"/>
      <c r="S316" s="3"/>
      <c r="T316" s="3"/>
      <c r="U316" s="3"/>
      <c r="V316" s="3"/>
      <c r="W316" s="3"/>
      <c r="X316" s="3"/>
      <c r="Y316" s="77" t="str">
        <f>IF(HBL[[#This Row],[Produktionskedja]]&lt;&gt;"",VLOOKUP(HBL[[#This Row],[Produktionskedja]],Normalvärden[],4,FALSE),"")</f>
        <v/>
      </c>
      <c r="Z316" s="54"/>
      <c r="AA316" s="3"/>
      <c r="AB316" s="54"/>
      <c r="AC316" s="55" t="str">
        <f>IF(HBL[[#This Row],[Växthusgasutsläpp g CO2e/MJ]]&lt;&gt;"",IF(HBL[[#This Row],[Växthusgasutsläpp g CO2e/MJ]]&gt;(0.5*VLOOKUP(HBL[[#This Row],[Användningsområde]],Användningsområde[],2,FALSE)),"Utsläppsminskningen är mindre än 50 % och uppfyller därför inte hållbarhetskriterierna",""),"")</f>
        <v/>
      </c>
      <c r="AD316" s="163"/>
    </row>
    <row r="317" spans="2:30" x14ac:dyDescent="0.35">
      <c r="B317" s="9" t="str">
        <f>IF(HBL[[#This Row],[Hållbar mängd]]&gt;0,IF(HBL[[#This Row],[Enhet]]=Listor!$A$44,HBL[[#This Row],[Hållbar mängd]]*HBL[[#This Row],[Effektivt värmevärde]]*1000,HBL[[#This Row],[Hållbar mängd]]*HBL[[#This Row],[Effektivt värmevärde]]),"")</f>
        <v/>
      </c>
      <c r="C317" s="120" t="str">
        <f>IFERROR(IF(VLOOKUP(HBL[[#This Row],[Drivmedel]],DML_drivmedel[[FuelID]:[Reduktionsplikt]],10,FALSE)="Ja",VLOOKUP(HBL[[#This Row],[Drivmedelskategori]],Drivmedel[],5,FALSE),""),"")</f>
        <v/>
      </c>
      <c r="D317" s="9" t="str">
        <f>IFERROR(IF(HBL[[#This Row],[Hållbar mängd]]&gt;0,HBL[[#This Row],[Växthusgasutsläpp g CO2e/MJ]]*HBL[[#This Row],[Energimängd MJ]]/1000000,""),"")</f>
        <v/>
      </c>
      <c r="E317" s="3" t="str">
        <f>IF(HBL[[#This Row],[Hållbar mängd]]&gt;0,CONCATENATE(Rapporteringsår,"-",HBL[[#This Row],[ID]]),"")</f>
        <v/>
      </c>
      <c r="F317" s="3" t="str">
        <f>IF(HBL[[#This Row],[Hållbar mängd]]&gt;0,Organisationsnummer,"")</f>
        <v/>
      </c>
      <c r="G317" s="56" t="str">
        <f>IF(HBL[[#This Row],[Hållbar mängd]]&gt;0,Rapporteringsår,"")</f>
        <v/>
      </c>
      <c r="H317" s="76" t="str">
        <f>IFERROR(VLOOKUP(HBL[[#This Row],[Råvara]],Råvaror!$B$3:$D$81,3,FALSE),"")</f>
        <v/>
      </c>
      <c r="I317" s="76" t="str">
        <f>IFERROR(VLOOKUP(HBL[[#This Row],[Råvara]],Råvaror!$B$3:$E$81,4,FALSE),"")</f>
        <v/>
      </c>
      <c r="J317" s="76" t="str">
        <f>IFERROR(VLOOKUP(HBL[[#This Row],[Drivmedel]],DML_drivmedel[[FuelID]:[Drivmedel]],6,FALSE),"")</f>
        <v/>
      </c>
      <c r="K317" s="148">
        <v>3315</v>
      </c>
      <c r="L317" s="3"/>
      <c r="M317" s="3"/>
      <c r="N317" s="3"/>
      <c r="O317" s="78"/>
      <c r="P317" s="3"/>
      <c r="Q317" s="3" t="str">
        <f>IFERROR(HLOOKUP(HBL[[#This Row],[Bränslekategori]],Listor!$G$292:$N$306,IF(HBL[[#This Row],[Enhet]]=Listor!$A$44,14,IF(HBL[[#This Row],[Enhet]]=Listor!$A$45,15,"")),FALSE),"")</f>
        <v/>
      </c>
      <c r="R317" s="3"/>
      <c r="S317" s="3"/>
      <c r="T317" s="3"/>
      <c r="U317" s="3"/>
      <c r="V317" s="3"/>
      <c r="W317" s="3"/>
      <c r="X317" s="3"/>
      <c r="Y317" s="77" t="str">
        <f>IF(HBL[[#This Row],[Produktionskedja]]&lt;&gt;"",VLOOKUP(HBL[[#This Row],[Produktionskedja]],Normalvärden[],4,FALSE),"")</f>
        <v/>
      </c>
      <c r="Z317" s="54"/>
      <c r="AA317" s="3"/>
      <c r="AB317" s="54"/>
      <c r="AC317" s="55" t="str">
        <f>IF(HBL[[#This Row],[Växthusgasutsläpp g CO2e/MJ]]&lt;&gt;"",IF(HBL[[#This Row],[Växthusgasutsläpp g CO2e/MJ]]&gt;(0.5*VLOOKUP(HBL[[#This Row],[Användningsområde]],Användningsområde[],2,FALSE)),"Utsläppsminskningen är mindre än 50 % och uppfyller därför inte hållbarhetskriterierna",""),"")</f>
        <v/>
      </c>
      <c r="AD317" s="163"/>
    </row>
    <row r="318" spans="2:30" x14ac:dyDescent="0.35">
      <c r="B318" s="9" t="str">
        <f>IF(HBL[[#This Row],[Hållbar mängd]]&gt;0,IF(HBL[[#This Row],[Enhet]]=Listor!$A$44,HBL[[#This Row],[Hållbar mängd]]*HBL[[#This Row],[Effektivt värmevärde]]*1000,HBL[[#This Row],[Hållbar mängd]]*HBL[[#This Row],[Effektivt värmevärde]]),"")</f>
        <v/>
      </c>
      <c r="C318" s="120" t="str">
        <f>IFERROR(IF(VLOOKUP(HBL[[#This Row],[Drivmedel]],DML_drivmedel[[FuelID]:[Reduktionsplikt]],10,FALSE)="Ja",VLOOKUP(HBL[[#This Row],[Drivmedelskategori]],Drivmedel[],5,FALSE),""),"")</f>
        <v/>
      </c>
      <c r="D318" s="9" t="str">
        <f>IFERROR(IF(HBL[[#This Row],[Hållbar mängd]]&gt;0,HBL[[#This Row],[Växthusgasutsläpp g CO2e/MJ]]*HBL[[#This Row],[Energimängd MJ]]/1000000,""),"")</f>
        <v/>
      </c>
      <c r="E318" s="3" t="str">
        <f>IF(HBL[[#This Row],[Hållbar mängd]]&gt;0,CONCATENATE(Rapporteringsår,"-",HBL[[#This Row],[ID]]),"")</f>
        <v/>
      </c>
      <c r="F318" s="3" t="str">
        <f>IF(HBL[[#This Row],[Hållbar mängd]]&gt;0,Organisationsnummer,"")</f>
        <v/>
      </c>
      <c r="G318" s="56" t="str">
        <f>IF(HBL[[#This Row],[Hållbar mängd]]&gt;0,Rapporteringsår,"")</f>
        <v/>
      </c>
      <c r="H318" s="76" t="str">
        <f>IFERROR(VLOOKUP(HBL[[#This Row],[Råvara]],Råvaror!$B$3:$D$81,3,FALSE),"")</f>
        <v/>
      </c>
      <c r="I318" s="76" t="str">
        <f>IFERROR(VLOOKUP(HBL[[#This Row],[Råvara]],Råvaror!$B$3:$E$81,4,FALSE),"")</f>
        <v/>
      </c>
      <c r="J318" s="76" t="str">
        <f>IFERROR(VLOOKUP(HBL[[#This Row],[Drivmedel]],DML_drivmedel[[FuelID]:[Drivmedel]],6,FALSE),"")</f>
        <v/>
      </c>
      <c r="K318" s="148">
        <v>3316</v>
      </c>
      <c r="L318" s="3"/>
      <c r="M318" s="3"/>
      <c r="N318" s="3"/>
      <c r="O318" s="78"/>
      <c r="P318" s="3"/>
      <c r="Q318" s="3" t="str">
        <f>IFERROR(HLOOKUP(HBL[[#This Row],[Bränslekategori]],Listor!$G$292:$N$306,IF(HBL[[#This Row],[Enhet]]=Listor!$A$44,14,IF(HBL[[#This Row],[Enhet]]=Listor!$A$45,15,"")),FALSE),"")</f>
        <v/>
      </c>
      <c r="R318" s="3"/>
      <c r="S318" s="3"/>
      <c r="T318" s="3"/>
      <c r="U318" s="3"/>
      <c r="V318" s="3"/>
      <c r="W318" s="3"/>
      <c r="X318" s="3"/>
      <c r="Y318" s="77" t="str">
        <f>IF(HBL[[#This Row],[Produktionskedja]]&lt;&gt;"",VLOOKUP(HBL[[#This Row],[Produktionskedja]],Normalvärden[],4,FALSE),"")</f>
        <v/>
      </c>
      <c r="Z318" s="54"/>
      <c r="AA318" s="3"/>
      <c r="AB318" s="54"/>
      <c r="AC318" s="55" t="str">
        <f>IF(HBL[[#This Row],[Växthusgasutsläpp g CO2e/MJ]]&lt;&gt;"",IF(HBL[[#This Row],[Växthusgasutsläpp g CO2e/MJ]]&gt;(0.5*VLOOKUP(HBL[[#This Row],[Användningsområde]],Användningsområde[],2,FALSE)),"Utsläppsminskningen är mindre än 50 % och uppfyller därför inte hållbarhetskriterierna",""),"")</f>
        <v/>
      </c>
      <c r="AD318" s="163"/>
    </row>
    <row r="319" spans="2:30" x14ac:dyDescent="0.35">
      <c r="B319" s="9" t="str">
        <f>IF(HBL[[#This Row],[Hållbar mängd]]&gt;0,IF(HBL[[#This Row],[Enhet]]=Listor!$A$44,HBL[[#This Row],[Hållbar mängd]]*HBL[[#This Row],[Effektivt värmevärde]]*1000,HBL[[#This Row],[Hållbar mängd]]*HBL[[#This Row],[Effektivt värmevärde]]),"")</f>
        <v/>
      </c>
      <c r="C319" s="120" t="str">
        <f>IFERROR(IF(VLOOKUP(HBL[[#This Row],[Drivmedel]],DML_drivmedel[[FuelID]:[Reduktionsplikt]],10,FALSE)="Ja",VLOOKUP(HBL[[#This Row],[Drivmedelskategori]],Drivmedel[],5,FALSE),""),"")</f>
        <v/>
      </c>
      <c r="D319" s="9" t="str">
        <f>IFERROR(IF(HBL[[#This Row],[Hållbar mängd]]&gt;0,HBL[[#This Row],[Växthusgasutsläpp g CO2e/MJ]]*HBL[[#This Row],[Energimängd MJ]]/1000000,""),"")</f>
        <v/>
      </c>
      <c r="E319" s="3" t="str">
        <f>IF(HBL[[#This Row],[Hållbar mängd]]&gt;0,CONCATENATE(Rapporteringsår,"-",HBL[[#This Row],[ID]]),"")</f>
        <v/>
      </c>
      <c r="F319" s="3" t="str">
        <f>IF(HBL[[#This Row],[Hållbar mängd]]&gt;0,Organisationsnummer,"")</f>
        <v/>
      </c>
      <c r="G319" s="56" t="str">
        <f>IF(HBL[[#This Row],[Hållbar mängd]]&gt;0,Rapporteringsår,"")</f>
        <v/>
      </c>
      <c r="H319" s="76" t="str">
        <f>IFERROR(VLOOKUP(HBL[[#This Row],[Råvara]],Råvaror!$B$3:$D$81,3,FALSE),"")</f>
        <v/>
      </c>
      <c r="I319" s="76" t="str">
        <f>IFERROR(VLOOKUP(HBL[[#This Row],[Råvara]],Råvaror!$B$3:$E$81,4,FALSE),"")</f>
        <v/>
      </c>
      <c r="J319" s="76" t="str">
        <f>IFERROR(VLOOKUP(HBL[[#This Row],[Drivmedel]],DML_drivmedel[[FuelID]:[Drivmedel]],6,FALSE),"")</f>
        <v/>
      </c>
      <c r="K319" s="148">
        <v>3317</v>
      </c>
      <c r="L319" s="3"/>
      <c r="M319" s="3"/>
      <c r="N319" s="3"/>
      <c r="O319" s="78"/>
      <c r="P319" s="3"/>
      <c r="Q319" s="3" t="str">
        <f>IFERROR(HLOOKUP(HBL[[#This Row],[Bränslekategori]],Listor!$G$292:$N$306,IF(HBL[[#This Row],[Enhet]]=Listor!$A$44,14,IF(HBL[[#This Row],[Enhet]]=Listor!$A$45,15,"")),FALSE),"")</f>
        <v/>
      </c>
      <c r="R319" s="3"/>
      <c r="S319" s="3"/>
      <c r="T319" s="3"/>
      <c r="U319" s="3"/>
      <c r="V319" s="3"/>
      <c r="W319" s="3"/>
      <c r="X319" s="3"/>
      <c r="Y319" s="77" t="str">
        <f>IF(HBL[[#This Row],[Produktionskedja]]&lt;&gt;"",VLOOKUP(HBL[[#This Row],[Produktionskedja]],Normalvärden[],4,FALSE),"")</f>
        <v/>
      </c>
      <c r="Z319" s="54"/>
      <c r="AA319" s="3"/>
      <c r="AB319" s="54"/>
      <c r="AC319" s="55" t="str">
        <f>IF(HBL[[#This Row],[Växthusgasutsläpp g CO2e/MJ]]&lt;&gt;"",IF(HBL[[#This Row],[Växthusgasutsläpp g CO2e/MJ]]&gt;(0.5*VLOOKUP(HBL[[#This Row],[Användningsområde]],Användningsområde[],2,FALSE)),"Utsläppsminskningen är mindre än 50 % och uppfyller därför inte hållbarhetskriterierna",""),"")</f>
        <v/>
      </c>
      <c r="AD319" s="163"/>
    </row>
    <row r="320" spans="2:30" x14ac:dyDescent="0.35">
      <c r="B320" s="9" t="str">
        <f>IF(HBL[[#This Row],[Hållbar mängd]]&gt;0,IF(HBL[[#This Row],[Enhet]]=Listor!$A$44,HBL[[#This Row],[Hållbar mängd]]*HBL[[#This Row],[Effektivt värmevärde]]*1000,HBL[[#This Row],[Hållbar mängd]]*HBL[[#This Row],[Effektivt värmevärde]]),"")</f>
        <v/>
      </c>
      <c r="C320" s="120" t="str">
        <f>IFERROR(IF(VLOOKUP(HBL[[#This Row],[Drivmedel]],DML_drivmedel[[FuelID]:[Reduktionsplikt]],10,FALSE)="Ja",VLOOKUP(HBL[[#This Row],[Drivmedelskategori]],Drivmedel[],5,FALSE),""),"")</f>
        <v/>
      </c>
      <c r="D320" s="9" t="str">
        <f>IFERROR(IF(HBL[[#This Row],[Hållbar mängd]]&gt;0,HBL[[#This Row],[Växthusgasutsläpp g CO2e/MJ]]*HBL[[#This Row],[Energimängd MJ]]/1000000,""),"")</f>
        <v/>
      </c>
      <c r="E320" s="3" t="str">
        <f>IF(HBL[[#This Row],[Hållbar mängd]]&gt;0,CONCATENATE(Rapporteringsår,"-",HBL[[#This Row],[ID]]),"")</f>
        <v/>
      </c>
      <c r="F320" s="3" t="str">
        <f>IF(HBL[[#This Row],[Hållbar mängd]]&gt;0,Organisationsnummer,"")</f>
        <v/>
      </c>
      <c r="G320" s="56" t="str">
        <f>IF(HBL[[#This Row],[Hållbar mängd]]&gt;0,Rapporteringsår,"")</f>
        <v/>
      </c>
      <c r="H320" s="76" t="str">
        <f>IFERROR(VLOOKUP(HBL[[#This Row],[Råvara]],Råvaror!$B$3:$D$81,3,FALSE),"")</f>
        <v/>
      </c>
      <c r="I320" s="76" t="str">
        <f>IFERROR(VLOOKUP(HBL[[#This Row],[Råvara]],Råvaror!$B$3:$E$81,4,FALSE),"")</f>
        <v/>
      </c>
      <c r="J320" s="76" t="str">
        <f>IFERROR(VLOOKUP(HBL[[#This Row],[Drivmedel]],DML_drivmedel[[FuelID]:[Drivmedel]],6,FALSE),"")</f>
        <v/>
      </c>
      <c r="K320" s="148">
        <v>3318</v>
      </c>
      <c r="L320" s="3"/>
      <c r="M320" s="3"/>
      <c r="N320" s="3"/>
      <c r="O320" s="78"/>
      <c r="P320" s="3"/>
      <c r="Q320" s="3" t="str">
        <f>IFERROR(HLOOKUP(HBL[[#This Row],[Bränslekategori]],Listor!$G$292:$N$306,IF(HBL[[#This Row],[Enhet]]=Listor!$A$44,14,IF(HBL[[#This Row],[Enhet]]=Listor!$A$45,15,"")),FALSE),"")</f>
        <v/>
      </c>
      <c r="R320" s="3"/>
      <c r="S320" s="3"/>
      <c r="T320" s="3"/>
      <c r="U320" s="3"/>
      <c r="V320" s="3"/>
      <c r="W320" s="3"/>
      <c r="X320" s="3"/>
      <c r="Y320" s="77" t="str">
        <f>IF(HBL[[#This Row],[Produktionskedja]]&lt;&gt;"",VLOOKUP(HBL[[#This Row],[Produktionskedja]],Normalvärden[],4,FALSE),"")</f>
        <v/>
      </c>
      <c r="Z320" s="54"/>
      <c r="AA320" s="3"/>
      <c r="AB320" s="54"/>
      <c r="AC320" s="55" t="str">
        <f>IF(HBL[[#This Row],[Växthusgasutsläpp g CO2e/MJ]]&lt;&gt;"",IF(HBL[[#This Row],[Växthusgasutsläpp g CO2e/MJ]]&gt;(0.5*VLOOKUP(HBL[[#This Row],[Användningsområde]],Användningsområde[],2,FALSE)),"Utsläppsminskningen är mindre än 50 % och uppfyller därför inte hållbarhetskriterierna",""),"")</f>
        <v/>
      </c>
      <c r="AD320" s="163"/>
    </row>
    <row r="321" spans="2:30" x14ac:dyDescent="0.35">
      <c r="B321" s="9" t="str">
        <f>IF(HBL[[#This Row],[Hållbar mängd]]&gt;0,IF(HBL[[#This Row],[Enhet]]=Listor!$A$44,HBL[[#This Row],[Hållbar mängd]]*HBL[[#This Row],[Effektivt värmevärde]]*1000,HBL[[#This Row],[Hållbar mängd]]*HBL[[#This Row],[Effektivt värmevärde]]),"")</f>
        <v/>
      </c>
      <c r="C321" s="120" t="str">
        <f>IFERROR(IF(VLOOKUP(HBL[[#This Row],[Drivmedel]],DML_drivmedel[[FuelID]:[Reduktionsplikt]],10,FALSE)="Ja",VLOOKUP(HBL[[#This Row],[Drivmedelskategori]],Drivmedel[],5,FALSE),""),"")</f>
        <v/>
      </c>
      <c r="D321" s="9" t="str">
        <f>IFERROR(IF(HBL[[#This Row],[Hållbar mängd]]&gt;0,HBL[[#This Row],[Växthusgasutsläpp g CO2e/MJ]]*HBL[[#This Row],[Energimängd MJ]]/1000000,""),"")</f>
        <v/>
      </c>
      <c r="E321" s="3" t="str">
        <f>IF(HBL[[#This Row],[Hållbar mängd]]&gt;0,CONCATENATE(Rapporteringsår,"-",HBL[[#This Row],[ID]]),"")</f>
        <v/>
      </c>
      <c r="F321" s="3" t="str">
        <f>IF(HBL[[#This Row],[Hållbar mängd]]&gt;0,Organisationsnummer,"")</f>
        <v/>
      </c>
      <c r="G321" s="56" t="str">
        <f>IF(HBL[[#This Row],[Hållbar mängd]]&gt;0,Rapporteringsår,"")</f>
        <v/>
      </c>
      <c r="H321" s="76" t="str">
        <f>IFERROR(VLOOKUP(HBL[[#This Row],[Råvara]],Råvaror!$B$3:$D$81,3,FALSE),"")</f>
        <v/>
      </c>
      <c r="I321" s="76" t="str">
        <f>IFERROR(VLOOKUP(HBL[[#This Row],[Råvara]],Råvaror!$B$3:$E$81,4,FALSE),"")</f>
        <v/>
      </c>
      <c r="J321" s="76" t="str">
        <f>IFERROR(VLOOKUP(HBL[[#This Row],[Drivmedel]],DML_drivmedel[[FuelID]:[Drivmedel]],6,FALSE),"")</f>
        <v/>
      </c>
      <c r="K321" s="148">
        <v>3319</v>
      </c>
      <c r="L321" s="3"/>
      <c r="M321" s="3"/>
      <c r="N321" s="3"/>
      <c r="O321" s="78"/>
      <c r="P321" s="3"/>
      <c r="Q321" s="3" t="str">
        <f>IFERROR(HLOOKUP(HBL[[#This Row],[Bränslekategori]],Listor!$G$292:$N$306,IF(HBL[[#This Row],[Enhet]]=Listor!$A$44,14,IF(HBL[[#This Row],[Enhet]]=Listor!$A$45,15,"")),FALSE),"")</f>
        <v/>
      </c>
      <c r="R321" s="3"/>
      <c r="S321" s="3"/>
      <c r="T321" s="3"/>
      <c r="U321" s="3"/>
      <c r="V321" s="3"/>
      <c r="W321" s="3"/>
      <c r="X321" s="3"/>
      <c r="Y321" s="77" t="str">
        <f>IF(HBL[[#This Row],[Produktionskedja]]&lt;&gt;"",VLOOKUP(HBL[[#This Row],[Produktionskedja]],Normalvärden[],4,FALSE),"")</f>
        <v/>
      </c>
      <c r="Z321" s="54"/>
      <c r="AA321" s="3"/>
      <c r="AB321" s="54"/>
      <c r="AC321" s="55" t="str">
        <f>IF(HBL[[#This Row],[Växthusgasutsläpp g CO2e/MJ]]&lt;&gt;"",IF(HBL[[#This Row],[Växthusgasutsläpp g CO2e/MJ]]&gt;(0.5*VLOOKUP(HBL[[#This Row],[Användningsområde]],Användningsområde[],2,FALSE)),"Utsläppsminskningen är mindre än 50 % och uppfyller därför inte hållbarhetskriterierna",""),"")</f>
        <v/>
      </c>
      <c r="AD321" s="163"/>
    </row>
    <row r="322" spans="2:30" x14ac:dyDescent="0.35">
      <c r="B322" s="9" t="str">
        <f>IF(HBL[[#This Row],[Hållbar mängd]]&gt;0,IF(HBL[[#This Row],[Enhet]]=Listor!$A$44,HBL[[#This Row],[Hållbar mängd]]*HBL[[#This Row],[Effektivt värmevärde]]*1000,HBL[[#This Row],[Hållbar mängd]]*HBL[[#This Row],[Effektivt värmevärde]]),"")</f>
        <v/>
      </c>
      <c r="C322" s="120" t="str">
        <f>IFERROR(IF(VLOOKUP(HBL[[#This Row],[Drivmedel]],DML_drivmedel[[FuelID]:[Reduktionsplikt]],10,FALSE)="Ja",VLOOKUP(HBL[[#This Row],[Drivmedelskategori]],Drivmedel[],5,FALSE),""),"")</f>
        <v/>
      </c>
      <c r="D322" s="9" t="str">
        <f>IFERROR(IF(HBL[[#This Row],[Hållbar mängd]]&gt;0,HBL[[#This Row],[Växthusgasutsläpp g CO2e/MJ]]*HBL[[#This Row],[Energimängd MJ]]/1000000,""),"")</f>
        <v/>
      </c>
      <c r="E322" s="3" t="str">
        <f>IF(HBL[[#This Row],[Hållbar mängd]]&gt;0,CONCATENATE(Rapporteringsår,"-",HBL[[#This Row],[ID]]),"")</f>
        <v/>
      </c>
      <c r="F322" s="3" t="str">
        <f>IF(HBL[[#This Row],[Hållbar mängd]]&gt;0,Organisationsnummer,"")</f>
        <v/>
      </c>
      <c r="G322" s="56" t="str">
        <f>IF(HBL[[#This Row],[Hållbar mängd]]&gt;0,Rapporteringsår,"")</f>
        <v/>
      </c>
      <c r="H322" s="76" t="str">
        <f>IFERROR(VLOOKUP(HBL[[#This Row],[Råvara]],Råvaror!$B$3:$D$81,3,FALSE),"")</f>
        <v/>
      </c>
      <c r="I322" s="76" t="str">
        <f>IFERROR(VLOOKUP(HBL[[#This Row],[Råvara]],Råvaror!$B$3:$E$81,4,FALSE),"")</f>
        <v/>
      </c>
      <c r="J322" s="76" t="str">
        <f>IFERROR(VLOOKUP(HBL[[#This Row],[Drivmedel]],DML_drivmedel[[FuelID]:[Drivmedel]],6,FALSE),"")</f>
        <v/>
      </c>
      <c r="K322" s="148">
        <v>3320</v>
      </c>
      <c r="L322" s="3"/>
      <c r="M322" s="3"/>
      <c r="N322" s="3"/>
      <c r="O322" s="78"/>
      <c r="P322" s="3"/>
      <c r="Q322" s="3" t="str">
        <f>IFERROR(HLOOKUP(HBL[[#This Row],[Bränslekategori]],Listor!$G$292:$N$306,IF(HBL[[#This Row],[Enhet]]=Listor!$A$44,14,IF(HBL[[#This Row],[Enhet]]=Listor!$A$45,15,"")),FALSE),"")</f>
        <v/>
      </c>
      <c r="R322" s="3"/>
      <c r="S322" s="3"/>
      <c r="T322" s="3"/>
      <c r="U322" s="3"/>
      <c r="V322" s="3"/>
      <c r="W322" s="3"/>
      <c r="X322" s="3"/>
      <c r="Y322" s="77" t="str">
        <f>IF(HBL[[#This Row],[Produktionskedja]]&lt;&gt;"",VLOOKUP(HBL[[#This Row],[Produktionskedja]],Normalvärden[],4,FALSE),"")</f>
        <v/>
      </c>
      <c r="Z322" s="54"/>
      <c r="AA322" s="3"/>
      <c r="AB322" s="54"/>
      <c r="AC322" s="55" t="str">
        <f>IF(HBL[[#This Row],[Växthusgasutsläpp g CO2e/MJ]]&lt;&gt;"",IF(HBL[[#This Row],[Växthusgasutsläpp g CO2e/MJ]]&gt;(0.5*VLOOKUP(HBL[[#This Row],[Användningsområde]],Användningsområde[],2,FALSE)),"Utsläppsminskningen är mindre än 50 % och uppfyller därför inte hållbarhetskriterierna",""),"")</f>
        <v/>
      </c>
      <c r="AD322" s="163"/>
    </row>
    <row r="323" spans="2:30" x14ac:dyDescent="0.35">
      <c r="B323" s="9" t="str">
        <f>IF(HBL[[#This Row],[Hållbar mängd]]&gt;0,IF(HBL[[#This Row],[Enhet]]=Listor!$A$44,HBL[[#This Row],[Hållbar mängd]]*HBL[[#This Row],[Effektivt värmevärde]]*1000,HBL[[#This Row],[Hållbar mängd]]*HBL[[#This Row],[Effektivt värmevärde]]),"")</f>
        <v/>
      </c>
      <c r="C323" s="120" t="str">
        <f>IFERROR(IF(VLOOKUP(HBL[[#This Row],[Drivmedel]],DML_drivmedel[[FuelID]:[Reduktionsplikt]],10,FALSE)="Ja",VLOOKUP(HBL[[#This Row],[Drivmedelskategori]],Drivmedel[],5,FALSE),""),"")</f>
        <v/>
      </c>
      <c r="D323" s="9" t="str">
        <f>IFERROR(IF(HBL[[#This Row],[Hållbar mängd]]&gt;0,HBL[[#This Row],[Växthusgasutsläpp g CO2e/MJ]]*HBL[[#This Row],[Energimängd MJ]]/1000000,""),"")</f>
        <v/>
      </c>
      <c r="E323" s="3" t="str">
        <f>IF(HBL[[#This Row],[Hållbar mängd]]&gt;0,CONCATENATE(Rapporteringsår,"-",HBL[[#This Row],[ID]]),"")</f>
        <v/>
      </c>
      <c r="F323" s="3" t="str">
        <f>IF(HBL[[#This Row],[Hållbar mängd]]&gt;0,Organisationsnummer,"")</f>
        <v/>
      </c>
      <c r="G323" s="56" t="str">
        <f>IF(HBL[[#This Row],[Hållbar mängd]]&gt;0,Rapporteringsår,"")</f>
        <v/>
      </c>
      <c r="H323" s="76" t="str">
        <f>IFERROR(VLOOKUP(HBL[[#This Row],[Råvara]],Råvaror!$B$3:$D$81,3,FALSE),"")</f>
        <v/>
      </c>
      <c r="I323" s="76" t="str">
        <f>IFERROR(VLOOKUP(HBL[[#This Row],[Råvara]],Råvaror!$B$3:$E$81,4,FALSE),"")</f>
        <v/>
      </c>
      <c r="J323" s="76" t="str">
        <f>IFERROR(VLOOKUP(HBL[[#This Row],[Drivmedel]],DML_drivmedel[[FuelID]:[Drivmedel]],6,FALSE),"")</f>
        <v/>
      </c>
      <c r="K323" s="148">
        <v>3321</v>
      </c>
      <c r="L323" s="3"/>
      <c r="M323" s="3"/>
      <c r="N323" s="3"/>
      <c r="O323" s="78"/>
      <c r="P323" s="3"/>
      <c r="Q323" s="3" t="str">
        <f>IFERROR(HLOOKUP(HBL[[#This Row],[Bränslekategori]],Listor!$G$292:$N$306,IF(HBL[[#This Row],[Enhet]]=Listor!$A$44,14,IF(HBL[[#This Row],[Enhet]]=Listor!$A$45,15,"")),FALSE),"")</f>
        <v/>
      </c>
      <c r="R323" s="3"/>
      <c r="S323" s="3"/>
      <c r="T323" s="3"/>
      <c r="U323" s="3"/>
      <c r="V323" s="3"/>
      <c r="W323" s="3"/>
      <c r="X323" s="3"/>
      <c r="Y323" s="77" t="str">
        <f>IF(HBL[[#This Row],[Produktionskedja]]&lt;&gt;"",VLOOKUP(HBL[[#This Row],[Produktionskedja]],Normalvärden[],4,FALSE),"")</f>
        <v/>
      </c>
      <c r="Z323" s="54"/>
      <c r="AA323" s="3"/>
      <c r="AB323" s="54"/>
      <c r="AC323" s="55" t="str">
        <f>IF(HBL[[#This Row],[Växthusgasutsläpp g CO2e/MJ]]&lt;&gt;"",IF(HBL[[#This Row],[Växthusgasutsläpp g CO2e/MJ]]&gt;(0.5*VLOOKUP(HBL[[#This Row],[Användningsområde]],Användningsområde[],2,FALSE)),"Utsläppsminskningen är mindre än 50 % och uppfyller därför inte hållbarhetskriterierna",""),"")</f>
        <v/>
      </c>
      <c r="AD323" s="163"/>
    </row>
    <row r="324" spans="2:30" x14ac:dyDescent="0.35">
      <c r="B324" s="9" t="str">
        <f>IF(HBL[[#This Row],[Hållbar mängd]]&gt;0,IF(HBL[[#This Row],[Enhet]]=Listor!$A$44,HBL[[#This Row],[Hållbar mängd]]*HBL[[#This Row],[Effektivt värmevärde]]*1000,HBL[[#This Row],[Hållbar mängd]]*HBL[[#This Row],[Effektivt värmevärde]]),"")</f>
        <v/>
      </c>
      <c r="C324" s="120" t="str">
        <f>IFERROR(IF(VLOOKUP(HBL[[#This Row],[Drivmedel]],DML_drivmedel[[FuelID]:[Reduktionsplikt]],10,FALSE)="Ja",VLOOKUP(HBL[[#This Row],[Drivmedelskategori]],Drivmedel[],5,FALSE),""),"")</f>
        <v/>
      </c>
      <c r="D324" s="9" t="str">
        <f>IFERROR(IF(HBL[[#This Row],[Hållbar mängd]]&gt;0,HBL[[#This Row],[Växthusgasutsläpp g CO2e/MJ]]*HBL[[#This Row],[Energimängd MJ]]/1000000,""),"")</f>
        <v/>
      </c>
      <c r="E324" s="3" t="str">
        <f>IF(HBL[[#This Row],[Hållbar mängd]]&gt;0,CONCATENATE(Rapporteringsår,"-",HBL[[#This Row],[ID]]),"")</f>
        <v/>
      </c>
      <c r="F324" s="3" t="str">
        <f>IF(HBL[[#This Row],[Hållbar mängd]]&gt;0,Organisationsnummer,"")</f>
        <v/>
      </c>
      <c r="G324" s="56" t="str">
        <f>IF(HBL[[#This Row],[Hållbar mängd]]&gt;0,Rapporteringsår,"")</f>
        <v/>
      </c>
      <c r="H324" s="76" t="str">
        <f>IFERROR(VLOOKUP(HBL[[#This Row],[Råvara]],Råvaror!$B$3:$D$81,3,FALSE),"")</f>
        <v/>
      </c>
      <c r="I324" s="76" t="str">
        <f>IFERROR(VLOOKUP(HBL[[#This Row],[Råvara]],Råvaror!$B$3:$E$81,4,FALSE),"")</f>
        <v/>
      </c>
      <c r="J324" s="76" t="str">
        <f>IFERROR(VLOOKUP(HBL[[#This Row],[Drivmedel]],DML_drivmedel[[FuelID]:[Drivmedel]],6,FALSE),"")</f>
        <v/>
      </c>
      <c r="K324" s="148">
        <v>3322</v>
      </c>
      <c r="L324" s="3"/>
      <c r="M324" s="3"/>
      <c r="N324" s="3"/>
      <c r="O324" s="78"/>
      <c r="P324" s="3"/>
      <c r="Q324" s="3" t="str">
        <f>IFERROR(HLOOKUP(HBL[[#This Row],[Bränslekategori]],Listor!$G$292:$N$306,IF(HBL[[#This Row],[Enhet]]=Listor!$A$44,14,IF(HBL[[#This Row],[Enhet]]=Listor!$A$45,15,"")),FALSE),"")</f>
        <v/>
      </c>
      <c r="R324" s="3"/>
      <c r="S324" s="3"/>
      <c r="T324" s="3"/>
      <c r="U324" s="3"/>
      <c r="V324" s="3"/>
      <c r="W324" s="3"/>
      <c r="X324" s="3"/>
      <c r="Y324" s="77" t="str">
        <f>IF(HBL[[#This Row],[Produktionskedja]]&lt;&gt;"",VLOOKUP(HBL[[#This Row],[Produktionskedja]],Normalvärden[],4,FALSE),"")</f>
        <v/>
      </c>
      <c r="Z324" s="54"/>
      <c r="AA324" s="3"/>
      <c r="AB324" s="54"/>
      <c r="AC324" s="55" t="str">
        <f>IF(HBL[[#This Row],[Växthusgasutsläpp g CO2e/MJ]]&lt;&gt;"",IF(HBL[[#This Row],[Växthusgasutsläpp g CO2e/MJ]]&gt;(0.5*VLOOKUP(HBL[[#This Row],[Användningsområde]],Användningsområde[],2,FALSE)),"Utsläppsminskningen är mindre än 50 % och uppfyller därför inte hållbarhetskriterierna",""),"")</f>
        <v/>
      </c>
      <c r="AD324" s="163"/>
    </row>
    <row r="325" spans="2:30" x14ac:dyDescent="0.35">
      <c r="B325" s="9" t="str">
        <f>IF(HBL[[#This Row],[Hållbar mängd]]&gt;0,IF(HBL[[#This Row],[Enhet]]=Listor!$A$44,HBL[[#This Row],[Hållbar mängd]]*HBL[[#This Row],[Effektivt värmevärde]]*1000,HBL[[#This Row],[Hållbar mängd]]*HBL[[#This Row],[Effektivt värmevärde]]),"")</f>
        <v/>
      </c>
      <c r="C325" s="120" t="str">
        <f>IFERROR(IF(VLOOKUP(HBL[[#This Row],[Drivmedel]],DML_drivmedel[[FuelID]:[Reduktionsplikt]],10,FALSE)="Ja",VLOOKUP(HBL[[#This Row],[Drivmedelskategori]],Drivmedel[],5,FALSE),""),"")</f>
        <v/>
      </c>
      <c r="D325" s="9" t="str">
        <f>IFERROR(IF(HBL[[#This Row],[Hållbar mängd]]&gt;0,HBL[[#This Row],[Växthusgasutsläpp g CO2e/MJ]]*HBL[[#This Row],[Energimängd MJ]]/1000000,""),"")</f>
        <v/>
      </c>
      <c r="E325" s="3" t="str">
        <f>IF(HBL[[#This Row],[Hållbar mängd]]&gt;0,CONCATENATE(Rapporteringsår,"-",HBL[[#This Row],[ID]]),"")</f>
        <v/>
      </c>
      <c r="F325" s="3" t="str">
        <f>IF(HBL[[#This Row],[Hållbar mängd]]&gt;0,Organisationsnummer,"")</f>
        <v/>
      </c>
      <c r="G325" s="56" t="str">
        <f>IF(HBL[[#This Row],[Hållbar mängd]]&gt;0,Rapporteringsår,"")</f>
        <v/>
      </c>
      <c r="H325" s="76" t="str">
        <f>IFERROR(VLOOKUP(HBL[[#This Row],[Råvara]],Råvaror!$B$3:$D$81,3,FALSE),"")</f>
        <v/>
      </c>
      <c r="I325" s="76" t="str">
        <f>IFERROR(VLOOKUP(HBL[[#This Row],[Råvara]],Råvaror!$B$3:$E$81,4,FALSE),"")</f>
        <v/>
      </c>
      <c r="J325" s="76" t="str">
        <f>IFERROR(VLOOKUP(HBL[[#This Row],[Drivmedel]],DML_drivmedel[[FuelID]:[Drivmedel]],6,FALSE),"")</f>
        <v/>
      </c>
      <c r="K325" s="148">
        <v>3323</v>
      </c>
      <c r="L325" s="3"/>
      <c r="M325" s="3"/>
      <c r="N325" s="3"/>
      <c r="O325" s="78"/>
      <c r="P325" s="3"/>
      <c r="Q325" s="3" t="str">
        <f>IFERROR(HLOOKUP(HBL[[#This Row],[Bränslekategori]],Listor!$G$292:$N$306,IF(HBL[[#This Row],[Enhet]]=Listor!$A$44,14,IF(HBL[[#This Row],[Enhet]]=Listor!$A$45,15,"")),FALSE),"")</f>
        <v/>
      </c>
      <c r="R325" s="3"/>
      <c r="S325" s="3"/>
      <c r="T325" s="3"/>
      <c r="U325" s="3"/>
      <c r="V325" s="3"/>
      <c r="W325" s="3"/>
      <c r="X325" s="3"/>
      <c r="Y325" s="77" t="str">
        <f>IF(HBL[[#This Row],[Produktionskedja]]&lt;&gt;"",VLOOKUP(HBL[[#This Row],[Produktionskedja]],Normalvärden[],4,FALSE),"")</f>
        <v/>
      </c>
      <c r="Z325" s="54"/>
      <c r="AA325" s="3"/>
      <c r="AB325" s="54"/>
      <c r="AC325" s="55" t="str">
        <f>IF(HBL[[#This Row],[Växthusgasutsläpp g CO2e/MJ]]&lt;&gt;"",IF(HBL[[#This Row],[Växthusgasutsläpp g CO2e/MJ]]&gt;(0.5*VLOOKUP(HBL[[#This Row],[Användningsområde]],Användningsområde[],2,FALSE)),"Utsläppsminskningen är mindre än 50 % och uppfyller därför inte hållbarhetskriterierna",""),"")</f>
        <v/>
      </c>
      <c r="AD325" s="163"/>
    </row>
    <row r="326" spans="2:30" x14ac:dyDescent="0.35">
      <c r="B326" s="9" t="str">
        <f>IF(HBL[[#This Row],[Hållbar mängd]]&gt;0,IF(HBL[[#This Row],[Enhet]]=Listor!$A$44,HBL[[#This Row],[Hållbar mängd]]*HBL[[#This Row],[Effektivt värmevärde]]*1000,HBL[[#This Row],[Hållbar mängd]]*HBL[[#This Row],[Effektivt värmevärde]]),"")</f>
        <v/>
      </c>
      <c r="C326" s="120" t="str">
        <f>IFERROR(IF(VLOOKUP(HBL[[#This Row],[Drivmedel]],DML_drivmedel[[FuelID]:[Reduktionsplikt]],10,FALSE)="Ja",VLOOKUP(HBL[[#This Row],[Drivmedelskategori]],Drivmedel[],5,FALSE),""),"")</f>
        <v/>
      </c>
      <c r="D326" s="9" t="str">
        <f>IFERROR(IF(HBL[[#This Row],[Hållbar mängd]]&gt;0,HBL[[#This Row],[Växthusgasutsläpp g CO2e/MJ]]*HBL[[#This Row],[Energimängd MJ]]/1000000,""),"")</f>
        <v/>
      </c>
      <c r="E326" s="3" t="str">
        <f>IF(HBL[[#This Row],[Hållbar mängd]]&gt;0,CONCATENATE(Rapporteringsår,"-",HBL[[#This Row],[ID]]),"")</f>
        <v/>
      </c>
      <c r="F326" s="3" t="str">
        <f>IF(HBL[[#This Row],[Hållbar mängd]]&gt;0,Organisationsnummer,"")</f>
        <v/>
      </c>
      <c r="G326" s="56" t="str">
        <f>IF(HBL[[#This Row],[Hållbar mängd]]&gt;0,Rapporteringsår,"")</f>
        <v/>
      </c>
      <c r="H326" s="76" t="str">
        <f>IFERROR(VLOOKUP(HBL[[#This Row],[Råvara]],Råvaror!$B$3:$D$81,3,FALSE),"")</f>
        <v/>
      </c>
      <c r="I326" s="76" t="str">
        <f>IFERROR(VLOOKUP(HBL[[#This Row],[Råvara]],Råvaror!$B$3:$E$81,4,FALSE),"")</f>
        <v/>
      </c>
      <c r="J326" s="76" t="str">
        <f>IFERROR(VLOOKUP(HBL[[#This Row],[Drivmedel]],DML_drivmedel[[FuelID]:[Drivmedel]],6,FALSE),"")</f>
        <v/>
      </c>
      <c r="K326" s="148">
        <v>3324</v>
      </c>
      <c r="L326" s="3"/>
      <c r="M326" s="3"/>
      <c r="N326" s="3"/>
      <c r="O326" s="78"/>
      <c r="P326" s="3"/>
      <c r="Q326" s="3" t="str">
        <f>IFERROR(HLOOKUP(HBL[[#This Row],[Bränslekategori]],Listor!$G$292:$N$306,IF(HBL[[#This Row],[Enhet]]=Listor!$A$44,14,IF(HBL[[#This Row],[Enhet]]=Listor!$A$45,15,"")),FALSE),"")</f>
        <v/>
      </c>
      <c r="R326" s="3"/>
      <c r="S326" s="3"/>
      <c r="T326" s="3"/>
      <c r="U326" s="3"/>
      <c r="V326" s="3"/>
      <c r="W326" s="3"/>
      <c r="X326" s="3"/>
      <c r="Y326" s="77" t="str">
        <f>IF(HBL[[#This Row],[Produktionskedja]]&lt;&gt;"",VLOOKUP(HBL[[#This Row],[Produktionskedja]],Normalvärden[],4,FALSE),"")</f>
        <v/>
      </c>
      <c r="Z326" s="54"/>
      <c r="AA326" s="3"/>
      <c r="AB326" s="54"/>
      <c r="AC326" s="55" t="str">
        <f>IF(HBL[[#This Row],[Växthusgasutsläpp g CO2e/MJ]]&lt;&gt;"",IF(HBL[[#This Row],[Växthusgasutsläpp g CO2e/MJ]]&gt;(0.5*VLOOKUP(HBL[[#This Row],[Användningsområde]],Användningsområde[],2,FALSE)),"Utsläppsminskningen är mindre än 50 % och uppfyller därför inte hållbarhetskriterierna",""),"")</f>
        <v/>
      </c>
      <c r="AD326" s="163"/>
    </row>
    <row r="327" spans="2:30" x14ac:dyDescent="0.35">
      <c r="B327" s="9" t="str">
        <f>IF(HBL[[#This Row],[Hållbar mängd]]&gt;0,IF(HBL[[#This Row],[Enhet]]=Listor!$A$44,HBL[[#This Row],[Hållbar mängd]]*HBL[[#This Row],[Effektivt värmevärde]]*1000,HBL[[#This Row],[Hållbar mängd]]*HBL[[#This Row],[Effektivt värmevärde]]),"")</f>
        <v/>
      </c>
      <c r="C327" s="120" t="str">
        <f>IFERROR(IF(VLOOKUP(HBL[[#This Row],[Drivmedel]],DML_drivmedel[[FuelID]:[Reduktionsplikt]],10,FALSE)="Ja",VLOOKUP(HBL[[#This Row],[Drivmedelskategori]],Drivmedel[],5,FALSE),""),"")</f>
        <v/>
      </c>
      <c r="D327" s="9" t="str">
        <f>IFERROR(IF(HBL[[#This Row],[Hållbar mängd]]&gt;0,HBL[[#This Row],[Växthusgasutsläpp g CO2e/MJ]]*HBL[[#This Row],[Energimängd MJ]]/1000000,""),"")</f>
        <v/>
      </c>
      <c r="E327" s="3" t="str">
        <f>IF(HBL[[#This Row],[Hållbar mängd]]&gt;0,CONCATENATE(Rapporteringsår,"-",HBL[[#This Row],[ID]]),"")</f>
        <v/>
      </c>
      <c r="F327" s="3" t="str">
        <f>IF(HBL[[#This Row],[Hållbar mängd]]&gt;0,Organisationsnummer,"")</f>
        <v/>
      </c>
      <c r="G327" s="56" t="str">
        <f>IF(HBL[[#This Row],[Hållbar mängd]]&gt;0,Rapporteringsår,"")</f>
        <v/>
      </c>
      <c r="H327" s="76" t="str">
        <f>IFERROR(VLOOKUP(HBL[[#This Row],[Råvara]],Råvaror!$B$3:$D$81,3,FALSE),"")</f>
        <v/>
      </c>
      <c r="I327" s="76" t="str">
        <f>IFERROR(VLOOKUP(HBL[[#This Row],[Råvara]],Råvaror!$B$3:$E$81,4,FALSE),"")</f>
        <v/>
      </c>
      <c r="J327" s="76" t="str">
        <f>IFERROR(VLOOKUP(HBL[[#This Row],[Drivmedel]],DML_drivmedel[[FuelID]:[Drivmedel]],6,FALSE),"")</f>
        <v/>
      </c>
      <c r="K327" s="148">
        <v>3325</v>
      </c>
      <c r="L327" s="3"/>
      <c r="M327" s="3"/>
      <c r="N327" s="3"/>
      <c r="O327" s="78"/>
      <c r="P327" s="3"/>
      <c r="Q327" s="3" t="str">
        <f>IFERROR(HLOOKUP(HBL[[#This Row],[Bränslekategori]],Listor!$G$292:$N$306,IF(HBL[[#This Row],[Enhet]]=Listor!$A$44,14,IF(HBL[[#This Row],[Enhet]]=Listor!$A$45,15,"")),FALSE),"")</f>
        <v/>
      </c>
      <c r="R327" s="3"/>
      <c r="S327" s="3"/>
      <c r="T327" s="3"/>
      <c r="U327" s="3"/>
      <c r="V327" s="3"/>
      <c r="W327" s="3"/>
      <c r="X327" s="3"/>
      <c r="Y327" s="77" t="str">
        <f>IF(HBL[[#This Row],[Produktionskedja]]&lt;&gt;"",VLOOKUP(HBL[[#This Row],[Produktionskedja]],Normalvärden[],4,FALSE),"")</f>
        <v/>
      </c>
      <c r="Z327" s="54"/>
      <c r="AA327" s="3"/>
      <c r="AB327" s="54"/>
      <c r="AC327" s="55" t="str">
        <f>IF(HBL[[#This Row],[Växthusgasutsläpp g CO2e/MJ]]&lt;&gt;"",IF(HBL[[#This Row],[Växthusgasutsläpp g CO2e/MJ]]&gt;(0.5*VLOOKUP(HBL[[#This Row],[Användningsområde]],Användningsområde[],2,FALSE)),"Utsläppsminskningen är mindre än 50 % och uppfyller därför inte hållbarhetskriterierna",""),"")</f>
        <v/>
      </c>
      <c r="AD327" s="163"/>
    </row>
    <row r="328" spans="2:30" x14ac:dyDescent="0.35">
      <c r="B328" s="9" t="str">
        <f>IF(HBL[[#This Row],[Hållbar mängd]]&gt;0,IF(HBL[[#This Row],[Enhet]]=Listor!$A$44,HBL[[#This Row],[Hållbar mängd]]*HBL[[#This Row],[Effektivt värmevärde]]*1000,HBL[[#This Row],[Hållbar mängd]]*HBL[[#This Row],[Effektivt värmevärde]]),"")</f>
        <v/>
      </c>
      <c r="C328" s="120" t="str">
        <f>IFERROR(IF(VLOOKUP(HBL[[#This Row],[Drivmedel]],DML_drivmedel[[FuelID]:[Reduktionsplikt]],10,FALSE)="Ja",VLOOKUP(HBL[[#This Row],[Drivmedelskategori]],Drivmedel[],5,FALSE),""),"")</f>
        <v/>
      </c>
      <c r="D328" s="9" t="str">
        <f>IFERROR(IF(HBL[[#This Row],[Hållbar mängd]]&gt;0,HBL[[#This Row],[Växthusgasutsläpp g CO2e/MJ]]*HBL[[#This Row],[Energimängd MJ]]/1000000,""),"")</f>
        <v/>
      </c>
      <c r="E328" s="3" t="str">
        <f>IF(HBL[[#This Row],[Hållbar mängd]]&gt;0,CONCATENATE(Rapporteringsår,"-",HBL[[#This Row],[ID]]),"")</f>
        <v/>
      </c>
      <c r="F328" s="3" t="str">
        <f>IF(HBL[[#This Row],[Hållbar mängd]]&gt;0,Organisationsnummer,"")</f>
        <v/>
      </c>
      <c r="G328" s="56" t="str">
        <f>IF(HBL[[#This Row],[Hållbar mängd]]&gt;0,Rapporteringsår,"")</f>
        <v/>
      </c>
      <c r="H328" s="76" t="str">
        <f>IFERROR(VLOOKUP(HBL[[#This Row],[Råvara]],Råvaror!$B$3:$D$81,3,FALSE),"")</f>
        <v/>
      </c>
      <c r="I328" s="76" t="str">
        <f>IFERROR(VLOOKUP(HBL[[#This Row],[Råvara]],Råvaror!$B$3:$E$81,4,FALSE),"")</f>
        <v/>
      </c>
      <c r="J328" s="76" t="str">
        <f>IFERROR(VLOOKUP(HBL[[#This Row],[Drivmedel]],DML_drivmedel[[FuelID]:[Drivmedel]],6,FALSE),"")</f>
        <v/>
      </c>
      <c r="K328" s="148">
        <v>3326</v>
      </c>
      <c r="L328" s="3"/>
      <c r="M328" s="3"/>
      <c r="N328" s="3"/>
      <c r="O328" s="78"/>
      <c r="P328" s="3"/>
      <c r="Q328" s="3" t="str">
        <f>IFERROR(HLOOKUP(HBL[[#This Row],[Bränslekategori]],Listor!$G$292:$N$306,IF(HBL[[#This Row],[Enhet]]=Listor!$A$44,14,IF(HBL[[#This Row],[Enhet]]=Listor!$A$45,15,"")),FALSE),"")</f>
        <v/>
      </c>
      <c r="R328" s="3"/>
      <c r="S328" s="3"/>
      <c r="T328" s="3"/>
      <c r="U328" s="3"/>
      <c r="V328" s="3"/>
      <c r="W328" s="3"/>
      <c r="X328" s="3"/>
      <c r="Y328" s="77" t="str">
        <f>IF(HBL[[#This Row],[Produktionskedja]]&lt;&gt;"",VLOOKUP(HBL[[#This Row],[Produktionskedja]],Normalvärden[],4,FALSE),"")</f>
        <v/>
      </c>
      <c r="Z328" s="54"/>
      <c r="AA328" s="3"/>
      <c r="AB328" s="54"/>
      <c r="AC328" s="55" t="str">
        <f>IF(HBL[[#This Row],[Växthusgasutsläpp g CO2e/MJ]]&lt;&gt;"",IF(HBL[[#This Row],[Växthusgasutsläpp g CO2e/MJ]]&gt;(0.5*VLOOKUP(HBL[[#This Row],[Användningsområde]],Användningsområde[],2,FALSE)),"Utsläppsminskningen är mindre än 50 % och uppfyller därför inte hållbarhetskriterierna",""),"")</f>
        <v/>
      </c>
      <c r="AD328" s="163"/>
    </row>
    <row r="329" spans="2:30" x14ac:dyDescent="0.35">
      <c r="B329" s="9" t="str">
        <f>IF(HBL[[#This Row],[Hållbar mängd]]&gt;0,IF(HBL[[#This Row],[Enhet]]=Listor!$A$44,HBL[[#This Row],[Hållbar mängd]]*HBL[[#This Row],[Effektivt värmevärde]]*1000,HBL[[#This Row],[Hållbar mängd]]*HBL[[#This Row],[Effektivt värmevärde]]),"")</f>
        <v/>
      </c>
      <c r="C329" s="120" t="str">
        <f>IFERROR(IF(VLOOKUP(HBL[[#This Row],[Drivmedel]],DML_drivmedel[[FuelID]:[Reduktionsplikt]],10,FALSE)="Ja",VLOOKUP(HBL[[#This Row],[Drivmedelskategori]],Drivmedel[],5,FALSE),""),"")</f>
        <v/>
      </c>
      <c r="D329" s="9" t="str">
        <f>IFERROR(IF(HBL[[#This Row],[Hållbar mängd]]&gt;0,HBL[[#This Row],[Växthusgasutsläpp g CO2e/MJ]]*HBL[[#This Row],[Energimängd MJ]]/1000000,""),"")</f>
        <v/>
      </c>
      <c r="E329" s="3" t="str">
        <f>IF(HBL[[#This Row],[Hållbar mängd]]&gt;0,CONCATENATE(Rapporteringsår,"-",HBL[[#This Row],[ID]]),"")</f>
        <v/>
      </c>
      <c r="F329" s="3" t="str">
        <f>IF(HBL[[#This Row],[Hållbar mängd]]&gt;0,Organisationsnummer,"")</f>
        <v/>
      </c>
      <c r="G329" s="56" t="str">
        <f>IF(HBL[[#This Row],[Hållbar mängd]]&gt;0,Rapporteringsår,"")</f>
        <v/>
      </c>
      <c r="H329" s="76" t="str">
        <f>IFERROR(VLOOKUP(HBL[[#This Row],[Råvara]],Råvaror!$B$3:$D$81,3,FALSE),"")</f>
        <v/>
      </c>
      <c r="I329" s="76" t="str">
        <f>IFERROR(VLOOKUP(HBL[[#This Row],[Råvara]],Råvaror!$B$3:$E$81,4,FALSE),"")</f>
        <v/>
      </c>
      <c r="J329" s="76" t="str">
        <f>IFERROR(VLOOKUP(HBL[[#This Row],[Drivmedel]],DML_drivmedel[[FuelID]:[Drivmedel]],6,FALSE),"")</f>
        <v/>
      </c>
      <c r="K329" s="148">
        <v>3327</v>
      </c>
      <c r="L329" s="3"/>
      <c r="M329" s="3"/>
      <c r="N329" s="3"/>
      <c r="O329" s="78"/>
      <c r="P329" s="3"/>
      <c r="Q329" s="3" t="str">
        <f>IFERROR(HLOOKUP(HBL[[#This Row],[Bränslekategori]],Listor!$G$292:$N$306,IF(HBL[[#This Row],[Enhet]]=Listor!$A$44,14,IF(HBL[[#This Row],[Enhet]]=Listor!$A$45,15,"")),FALSE),"")</f>
        <v/>
      </c>
      <c r="R329" s="3"/>
      <c r="S329" s="3"/>
      <c r="T329" s="3"/>
      <c r="U329" s="3"/>
      <c r="V329" s="3"/>
      <c r="W329" s="3"/>
      <c r="X329" s="3"/>
      <c r="Y329" s="77" t="str">
        <f>IF(HBL[[#This Row],[Produktionskedja]]&lt;&gt;"",VLOOKUP(HBL[[#This Row],[Produktionskedja]],Normalvärden[],4,FALSE),"")</f>
        <v/>
      </c>
      <c r="Z329" s="54"/>
      <c r="AA329" s="3"/>
      <c r="AB329" s="54"/>
      <c r="AC329" s="55" t="str">
        <f>IF(HBL[[#This Row],[Växthusgasutsläpp g CO2e/MJ]]&lt;&gt;"",IF(HBL[[#This Row],[Växthusgasutsläpp g CO2e/MJ]]&gt;(0.5*VLOOKUP(HBL[[#This Row],[Användningsområde]],Användningsområde[],2,FALSE)),"Utsläppsminskningen är mindre än 50 % och uppfyller därför inte hållbarhetskriterierna",""),"")</f>
        <v/>
      </c>
      <c r="AD329" s="163"/>
    </row>
    <row r="330" spans="2:30" x14ac:dyDescent="0.35">
      <c r="B330" s="9" t="str">
        <f>IF(HBL[[#This Row],[Hållbar mängd]]&gt;0,IF(HBL[[#This Row],[Enhet]]=Listor!$A$44,HBL[[#This Row],[Hållbar mängd]]*HBL[[#This Row],[Effektivt värmevärde]]*1000,HBL[[#This Row],[Hållbar mängd]]*HBL[[#This Row],[Effektivt värmevärde]]),"")</f>
        <v/>
      </c>
      <c r="C330" s="120" t="str">
        <f>IFERROR(IF(VLOOKUP(HBL[[#This Row],[Drivmedel]],DML_drivmedel[[FuelID]:[Reduktionsplikt]],10,FALSE)="Ja",VLOOKUP(HBL[[#This Row],[Drivmedelskategori]],Drivmedel[],5,FALSE),""),"")</f>
        <v/>
      </c>
      <c r="D330" s="9" t="str">
        <f>IFERROR(IF(HBL[[#This Row],[Hållbar mängd]]&gt;0,HBL[[#This Row],[Växthusgasutsläpp g CO2e/MJ]]*HBL[[#This Row],[Energimängd MJ]]/1000000,""),"")</f>
        <v/>
      </c>
      <c r="E330" s="3" t="str">
        <f>IF(HBL[[#This Row],[Hållbar mängd]]&gt;0,CONCATENATE(Rapporteringsår,"-",HBL[[#This Row],[ID]]),"")</f>
        <v/>
      </c>
      <c r="F330" s="3" t="str">
        <f>IF(HBL[[#This Row],[Hållbar mängd]]&gt;0,Organisationsnummer,"")</f>
        <v/>
      </c>
      <c r="G330" s="56" t="str">
        <f>IF(HBL[[#This Row],[Hållbar mängd]]&gt;0,Rapporteringsår,"")</f>
        <v/>
      </c>
      <c r="H330" s="76" t="str">
        <f>IFERROR(VLOOKUP(HBL[[#This Row],[Råvara]],Råvaror!$B$3:$D$81,3,FALSE),"")</f>
        <v/>
      </c>
      <c r="I330" s="76" t="str">
        <f>IFERROR(VLOOKUP(HBL[[#This Row],[Råvara]],Råvaror!$B$3:$E$81,4,FALSE),"")</f>
        <v/>
      </c>
      <c r="J330" s="76" t="str">
        <f>IFERROR(VLOOKUP(HBL[[#This Row],[Drivmedel]],DML_drivmedel[[FuelID]:[Drivmedel]],6,FALSE),"")</f>
        <v/>
      </c>
      <c r="K330" s="148">
        <v>3328</v>
      </c>
      <c r="L330" s="3"/>
      <c r="M330" s="3"/>
      <c r="N330" s="3"/>
      <c r="O330" s="78"/>
      <c r="P330" s="3"/>
      <c r="Q330" s="3" t="str">
        <f>IFERROR(HLOOKUP(HBL[[#This Row],[Bränslekategori]],Listor!$G$292:$N$306,IF(HBL[[#This Row],[Enhet]]=Listor!$A$44,14,IF(HBL[[#This Row],[Enhet]]=Listor!$A$45,15,"")),FALSE),"")</f>
        <v/>
      </c>
      <c r="R330" s="3"/>
      <c r="S330" s="3"/>
      <c r="T330" s="3"/>
      <c r="U330" s="3"/>
      <c r="V330" s="3"/>
      <c r="W330" s="3"/>
      <c r="X330" s="3"/>
      <c r="Y330" s="77" t="str">
        <f>IF(HBL[[#This Row],[Produktionskedja]]&lt;&gt;"",VLOOKUP(HBL[[#This Row],[Produktionskedja]],Normalvärden[],4,FALSE),"")</f>
        <v/>
      </c>
      <c r="Z330" s="54"/>
      <c r="AA330" s="3"/>
      <c r="AB330" s="54"/>
      <c r="AC330" s="55" t="str">
        <f>IF(HBL[[#This Row],[Växthusgasutsläpp g CO2e/MJ]]&lt;&gt;"",IF(HBL[[#This Row],[Växthusgasutsläpp g CO2e/MJ]]&gt;(0.5*VLOOKUP(HBL[[#This Row],[Användningsområde]],Användningsområde[],2,FALSE)),"Utsläppsminskningen är mindre än 50 % och uppfyller därför inte hållbarhetskriterierna",""),"")</f>
        <v/>
      </c>
      <c r="AD330" s="163"/>
    </row>
    <row r="331" spans="2:30" x14ac:dyDescent="0.35">
      <c r="B331" s="9" t="str">
        <f>IF(HBL[[#This Row],[Hållbar mängd]]&gt;0,IF(HBL[[#This Row],[Enhet]]=Listor!$A$44,HBL[[#This Row],[Hållbar mängd]]*HBL[[#This Row],[Effektivt värmevärde]]*1000,HBL[[#This Row],[Hållbar mängd]]*HBL[[#This Row],[Effektivt värmevärde]]),"")</f>
        <v/>
      </c>
      <c r="C331" s="120" t="str">
        <f>IFERROR(IF(VLOOKUP(HBL[[#This Row],[Drivmedel]],DML_drivmedel[[FuelID]:[Reduktionsplikt]],10,FALSE)="Ja",VLOOKUP(HBL[[#This Row],[Drivmedelskategori]],Drivmedel[],5,FALSE),""),"")</f>
        <v/>
      </c>
      <c r="D331" s="9" t="str">
        <f>IFERROR(IF(HBL[[#This Row],[Hållbar mängd]]&gt;0,HBL[[#This Row],[Växthusgasutsläpp g CO2e/MJ]]*HBL[[#This Row],[Energimängd MJ]]/1000000,""),"")</f>
        <v/>
      </c>
      <c r="E331" s="3" t="str">
        <f>IF(HBL[[#This Row],[Hållbar mängd]]&gt;0,CONCATENATE(Rapporteringsår,"-",HBL[[#This Row],[ID]]),"")</f>
        <v/>
      </c>
      <c r="F331" s="3" t="str">
        <f>IF(HBL[[#This Row],[Hållbar mängd]]&gt;0,Organisationsnummer,"")</f>
        <v/>
      </c>
      <c r="G331" s="56" t="str">
        <f>IF(HBL[[#This Row],[Hållbar mängd]]&gt;0,Rapporteringsår,"")</f>
        <v/>
      </c>
      <c r="H331" s="76" t="str">
        <f>IFERROR(VLOOKUP(HBL[[#This Row],[Råvara]],Råvaror!$B$3:$D$81,3,FALSE),"")</f>
        <v/>
      </c>
      <c r="I331" s="76" t="str">
        <f>IFERROR(VLOOKUP(HBL[[#This Row],[Råvara]],Råvaror!$B$3:$E$81,4,FALSE),"")</f>
        <v/>
      </c>
      <c r="J331" s="76" t="str">
        <f>IFERROR(VLOOKUP(HBL[[#This Row],[Drivmedel]],DML_drivmedel[[FuelID]:[Drivmedel]],6,FALSE),"")</f>
        <v/>
      </c>
      <c r="K331" s="148">
        <v>3329</v>
      </c>
      <c r="L331" s="3"/>
      <c r="M331" s="3"/>
      <c r="N331" s="3"/>
      <c r="O331" s="78"/>
      <c r="P331" s="3"/>
      <c r="Q331" s="3" t="str">
        <f>IFERROR(HLOOKUP(HBL[[#This Row],[Bränslekategori]],Listor!$G$292:$N$306,IF(HBL[[#This Row],[Enhet]]=Listor!$A$44,14,IF(HBL[[#This Row],[Enhet]]=Listor!$A$45,15,"")),FALSE),"")</f>
        <v/>
      </c>
      <c r="R331" s="3"/>
      <c r="S331" s="3"/>
      <c r="T331" s="3"/>
      <c r="U331" s="3"/>
      <c r="V331" s="3"/>
      <c r="W331" s="3"/>
      <c r="X331" s="3"/>
      <c r="Y331" s="77" t="str">
        <f>IF(HBL[[#This Row],[Produktionskedja]]&lt;&gt;"",VLOOKUP(HBL[[#This Row],[Produktionskedja]],Normalvärden[],4,FALSE),"")</f>
        <v/>
      </c>
      <c r="Z331" s="54"/>
      <c r="AA331" s="3"/>
      <c r="AB331" s="54"/>
      <c r="AC331" s="55" t="str">
        <f>IF(HBL[[#This Row],[Växthusgasutsläpp g CO2e/MJ]]&lt;&gt;"",IF(HBL[[#This Row],[Växthusgasutsläpp g CO2e/MJ]]&gt;(0.5*VLOOKUP(HBL[[#This Row],[Användningsområde]],Användningsområde[],2,FALSE)),"Utsläppsminskningen är mindre än 50 % och uppfyller därför inte hållbarhetskriterierna",""),"")</f>
        <v/>
      </c>
      <c r="AD331" s="163"/>
    </row>
    <row r="332" spans="2:30" x14ac:dyDescent="0.35">
      <c r="B332" s="9" t="str">
        <f>IF(HBL[[#This Row],[Hållbar mängd]]&gt;0,IF(HBL[[#This Row],[Enhet]]=Listor!$A$44,HBL[[#This Row],[Hållbar mängd]]*HBL[[#This Row],[Effektivt värmevärde]]*1000,HBL[[#This Row],[Hållbar mängd]]*HBL[[#This Row],[Effektivt värmevärde]]),"")</f>
        <v/>
      </c>
      <c r="C332" s="120" t="str">
        <f>IFERROR(IF(VLOOKUP(HBL[[#This Row],[Drivmedel]],DML_drivmedel[[FuelID]:[Reduktionsplikt]],10,FALSE)="Ja",VLOOKUP(HBL[[#This Row],[Drivmedelskategori]],Drivmedel[],5,FALSE),""),"")</f>
        <v/>
      </c>
      <c r="D332" s="9" t="str">
        <f>IFERROR(IF(HBL[[#This Row],[Hållbar mängd]]&gt;0,HBL[[#This Row],[Växthusgasutsläpp g CO2e/MJ]]*HBL[[#This Row],[Energimängd MJ]]/1000000,""),"")</f>
        <v/>
      </c>
      <c r="E332" s="3" t="str">
        <f>IF(HBL[[#This Row],[Hållbar mängd]]&gt;0,CONCATENATE(Rapporteringsår,"-",HBL[[#This Row],[ID]]),"")</f>
        <v/>
      </c>
      <c r="F332" s="3" t="str">
        <f>IF(HBL[[#This Row],[Hållbar mängd]]&gt;0,Organisationsnummer,"")</f>
        <v/>
      </c>
      <c r="G332" s="56" t="str">
        <f>IF(HBL[[#This Row],[Hållbar mängd]]&gt;0,Rapporteringsår,"")</f>
        <v/>
      </c>
      <c r="H332" s="76" t="str">
        <f>IFERROR(VLOOKUP(HBL[[#This Row],[Råvara]],Råvaror!$B$3:$D$81,3,FALSE),"")</f>
        <v/>
      </c>
      <c r="I332" s="76" t="str">
        <f>IFERROR(VLOOKUP(HBL[[#This Row],[Råvara]],Råvaror!$B$3:$E$81,4,FALSE),"")</f>
        <v/>
      </c>
      <c r="J332" s="76" t="str">
        <f>IFERROR(VLOOKUP(HBL[[#This Row],[Drivmedel]],DML_drivmedel[[FuelID]:[Drivmedel]],6,FALSE),"")</f>
        <v/>
      </c>
      <c r="K332" s="148">
        <v>3330</v>
      </c>
      <c r="L332" s="3"/>
      <c r="M332" s="3"/>
      <c r="N332" s="3"/>
      <c r="O332" s="78"/>
      <c r="P332" s="3"/>
      <c r="Q332" s="3" t="str">
        <f>IFERROR(HLOOKUP(HBL[[#This Row],[Bränslekategori]],Listor!$G$292:$N$306,IF(HBL[[#This Row],[Enhet]]=Listor!$A$44,14,IF(HBL[[#This Row],[Enhet]]=Listor!$A$45,15,"")),FALSE),"")</f>
        <v/>
      </c>
      <c r="R332" s="3"/>
      <c r="S332" s="3"/>
      <c r="T332" s="3"/>
      <c r="U332" s="3"/>
      <c r="V332" s="3"/>
      <c r="W332" s="3"/>
      <c r="X332" s="3"/>
      <c r="Y332" s="77" t="str">
        <f>IF(HBL[[#This Row],[Produktionskedja]]&lt;&gt;"",VLOOKUP(HBL[[#This Row],[Produktionskedja]],Normalvärden[],4,FALSE),"")</f>
        <v/>
      </c>
      <c r="Z332" s="54"/>
      <c r="AA332" s="3"/>
      <c r="AB332" s="54"/>
      <c r="AC332" s="55" t="str">
        <f>IF(HBL[[#This Row],[Växthusgasutsläpp g CO2e/MJ]]&lt;&gt;"",IF(HBL[[#This Row],[Växthusgasutsläpp g CO2e/MJ]]&gt;(0.5*VLOOKUP(HBL[[#This Row],[Användningsområde]],Användningsområde[],2,FALSE)),"Utsläppsminskningen är mindre än 50 % och uppfyller därför inte hållbarhetskriterierna",""),"")</f>
        <v/>
      </c>
      <c r="AD332" s="163"/>
    </row>
    <row r="333" spans="2:30" x14ac:dyDescent="0.35">
      <c r="B333" s="9" t="str">
        <f>IF(HBL[[#This Row],[Hållbar mängd]]&gt;0,IF(HBL[[#This Row],[Enhet]]=Listor!$A$44,HBL[[#This Row],[Hållbar mängd]]*HBL[[#This Row],[Effektivt värmevärde]]*1000,HBL[[#This Row],[Hållbar mängd]]*HBL[[#This Row],[Effektivt värmevärde]]),"")</f>
        <v/>
      </c>
      <c r="C333" s="120" t="str">
        <f>IFERROR(IF(VLOOKUP(HBL[[#This Row],[Drivmedel]],DML_drivmedel[[FuelID]:[Reduktionsplikt]],10,FALSE)="Ja",VLOOKUP(HBL[[#This Row],[Drivmedelskategori]],Drivmedel[],5,FALSE),""),"")</f>
        <v/>
      </c>
      <c r="D333" s="9" t="str">
        <f>IFERROR(IF(HBL[[#This Row],[Hållbar mängd]]&gt;0,HBL[[#This Row],[Växthusgasutsläpp g CO2e/MJ]]*HBL[[#This Row],[Energimängd MJ]]/1000000,""),"")</f>
        <v/>
      </c>
      <c r="E333" s="3" t="str">
        <f>IF(HBL[[#This Row],[Hållbar mängd]]&gt;0,CONCATENATE(Rapporteringsår,"-",HBL[[#This Row],[ID]]),"")</f>
        <v/>
      </c>
      <c r="F333" s="3" t="str">
        <f>IF(HBL[[#This Row],[Hållbar mängd]]&gt;0,Organisationsnummer,"")</f>
        <v/>
      </c>
      <c r="G333" s="56" t="str">
        <f>IF(HBL[[#This Row],[Hållbar mängd]]&gt;0,Rapporteringsår,"")</f>
        <v/>
      </c>
      <c r="H333" s="76" t="str">
        <f>IFERROR(VLOOKUP(HBL[[#This Row],[Råvara]],Råvaror!$B$3:$D$81,3,FALSE),"")</f>
        <v/>
      </c>
      <c r="I333" s="76" t="str">
        <f>IFERROR(VLOOKUP(HBL[[#This Row],[Råvara]],Råvaror!$B$3:$E$81,4,FALSE),"")</f>
        <v/>
      </c>
      <c r="J333" s="76" t="str">
        <f>IFERROR(VLOOKUP(HBL[[#This Row],[Drivmedel]],DML_drivmedel[[FuelID]:[Drivmedel]],6,FALSE),"")</f>
        <v/>
      </c>
      <c r="K333" s="148">
        <v>3331</v>
      </c>
      <c r="L333" s="3"/>
      <c r="M333" s="3"/>
      <c r="N333" s="3"/>
      <c r="O333" s="78"/>
      <c r="P333" s="3"/>
      <c r="Q333" s="3" t="str">
        <f>IFERROR(HLOOKUP(HBL[[#This Row],[Bränslekategori]],Listor!$G$292:$N$306,IF(HBL[[#This Row],[Enhet]]=Listor!$A$44,14,IF(HBL[[#This Row],[Enhet]]=Listor!$A$45,15,"")),FALSE),"")</f>
        <v/>
      </c>
      <c r="R333" s="3"/>
      <c r="S333" s="3"/>
      <c r="T333" s="3"/>
      <c r="U333" s="3"/>
      <c r="V333" s="3"/>
      <c r="W333" s="3"/>
      <c r="X333" s="3"/>
      <c r="Y333" s="77" t="str">
        <f>IF(HBL[[#This Row],[Produktionskedja]]&lt;&gt;"",VLOOKUP(HBL[[#This Row],[Produktionskedja]],Normalvärden[],4,FALSE),"")</f>
        <v/>
      </c>
      <c r="Z333" s="54"/>
      <c r="AA333" s="3"/>
      <c r="AB333" s="54"/>
      <c r="AC333" s="55" t="str">
        <f>IF(HBL[[#This Row],[Växthusgasutsläpp g CO2e/MJ]]&lt;&gt;"",IF(HBL[[#This Row],[Växthusgasutsläpp g CO2e/MJ]]&gt;(0.5*VLOOKUP(HBL[[#This Row],[Användningsområde]],Användningsområde[],2,FALSE)),"Utsläppsminskningen är mindre än 50 % och uppfyller därför inte hållbarhetskriterierna",""),"")</f>
        <v/>
      </c>
      <c r="AD333" s="163"/>
    </row>
    <row r="334" spans="2:30" x14ac:dyDescent="0.35">
      <c r="B334" s="9" t="str">
        <f>IF(HBL[[#This Row],[Hållbar mängd]]&gt;0,IF(HBL[[#This Row],[Enhet]]=Listor!$A$44,HBL[[#This Row],[Hållbar mängd]]*HBL[[#This Row],[Effektivt värmevärde]]*1000,HBL[[#This Row],[Hållbar mängd]]*HBL[[#This Row],[Effektivt värmevärde]]),"")</f>
        <v/>
      </c>
      <c r="C334" s="120" t="str">
        <f>IFERROR(IF(VLOOKUP(HBL[[#This Row],[Drivmedel]],DML_drivmedel[[FuelID]:[Reduktionsplikt]],10,FALSE)="Ja",VLOOKUP(HBL[[#This Row],[Drivmedelskategori]],Drivmedel[],5,FALSE),""),"")</f>
        <v/>
      </c>
      <c r="D334" s="9" t="str">
        <f>IFERROR(IF(HBL[[#This Row],[Hållbar mängd]]&gt;0,HBL[[#This Row],[Växthusgasutsläpp g CO2e/MJ]]*HBL[[#This Row],[Energimängd MJ]]/1000000,""),"")</f>
        <v/>
      </c>
      <c r="E334" s="3" t="str">
        <f>IF(HBL[[#This Row],[Hållbar mängd]]&gt;0,CONCATENATE(Rapporteringsår,"-",HBL[[#This Row],[ID]]),"")</f>
        <v/>
      </c>
      <c r="F334" s="3" t="str">
        <f>IF(HBL[[#This Row],[Hållbar mängd]]&gt;0,Organisationsnummer,"")</f>
        <v/>
      </c>
      <c r="G334" s="56" t="str">
        <f>IF(HBL[[#This Row],[Hållbar mängd]]&gt;0,Rapporteringsår,"")</f>
        <v/>
      </c>
      <c r="H334" s="76" t="str">
        <f>IFERROR(VLOOKUP(HBL[[#This Row],[Råvara]],Råvaror!$B$3:$D$81,3,FALSE),"")</f>
        <v/>
      </c>
      <c r="I334" s="76" t="str">
        <f>IFERROR(VLOOKUP(HBL[[#This Row],[Råvara]],Råvaror!$B$3:$E$81,4,FALSE),"")</f>
        <v/>
      </c>
      <c r="J334" s="76" t="str">
        <f>IFERROR(VLOOKUP(HBL[[#This Row],[Drivmedel]],DML_drivmedel[[FuelID]:[Drivmedel]],6,FALSE),"")</f>
        <v/>
      </c>
      <c r="K334" s="148">
        <v>3332</v>
      </c>
      <c r="L334" s="3"/>
      <c r="M334" s="3"/>
      <c r="N334" s="3"/>
      <c r="O334" s="78"/>
      <c r="P334" s="3"/>
      <c r="Q334" s="3" t="str">
        <f>IFERROR(HLOOKUP(HBL[[#This Row],[Bränslekategori]],Listor!$G$292:$N$306,IF(HBL[[#This Row],[Enhet]]=Listor!$A$44,14,IF(HBL[[#This Row],[Enhet]]=Listor!$A$45,15,"")),FALSE),"")</f>
        <v/>
      </c>
      <c r="R334" s="3"/>
      <c r="S334" s="3"/>
      <c r="T334" s="3"/>
      <c r="U334" s="3"/>
      <c r="V334" s="3"/>
      <c r="W334" s="3"/>
      <c r="X334" s="3"/>
      <c r="Y334" s="77" t="str">
        <f>IF(HBL[[#This Row],[Produktionskedja]]&lt;&gt;"",VLOOKUP(HBL[[#This Row],[Produktionskedja]],Normalvärden[],4,FALSE),"")</f>
        <v/>
      </c>
      <c r="Z334" s="54"/>
      <c r="AA334" s="3"/>
      <c r="AB334" s="54"/>
      <c r="AC334" s="55" t="str">
        <f>IF(HBL[[#This Row],[Växthusgasutsläpp g CO2e/MJ]]&lt;&gt;"",IF(HBL[[#This Row],[Växthusgasutsläpp g CO2e/MJ]]&gt;(0.5*VLOOKUP(HBL[[#This Row],[Användningsområde]],Användningsområde[],2,FALSE)),"Utsläppsminskningen är mindre än 50 % och uppfyller därför inte hållbarhetskriterierna",""),"")</f>
        <v/>
      </c>
      <c r="AD334" s="163"/>
    </row>
    <row r="335" spans="2:30" x14ac:dyDescent="0.35">
      <c r="B335" s="9" t="str">
        <f>IF(HBL[[#This Row],[Hållbar mängd]]&gt;0,IF(HBL[[#This Row],[Enhet]]=Listor!$A$44,HBL[[#This Row],[Hållbar mängd]]*HBL[[#This Row],[Effektivt värmevärde]]*1000,HBL[[#This Row],[Hållbar mängd]]*HBL[[#This Row],[Effektivt värmevärde]]),"")</f>
        <v/>
      </c>
      <c r="C335" s="120" t="str">
        <f>IFERROR(IF(VLOOKUP(HBL[[#This Row],[Drivmedel]],DML_drivmedel[[FuelID]:[Reduktionsplikt]],10,FALSE)="Ja",VLOOKUP(HBL[[#This Row],[Drivmedelskategori]],Drivmedel[],5,FALSE),""),"")</f>
        <v/>
      </c>
      <c r="D335" s="9" t="str">
        <f>IFERROR(IF(HBL[[#This Row],[Hållbar mängd]]&gt;0,HBL[[#This Row],[Växthusgasutsläpp g CO2e/MJ]]*HBL[[#This Row],[Energimängd MJ]]/1000000,""),"")</f>
        <v/>
      </c>
      <c r="E335" s="3" t="str">
        <f>IF(HBL[[#This Row],[Hållbar mängd]]&gt;0,CONCATENATE(Rapporteringsår,"-",HBL[[#This Row],[ID]]),"")</f>
        <v/>
      </c>
      <c r="F335" s="3" t="str">
        <f>IF(HBL[[#This Row],[Hållbar mängd]]&gt;0,Organisationsnummer,"")</f>
        <v/>
      </c>
      <c r="G335" s="56" t="str">
        <f>IF(HBL[[#This Row],[Hållbar mängd]]&gt;0,Rapporteringsår,"")</f>
        <v/>
      </c>
      <c r="H335" s="76" t="str">
        <f>IFERROR(VLOOKUP(HBL[[#This Row],[Råvara]],Råvaror!$B$3:$D$81,3,FALSE),"")</f>
        <v/>
      </c>
      <c r="I335" s="76" t="str">
        <f>IFERROR(VLOOKUP(HBL[[#This Row],[Råvara]],Råvaror!$B$3:$E$81,4,FALSE),"")</f>
        <v/>
      </c>
      <c r="J335" s="76" t="str">
        <f>IFERROR(VLOOKUP(HBL[[#This Row],[Drivmedel]],DML_drivmedel[[FuelID]:[Drivmedel]],6,FALSE),"")</f>
        <v/>
      </c>
      <c r="K335" s="148">
        <v>3333</v>
      </c>
      <c r="L335" s="3"/>
      <c r="M335" s="3"/>
      <c r="N335" s="3"/>
      <c r="O335" s="78"/>
      <c r="P335" s="3"/>
      <c r="Q335" s="3" t="str">
        <f>IFERROR(HLOOKUP(HBL[[#This Row],[Bränslekategori]],Listor!$G$292:$N$306,IF(HBL[[#This Row],[Enhet]]=Listor!$A$44,14,IF(HBL[[#This Row],[Enhet]]=Listor!$A$45,15,"")),FALSE),"")</f>
        <v/>
      </c>
      <c r="R335" s="3"/>
      <c r="S335" s="3"/>
      <c r="T335" s="3"/>
      <c r="U335" s="3"/>
      <c r="V335" s="3"/>
      <c r="W335" s="3"/>
      <c r="X335" s="3"/>
      <c r="Y335" s="77" t="str">
        <f>IF(HBL[[#This Row],[Produktionskedja]]&lt;&gt;"",VLOOKUP(HBL[[#This Row],[Produktionskedja]],Normalvärden[],4,FALSE),"")</f>
        <v/>
      </c>
      <c r="Z335" s="54"/>
      <c r="AA335" s="3"/>
      <c r="AB335" s="54"/>
      <c r="AC335" s="55" t="str">
        <f>IF(HBL[[#This Row],[Växthusgasutsläpp g CO2e/MJ]]&lt;&gt;"",IF(HBL[[#This Row],[Växthusgasutsläpp g CO2e/MJ]]&gt;(0.5*VLOOKUP(HBL[[#This Row],[Användningsområde]],Användningsområde[],2,FALSE)),"Utsläppsminskningen är mindre än 50 % och uppfyller därför inte hållbarhetskriterierna",""),"")</f>
        <v/>
      </c>
      <c r="AD335" s="163"/>
    </row>
    <row r="336" spans="2:30" x14ac:dyDescent="0.35">
      <c r="B336" s="9" t="str">
        <f>IF(HBL[[#This Row],[Hållbar mängd]]&gt;0,IF(HBL[[#This Row],[Enhet]]=Listor!$A$44,HBL[[#This Row],[Hållbar mängd]]*HBL[[#This Row],[Effektivt värmevärde]]*1000,HBL[[#This Row],[Hållbar mängd]]*HBL[[#This Row],[Effektivt värmevärde]]),"")</f>
        <v/>
      </c>
      <c r="C336" s="120" t="str">
        <f>IFERROR(IF(VLOOKUP(HBL[[#This Row],[Drivmedel]],DML_drivmedel[[FuelID]:[Reduktionsplikt]],10,FALSE)="Ja",VLOOKUP(HBL[[#This Row],[Drivmedelskategori]],Drivmedel[],5,FALSE),""),"")</f>
        <v/>
      </c>
      <c r="D336" s="9" t="str">
        <f>IFERROR(IF(HBL[[#This Row],[Hållbar mängd]]&gt;0,HBL[[#This Row],[Växthusgasutsläpp g CO2e/MJ]]*HBL[[#This Row],[Energimängd MJ]]/1000000,""),"")</f>
        <v/>
      </c>
      <c r="E336" s="3" t="str">
        <f>IF(HBL[[#This Row],[Hållbar mängd]]&gt;0,CONCATENATE(Rapporteringsår,"-",HBL[[#This Row],[ID]]),"")</f>
        <v/>
      </c>
      <c r="F336" s="3" t="str">
        <f>IF(HBL[[#This Row],[Hållbar mängd]]&gt;0,Organisationsnummer,"")</f>
        <v/>
      </c>
      <c r="G336" s="56" t="str">
        <f>IF(HBL[[#This Row],[Hållbar mängd]]&gt;0,Rapporteringsår,"")</f>
        <v/>
      </c>
      <c r="H336" s="76" t="str">
        <f>IFERROR(VLOOKUP(HBL[[#This Row],[Råvara]],Råvaror!$B$3:$D$81,3,FALSE),"")</f>
        <v/>
      </c>
      <c r="I336" s="76" t="str">
        <f>IFERROR(VLOOKUP(HBL[[#This Row],[Råvara]],Råvaror!$B$3:$E$81,4,FALSE),"")</f>
        <v/>
      </c>
      <c r="J336" s="76" t="str">
        <f>IFERROR(VLOOKUP(HBL[[#This Row],[Drivmedel]],DML_drivmedel[[FuelID]:[Drivmedel]],6,FALSE),"")</f>
        <v/>
      </c>
      <c r="K336" s="148">
        <v>3334</v>
      </c>
      <c r="L336" s="3"/>
      <c r="M336" s="3"/>
      <c r="N336" s="3"/>
      <c r="O336" s="78"/>
      <c r="P336" s="3"/>
      <c r="Q336" s="3" t="str">
        <f>IFERROR(HLOOKUP(HBL[[#This Row],[Bränslekategori]],Listor!$G$292:$N$306,IF(HBL[[#This Row],[Enhet]]=Listor!$A$44,14,IF(HBL[[#This Row],[Enhet]]=Listor!$A$45,15,"")),FALSE),"")</f>
        <v/>
      </c>
      <c r="R336" s="3"/>
      <c r="S336" s="3"/>
      <c r="T336" s="3"/>
      <c r="U336" s="3"/>
      <c r="V336" s="3"/>
      <c r="W336" s="3"/>
      <c r="X336" s="3"/>
      <c r="Y336" s="77" t="str">
        <f>IF(HBL[[#This Row],[Produktionskedja]]&lt;&gt;"",VLOOKUP(HBL[[#This Row],[Produktionskedja]],Normalvärden[],4,FALSE),"")</f>
        <v/>
      </c>
      <c r="Z336" s="54"/>
      <c r="AA336" s="3"/>
      <c r="AB336" s="54"/>
      <c r="AC336" s="55" t="str">
        <f>IF(HBL[[#This Row],[Växthusgasutsläpp g CO2e/MJ]]&lt;&gt;"",IF(HBL[[#This Row],[Växthusgasutsläpp g CO2e/MJ]]&gt;(0.5*VLOOKUP(HBL[[#This Row],[Användningsområde]],Användningsområde[],2,FALSE)),"Utsläppsminskningen är mindre än 50 % och uppfyller därför inte hållbarhetskriterierna",""),"")</f>
        <v/>
      </c>
      <c r="AD336" s="163"/>
    </row>
    <row r="337" spans="2:30" x14ac:dyDescent="0.35">
      <c r="B337" s="9" t="str">
        <f>IF(HBL[[#This Row],[Hållbar mängd]]&gt;0,IF(HBL[[#This Row],[Enhet]]=Listor!$A$44,HBL[[#This Row],[Hållbar mängd]]*HBL[[#This Row],[Effektivt värmevärde]]*1000,HBL[[#This Row],[Hållbar mängd]]*HBL[[#This Row],[Effektivt värmevärde]]),"")</f>
        <v/>
      </c>
      <c r="C337" s="120" t="str">
        <f>IFERROR(IF(VLOOKUP(HBL[[#This Row],[Drivmedel]],DML_drivmedel[[FuelID]:[Reduktionsplikt]],10,FALSE)="Ja",VLOOKUP(HBL[[#This Row],[Drivmedelskategori]],Drivmedel[],5,FALSE),""),"")</f>
        <v/>
      </c>
      <c r="D337" s="9" t="str">
        <f>IFERROR(IF(HBL[[#This Row],[Hållbar mängd]]&gt;0,HBL[[#This Row],[Växthusgasutsläpp g CO2e/MJ]]*HBL[[#This Row],[Energimängd MJ]]/1000000,""),"")</f>
        <v/>
      </c>
      <c r="E337" s="3" t="str">
        <f>IF(HBL[[#This Row],[Hållbar mängd]]&gt;0,CONCATENATE(Rapporteringsår,"-",HBL[[#This Row],[ID]]),"")</f>
        <v/>
      </c>
      <c r="F337" s="3" t="str">
        <f>IF(HBL[[#This Row],[Hållbar mängd]]&gt;0,Organisationsnummer,"")</f>
        <v/>
      </c>
      <c r="G337" s="56" t="str">
        <f>IF(HBL[[#This Row],[Hållbar mängd]]&gt;0,Rapporteringsår,"")</f>
        <v/>
      </c>
      <c r="H337" s="76" t="str">
        <f>IFERROR(VLOOKUP(HBL[[#This Row],[Råvara]],Råvaror!$B$3:$D$81,3,FALSE),"")</f>
        <v/>
      </c>
      <c r="I337" s="76" t="str">
        <f>IFERROR(VLOOKUP(HBL[[#This Row],[Råvara]],Råvaror!$B$3:$E$81,4,FALSE),"")</f>
        <v/>
      </c>
      <c r="J337" s="76" t="str">
        <f>IFERROR(VLOOKUP(HBL[[#This Row],[Drivmedel]],DML_drivmedel[[FuelID]:[Drivmedel]],6,FALSE),"")</f>
        <v/>
      </c>
      <c r="K337" s="148">
        <v>3335</v>
      </c>
      <c r="L337" s="3"/>
      <c r="M337" s="3"/>
      <c r="N337" s="3"/>
      <c r="O337" s="78"/>
      <c r="P337" s="3"/>
      <c r="Q337" s="3" t="str">
        <f>IFERROR(HLOOKUP(HBL[[#This Row],[Bränslekategori]],Listor!$G$292:$N$306,IF(HBL[[#This Row],[Enhet]]=Listor!$A$44,14,IF(HBL[[#This Row],[Enhet]]=Listor!$A$45,15,"")),FALSE),"")</f>
        <v/>
      </c>
      <c r="R337" s="3"/>
      <c r="S337" s="3"/>
      <c r="T337" s="3"/>
      <c r="U337" s="3"/>
      <c r="V337" s="3"/>
      <c r="W337" s="3"/>
      <c r="X337" s="3"/>
      <c r="Y337" s="77" t="str">
        <f>IF(HBL[[#This Row],[Produktionskedja]]&lt;&gt;"",VLOOKUP(HBL[[#This Row],[Produktionskedja]],Normalvärden[],4,FALSE),"")</f>
        <v/>
      </c>
      <c r="Z337" s="54"/>
      <c r="AA337" s="3"/>
      <c r="AB337" s="54"/>
      <c r="AC337" s="55" t="str">
        <f>IF(HBL[[#This Row],[Växthusgasutsläpp g CO2e/MJ]]&lt;&gt;"",IF(HBL[[#This Row],[Växthusgasutsläpp g CO2e/MJ]]&gt;(0.5*VLOOKUP(HBL[[#This Row],[Användningsområde]],Användningsområde[],2,FALSE)),"Utsläppsminskningen är mindre än 50 % och uppfyller därför inte hållbarhetskriterierna",""),"")</f>
        <v/>
      </c>
      <c r="AD337" s="163"/>
    </row>
    <row r="338" spans="2:30" x14ac:dyDescent="0.35">
      <c r="B338" s="9" t="str">
        <f>IF(HBL[[#This Row],[Hållbar mängd]]&gt;0,IF(HBL[[#This Row],[Enhet]]=Listor!$A$44,HBL[[#This Row],[Hållbar mängd]]*HBL[[#This Row],[Effektivt värmevärde]]*1000,HBL[[#This Row],[Hållbar mängd]]*HBL[[#This Row],[Effektivt värmevärde]]),"")</f>
        <v/>
      </c>
      <c r="C338" s="120" t="str">
        <f>IFERROR(IF(VLOOKUP(HBL[[#This Row],[Drivmedel]],DML_drivmedel[[FuelID]:[Reduktionsplikt]],10,FALSE)="Ja",VLOOKUP(HBL[[#This Row],[Drivmedelskategori]],Drivmedel[],5,FALSE),""),"")</f>
        <v/>
      </c>
      <c r="D338" s="9" t="str">
        <f>IFERROR(IF(HBL[[#This Row],[Hållbar mängd]]&gt;0,HBL[[#This Row],[Växthusgasutsläpp g CO2e/MJ]]*HBL[[#This Row],[Energimängd MJ]]/1000000,""),"")</f>
        <v/>
      </c>
      <c r="E338" s="3" t="str">
        <f>IF(HBL[[#This Row],[Hållbar mängd]]&gt;0,CONCATENATE(Rapporteringsår,"-",HBL[[#This Row],[ID]]),"")</f>
        <v/>
      </c>
      <c r="F338" s="3" t="str">
        <f>IF(HBL[[#This Row],[Hållbar mängd]]&gt;0,Organisationsnummer,"")</f>
        <v/>
      </c>
      <c r="G338" s="56" t="str">
        <f>IF(HBL[[#This Row],[Hållbar mängd]]&gt;0,Rapporteringsår,"")</f>
        <v/>
      </c>
      <c r="H338" s="76" t="str">
        <f>IFERROR(VLOOKUP(HBL[[#This Row],[Råvara]],Råvaror!$B$3:$D$81,3,FALSE),"")</f>
        <v/>
      </c>
      <c r="I338" s="76" t="str">
        <f>IFERROR(VLOOKUP(HBL[[#This Row],[Råvara]],Råvaror!$B$3:$E$81,4,FALSE),"")</f>
        <v/>
      </c>
      <c r="J338" s="76" t="str">
        <f>IFERROR(VLOOKUP(HBL[[#This Row],[Drivmedel]],DML_drivmedel[[FuelID]:[Drivmedel]],6,FALSE),"")</f>
        <v/>
      </c>
      <c r="K338" s="148">
        <v>3336</v>
      </c>
      <c r="L338" s="3"/>
      <c r="M338" s="3"/>
      <c r="N338" s="3"/>
      <c r="O338" s="78"/>
      <c r="P338" s="3"/>
      <c r="Q338" s="3" t="str">
        <f>IFERROR(HLOOKUP(HBL[[#This Row],[Bränslekategori]],Listor!$G$292:$N$306,IF(HBL[[#This Row],[Enhet]]=Listor!$A$44,14,IF(HBL[[#This Row],[Enhet]]=Listor!$A$45,15,"")),FALSE),"")</f>
        <v/>
      </c>
      <c r="R338" s="3"/>
      <c r="S338" s="3"/>
      <c r="T338" s="3"/>
      <c r="U338" s="3"/>
      <c r="V338" s="3"/>
      <c r="W338" s="3"/>
      <c r="X338" s="3"/>
      <c r="Y338" s="77" t="str">
        <f>IF(HBL[[#This Row],[Produktionskedja]]&lt;&gt;"",VLOOKUP(HBL[[#This Row],[Produktionskedja]],Normalvärden[],4,FALSE),"")</f>
        <v/>
      </c>
      <c r="Z338" s="54"/>
      <c r="AA338" s="3"/>
      <c r="AB338" s="54"/>
      <c r="AC338" s="55" t="str">
        <f>IF(HBL[[#This Row],[Växthusgasutsläpp g CO2e/MJ]]&lt;&gt;"",IF(HBL[[#This Row],[Växthusgasutsläpp g CO2e/MJ]]&gt;(0.5*VLOOKUP(HBL[[#This Row],[Användningsområde]],Användningsområde[],2,FALSE)),"Utsläppsminskningen är mindre än 50 % och uppfyller därför inte hållbarhetskriterierna",""),"")</f>
        <v/>
      </c>
      <c r="AD338" s="163"/>
    </row>
    <row r="339" spans="2:30" x14ac:dyDescent="0.35">
      <c r="B339" s="9" t="str">
        <f>IF(HBL[[#This Row],[Hållbar mängd]]&gt;0,IF(HBL[[#This Row],[Enhet]]=Listor!$A$44,HBL[[#This Row],[Hållbar mängd]]*HBL[[#This Row],[Effektivt värmevärde]]*1000,HBL[[#This Row],[Hållbar mängd]]*HBL[[#This Row],[Effektivt värmevärde]]),"")</f>
        <v/>
      </c>
      <c r="C339" s="120" t="str">
        <f>IFERROR(IF(VLOOKUP(HBL[[#This Row],[Drivmedel]],DML_drivmedel[[FuelID]:[Reduktionsplikt]],10,FALSE)="Ja",VLOOKUP(HBL[[#This Row],[Drivmedelskategori]],Drivmedel[],5,FALSE),""),"")</f>
        <v/>
      </c>
      <c r="D339" s="9" t="str">
        <f>IFERROR(IF(HBL[[#This Row],[Hållbar mängd]]&gt;0,HBL[[#This Row],[Växthusgasutsläpp g CO2e/MJ]]*HBL[[#This Row],[Energimängd MJ]]/1000000,""),"")</f>
        <v/>
      </c>
      <c r="E339" s="3" t="str">
        <f>IF(HBL[[#This Row],[Hållbar mängd]]&gt;0,CONCATENATE(Rapporteringsår,"-",HBL[[#This Row],[ID]]),"")</f>
        <v/>
      </c>
      <c r="F339" s="3" t="str">
        <f>IF(HBL[[#This Row],[Hållbar mängd]]&gt;0,Organisationsnummer,"")</f>
        <v/>
      </c>
      <c r="G339" s="56" t="str">
        <f>IF(HBL[[#This Row],[Hållbar mängd]]&gt;0,Rapporteringsår,"")</f>
        <v/>
      </c>
      <c r="H339" s="76" t="str">
        <f>IFERROR(VLOOKUP(HBL[[#This Row],[Råvara]],Råvaror!$B$3:$D$81,3,FALSE),"")</f>
        <v/>
      </c>
      <c r="I339" s="76" t="str">
        <f>IFERROR(VLOOKUP(HBL[[#This Row],[Råvara]],Råvaror!$B$3:$E$81,4,FALSE),"")</f>
        <v/>
      </c>
      <c r="J339" s="76" t="str">
        <f>IFERROR(VLOOKUP(HBL[[#This Row],[Drivmedel]],DML_drivmedel[[FuelID]:[Drivmedel]],6,FALSE),"")</f>
        <v/>
      </c>
      <c r="K339" s="148">
        <v>3337</v>
      </c>
      <c r="L339" s="3"/>
      <c r="M339" s="3"/>
      <c r="N339" s="3"/>
      <c r="O339" s="78"/>
      <c r="P339" s="3"/>
      <c r="Q339" s="3" t="str">
        <f>IFERROR(HLOOKUP(HBL[[#This Row],[Bränslekategori]],Listor!$G$292:$N$306,IF(HBL[[#This Row],[Enhet]]=Listor!$A$44,14,IF(HBL[[#This Row],[Enhet]]=Listor!$A$45,15,"")),FALSE),"")</f>
        <v/>
      </c>
      <c r="R339" s="3"/>
      <c r="S339" s="3"/>
      <c r="T339" s="3"/>
      <c r="U339" s="3"/>
      <c r="V339" s="3"/>
      <c r="W339" s="3"/>
      <c r="X339" s="3"/>
      <c r="Y339" s="77" t="str">
        <f>IF(HBL[[#This Row],[Produktionskedja]]&lt;&gt;"",VLOOKUP(HBL[[#This Row],[Produktionskedja]],Normalvärden[],4,FALSE),"")</f>
        <v/>
      </c>
      <c r="Z339" s="54"/>
      <c r="AA339" s="3"/>
      <c r="AB339" s="54"/>
      <c r="AC339" s="55" t="str">
        <f>IF(HBL[[#This Row],[Växthusgasutsläpp g CO2e/MJ]]&lt;&gt;"",IF(HBL[[#This Row],[Växthusgasutsläpp g CO2e/MJ]]&gt;(0.5*VLOOKUP(HBL[[#This Row],[Användningsområde]],Användningsområde[],2,FALSE)),"Utsläppsminskningen är mindre än 50 % och uppfyller därför inte hållbarhetskriterierna",""),"")</f>
        <v/>
      </c>
      <c r="AD339" s="163"/>
    </row>
    <row r="340" spans="2:30" x14ac:dyDescent="0.35">
      <c r="B340" s="9" t="str">
        <f>IF(HBL[[#This Row],[Hållbar mängd]]&gt;0,IF(HBL[[#This Row],[Enhet]]=Listor!$A$44,HBL[[#This Row],[Hållbar mängd]]*HBL[[#This Row],[Effektivt värmevärde]]*1000,HBL[[#This Row],[Hållbar mängd]]*HBL[[#This Row],[Effektivt värmevärde]]),"")</f>
        <v/>
      </c>
      <c r="C340" s="120" t="str">
        <f>IFERROR(IF(VLOOKUP(HBL[[#This Row],[Drivmedel]],DML_drivmedel[[FuelID]:[Reduktionsplikt]],10,FALSE)="Ja",VLOOKUP(HBL[[#This Row],[Drivmedelskategori]],Drivmedel[],5,FALSE),""),"")</f>
        <v/>
      </c>
      <c r="D340" s="9" t="str">
        <f>IFERROR(IF(HBL[[#This Row],[Hållbar mängd]]&gt;0,HBL[[#This Row],[Växthusgasutsläpp g CO2e/MJ]]*HBL[[#This Row],[Energimängd MJ]]/1000000,""),"")</f>
        <v/>
      </c>
      <c r="E340" s="3" t="str">
        <f>IF(HBL[[#This Row],[Hållbar mängd]]&gt;0,CONCATENATE(Rapporteringsår,"-",HBL[[#This Row],[ID]]),"")</f>
        <v/>
      </c>
      <c r="F340" s="3" t="str">
        <f>IF(HBL[[#This Row],[Hållbar mängd]]&gt;0,Organisationsnummer,"")</f>
        <v/>
      </c>
      <c r="G340" s="56" t="str">
        <f>IF(HBL[[#This Row],[Hållbar mängd]]&gt;0,Rapporteringsår,"")</f>
        <v/>
      </c>
      <c r="H340" s="76" t="str">
        <f>IFERROR(VLOOKUP(HBL[[#This Row],[Råvara]],Råvaror!$B$3:$D$81,3,FALSE),"")</f>
        <v/>
      </c>
      <c r="I340" s="76" t="str">
        <f>IFERROR(VLOOKUP(HBL[[#This Row],[Råvara]],Råvaror!$B$3:$E$81,4,FALSE),"")</f>
        <v/>
      </c>
      <c r="J340" s="76" t="str">
        <f>IFERROR(VLOOKUP(HBL[[#This Row],[Drivmedel]],DML_drivmedel[[FuelID]:[Drivmedel]],6,FALSE),"")</f>
        <v/>
      </c>
      <c r="K340" s="148">
        <v>3338</v>
      </c>
      <c r="L340" s="3"/>
      <c r="M340" s="3"/>
      <c r="N340" s="3"/>
      <c r="O340" s="78"/>
      <c r="P340" s="3"/>
      <c r="Q340" s="3" t="str">
        <f>IFERROR(HLOOKUP(HBL[[#This Row],[Bränslekategori]],Listor!$G$292:$N$306,IF(HBL[[#This Row],[Enhet]]=Listor!$A$44,14,IF(HBL[[#This Row],[Enhet]]=Listor!$A$45,15,"")),FALSE),"")</f>
        <v/>
      </c>
      <c r="R340" s="3"/>
      <c r="S340" s="3"/>
      <c r="T340" s="3"/>
      <c r="U340" s="3"/>
      <c r="V340" s="3"/>
      <c r="W340" s="3"/>
      <c r="X340" s="3"/>
      <c r="Y340" s="77" t="str">
        <f>IF(HBL[[#This Row],[Produktionskedja]]&lt;&gt;"",VLOOKUP(HBL[[#This Row],[Produktionskedja]],Normalvärden[],4,FALSE),"")</f>
        <v/>
      </c>
      <c r="Z340" s="54"/>
      <c r="AA340" s="3"/>
      <c r="AB340" s="54"/>
      <c r="AC340" s="55" t="str">
        <f>IF(HBL[[#This Row],[Växthusgasutsläpp g CO2e/MJ]]&lt;&gt;"",IF(HBL[[#This Row],[Växthusgasutsläpp g CO2e/MJ]]&gt;(0.5*VLOOKUP(HBL[[#This Row],[Användningsområde]],Användningsområde[],2,FALSE)),"Utsläppsminskningen är mindre än 50 % och uppfyller därför inte hållbarhetskriterierna",""),"")</f>
        <v/>
      </c>
      <c r="AD340" s="163"/>
    </row>
    <row r="341" spans="2:30" x14ac:dyDescent="0.35">
      <c r="B341" s="9" t="str">
        <f>IF(HBL[[#This Row],[Hållbar mängd]]&gt;0,IF(HBL[[#This Row],[Enhet]]=Listor!$A$44,HBL[[#This Row],[Hållbar mängd]]*HBL[[#This Row],[Effektivt värmevärde]]*1000,HBL[[#This Row],[Hållbar mängd]]*HBL[[#This Row],[Effektivt värmevärde]]),"")</f>
        <v/>
      </c>
      <c r="C341" s="120" t="str">
        <f>IFERROR(IF(VLOOKUP(HBL[[#This Row],[Drivmedel]],DML_drivmedel[[FuelID]:[Reduktionsplikt]],10,FALSE)="Ja",VLOOKUP(HBL[[#This Row],[Drivmedelskategori]],Drivmedel[],5,FALSE),""),"")</f>
        <v/>
      </c>
      <c r="D341" s="9" t="str">
        <f>IFERROR(IF(HBL[[#This Row],[Hållbar mängd]]&gt;0,HBL[[#This Row],[Växthusgasutsläpp g CO2e/MJ]]*HBL[[#This Row],[Energimängd MJ]]/1000000,""),"")</f>
        <v/>
      </c>
      <c r="E341" s="3" t="str">
        <f>IF(HBL[[#This Row],[Hållbar mängd]]&gt;0,CONCATENATE(Rapporteringsår,"-",HBL[[#This Row],[ID]]),"")</f>
        <v/>
      </c>
      <c r="F341" s="3" t="str">
        <f>IF(HBL[[#This Row],[Hållbar mängd]]&gt;0,Organisationsnummer,"")</f>
        <v/>
      </c>
      <c r="G341" s="56" t="str">
        <f>IF(HBL[[#This Row],[Hållbar mängd]]&gt;0,Rapporteringsår,"")</f>
        <v/>
      </c>
      <c r="H341" s="76" t="str">
        <f>IFERROR(VLOOKUP(HBL[[#This Row],[Råvara]],Råvaror!$B$3:$D$81,3,FALSE),"")</f>
        <v/>
      </c>
      <c r="I341" s="76" t="str">
        <f>IFERROR(VLOOKUP(HBL[[#This Row],[Råvara]],Råvaror!$B$3:$E$81,4,FALSE),"")</f>
        <v/>
      </c>
      <c r="J341" s="76" t="str">
        <f>IFERROR(VLOOKUP(HBL[[#This Row],[Drivmedel]],DML_drivmedel[[FuelID]:[Drivmedel]],6,FALSE),"")</f>
        <v/>
      </c>
      <c r="K341" s="148">
        <v>3339</v>
      </c>
      <c r="L341" s="3"/>
      <c r="M341" s="3"/>
      <c r="N341" s="3"/>
      <c r="O341" s="78"/>
      <c r="P341" s="3"/>
      <c r="Q341" s="3" t="str">
        <f>IFERROR(HLOOKUP(HBL[[#This Row],[Bränslekategori]],Listor!$G$292:$N$306,IF(HBL[[#This Row],[Enhet]]=Listor!$A$44,14,IF(HBL[[#This Row],[Enhet]]=Listor!$A$45,15,"")),FALSE),"")</f>
        <v/>
      </c>
      <c r="R341" s="3"/>
      <c r="S341" s="3"/>
      <c r="T341" s="3"/>
      <c r="U341" s="3"/>
      <c r="V341" s="3"/>
      <c r="W341" s="3"/>
      <c r="X341" s="3"/>
      <c r="Y341" s="77" t="str">
        <f>IF(HBL[[#This Row],[Produktionskedja]]&lt;&gt;"",VLOOKUP(HBL[[#This Row],[Produktionskedja]],Normalvärden[],4,FALSE),"")</f>
        <v/>
      </c>
      <c r="Z341" s="54"/>
      <c r="AA341" s="3"/>
      <c r="AB341" s="54"/>
      <c r="AC341" s="55" t="str">
        <f>IF(HBL[[#This Row],[Växthusgasutsläpp g CO2e/MJ]]&lt;&gt;"",IF(HBL[[#This Row],[Växthusgasutsläpp g CO2e/MJ]]&gt;(0.5*VLOOKUP(HBL[[#This Row],[Användningsområde]],Användningsområde[],2,FALSE)),"Utsläppsminskningen är mindre än 50 % och uppfyller därför inte hållbarhetskriterierna",""),"")</f>
        <v/>
      </c>
      <c r="AD341" s="163"/>
    </row>
    <row r="342" spans="2:30" x14ac:dyDescent="0.35">
      <c r="B342" s="9" t="str">
        <f>IF(HBL[[#This Row],[Hållbar mängd]]&gt;0,IF(HBL[[#This Row],[Enhet]]=Listor!$A$44,HBL[[#This Row],[Hållbar mängd]]*HBL[[#This Row],[Effektivt värmevärde]]*1000,HBL[[#This Row],[Hållbar mängd]]*HBL[[#This Row],[Effektivt värmevärde]]),"")</f>
        <v/>
      </c>
      <c r="C342" s="120" t="str">
        <f>IFERROR(IF(VLOOKUP(HBL[[#This Row],[Drivmedel]],DML_drivmedel[[FuelID]:[Reduktionsplikt]],10,FALSE)="Ja",VLOOKUP(HBL[[#This Row],[Drivmedelskategori]],Drivmedel[],5,FALSE),""),"")</f>
        <v/>
      </c>
      <c r="D342" s="9" t="str">
        <f>IFERROR(IF(HBL[[#This Row],[Hållbar mängd]]&gt;0,HBL[[#This Row],[Växthusgasutsläpp g CO2e/MJ]]*HBL[[#This Row],[Energimängd MJ]]/1000000,""),"")</f>
        <v/>
      </c>
      <c r="E342" s="3" t="str">
        <f>IF(HBL[[#This Row],[Hållbar mängd]]&gt;0,CONCATENATE(Rapporteringsår,"-",HBL[[#This Row],[ID]]),"")</f>
        <v/>
      </c>
      <c r="F342" s="3" t="str">
        <f>IF(HBL[[#This Row],[Hållbar mängd]]&gt;0,Organisationsnummer,"")</f>
        <v/>
      </c>
      <c r="G342" s="56" t="str">
        <f>IF(HBL[[#This Row],[Hållbar mängd]]&gt;0,Rapporteringsår,"")</f>
        <v/>
      </c>
      <c r="H342" s="76" t="str">
        <f>IFERROR(VLOOKUP(HBL[[#This Row],[Råvara]],Råvaror!$B$3:$D$81,3,FALSE),"")</f>
        <v/>
      </c>
      <c r="I342" s="76" t="str">
        <f>IFERROR(VLOOKUP(HBL[[#This Row],[Råvara]],Råvaror!$B$3:$E$81,4,FALSE),"")</f>
        <v/>
      </c>
      <c r="J342" s="76" t="str">
        <f>IFERROR(VLOOKUP(HBL[[#This Row],[Drivmedel]],DML_drivmedel[[FuelID]:[Drivmedel]],6,FALSE),"")</f>
        <v/>
      </c>
      <c r="K342" s="148">
        <v>3340</v>
      </c>
      <c r="L342" s="3"/>
      <c r="M342" s="3"/>
      <c r="N342" s="3"/>
      <c r="O342" s="78"/>
      <c r="P342" s="3"/>
      <c r="Q342" s="3" t="str">
        <f>IFERROR(HLOOKUP(HBL[[#This Row],[Bränslekategori]],Listor!$G$292:$N$306,IF(HBL[[#This Row],[Enhet]]=Listor!$A$44,14,IF(HBL[[#This Row],[Enhet]]=Listor!$A$45,15,"")),FALSE),"")</f>
        <v/>
      </c>
      <c r="R342" s="3"/>
      <c r="S342" s="3"/>
      <c r="T342" s="3"/>
      <c r="U342" s="3"/>
      <c r="V342" s="3"/>
      <c r="W342" s="3"/>
      <c r="X342" s="3"/>
      <c r="Y342" s="77" t="str">
        <f>IF(HBL[[#This Row],[Produktionskedja]]&lt;&gt;"",VLOOKUP(HBL[[#This Row],[Produktionskedja]],Normalvärden[],4,FALSE),"")</f>
        <v/>
      </c>
      <c r="Z342" s="54"/>
      <c r="AA342" s="3"/>
      <c r="AB342" s="54"/>
      <c r="AC342" s="55" t="str">
        <f>IF(HBL[[#This Row],[Växthusgasutsläpp g CO2e/MJ]]&lt;&gt;"",IF(HBL[[#This Row],[Växthusgasutsläpp g CO2e/MJ]]&gt;(0.5*VLOOKUP(HBL[[#This Row],[Användningsområde]],Användningsområde[],2,FALSE)),"Utsläppsminskningen är mindre än 50 % och uppfyller därför inte hållbarhetskriterierna",""),"")</f>
        <v/>
      </c>
      <c r="AD342" s="163"/>
    </row>
    <row r="343" spans="2:30" x14ac:dyDescent="0.35">
      <c r="B343" s="9" t="str">
        <f>IF(HBL[[#This Row],[Hållbar mängd]]&gt;0,IF(HBL[[#This Row],[Enhet]]=Listor!$A$44,HBL[[#This Row],[Hållbar mängd]]*HBL[[#This Row],[Effektivt värmevärde]]*1000,HBL[[#This Row],[Hållbar mängd]]*HBL[[#This Row],[Effektivt värmevärde]]),"")</f>
        <v/>
      </c>
      <c r="C343" s="120" t="str">
        <f>IFERROR(IF(VLOOKUP(HBL[[#This Row],[Drivmedel]],DML_drivmedel[[FuelID]:[Reduktionsplikt]],10,FALSE)="Ja",VLOOKUP(HBL[[#This Row],[Drivmedelskategori]],Drivmedel[],5,FALSE),""),"")</f>
        <v/>
      </c>
      <c r="D343" s="9" t="str">
        <f>IFERROR(IF(HBL[[#This Row],[Hållbar mängd]]&gt;0,HBL[[#This Row],[Växthusgasutsläpp g CO2e/MJ]]*HBL[[#This Row],[Energimängd MJ]]/1000000,""),"")</f>
        <v/>
      </c>
      <c r="E343" s="3" t="str">
        <f>IF(HBL[[#This Row],[Hållbar mängd]]&gt;0,CONCATENATE(Rapporteringsår,"-",HBL[[#This Row],[ID]]),"")</f>
        <v/>
      </c>
      <c r="F343" s="3" t="str">
        <f>IF(HBL[[#This Row],[Hållbar mängd]]&gt;0,Organisationsnummer,"")</f>
        <v/>
      </c>
      <c r="G343" s="56" t="str">
        <f>IF(HBL[[#This Row],[Hållbar mängd]]&gt;0,Rapporteringsår,"")</f>
        <v/>
      </c>
      <c r="H343" s="76" t="str">
        <f>IFERROR(VLOOKUP(HBL[[#This Row],[Råvara]],Råvaror!$B$3:$D$81,3,FALSE),"")</f>
        <v/>
      </c>
      <c r="I343" s="76" t="str">
        <f>IFERROR(VLOOKUP(HBL[[#This Row],[Råvara]],Råvaror!$B$3:$E$81,4,FALSE),"")</f>
        <v/>
      </c>
      <c r="J343" s="76" t="str">
        <f>IFERROR(VLOOKUP(HBL[[#This Row],[Drivmedel]],DML_drivmedel[[FuelID]:[Drivmedel]],6,FALSE),"")</f>
        <v/>
      </c>
      <c r="K343" s="148">
        <v>3341</v>
      </c>
      <c r="L343" s="3"/>
      <c r="M343" s="3"/>
      <c r="N343" s="3"/>
      <c r="O343" s="78"/>
      <c r="P343" s="3"/>
      <c r="Q343" s="3" t="str">
        <f>IFERROR(HLOOKUP(HBL[[#This Row],[Bränslekategori]],Listor!$G$292:$N$306,IF(HBL[[#This Row],[Enhet]]=Listor!$A$44,14,IF(HBL[[#This Row],[Enhet]]=Listor!$A$45,15,"")),FALSE),"")</f>
        <v/>
      </c>
      <c r="R343" s="3"/>
      <c r="S343" s="3"/>
      <c r="T343" s="3"/>
      <c r="U343" s="3"/>
      <c r="V343" s="3"/>
      <c r="W343" s="3"/>
      <c r="X343" s="3"/>
      <c r="Y343" s="77" t="str">
        <f>IF(HBL[[#This Row],[Produktionskedja]]&lt;&gt;"",VLOOKUP(HBL[[#This Row],[Produktionskedja]],Normalvärden[],4,FALSE),"")</f>
        <v/>
      </c>
      <c r="Z343" s="54"/>
      <c r="AA343" s="3"/>
      <c r="AB343" s="54"/>
      <c r="AC343" s="55" t="str">
        <f>IF(HBL[[#This Row],[Växthusgasutsläpp g CO2e/MJ]]&lt;&gt;"",IF(HBL[[#This Row],[Växthusgasutsläpp g CO2e/MJ]]&gt;(0.5*VLOOKUP(HBL[[#This Row],[Användningsområde]],Användningsområde[],2,FALSE)),"Utsläppsminskningen är mindre än 50 % och uppfyller därför inte hållbarhetskriterierna",""),"")</f>
        <v/>
      </c>
      <c r="AD343" s="163"/>
    </row>
    <row r="344" spans="2:30" x14ac:dyDescent="0.35">
      <c r="B344" s="9" t="str">
        <f>IF(HBL[[#This Row],[Hållbar mängd]]&gt;0,IF(HBL[[#This Row],[Enhet]]=Listor!$A$44,HBL[[#This Row],[Hållbar mängd]]*HBL[[#This Row],[Effektivt värmevärde]]*1000,HBL[[#This Row],[Hållbar mängd]]*HBL[[#This Row],[Effektivt värmevärde]]),"")</f>
        <v/>
      </c>
      <c r="C344" s="120" t="str">
        <f>IFERROR(IF(VLOOKUP(HBL[[#This Row],[Drivmedel]],DML_drivmedel[[FuelID]:[Reduktionsplikt]],10,FALSE)="Ja",VLOOKUP(HBL[[#This Row],[Drivmedelskategori]],Drivmedel[],5,FALSE),""),"")</f>
        <v/>
      </c>
      <c r="D344" s="9" t="str">
        <f>IFERROR(IF(HBL[[#This Row],[Hållbar mängd]]&gt;0,HBL[[#This Row],[Växthusgasutsläpp g CO2e/MJ]]*HBL[[#This Row],[Energimängd MJ]]/1000000,""),"")</f>
        <v/>
      </c>
      <c r="E344" s="3" t="str">
        <f>IF(HBL[[#This Row],[Hållbar mängd]]&gt;0,CONCATENATE(Rapporteringsår,"-",HBL[[#This Row],[ID]]),"")</f>
        <v/>
      </c>
      <c r="F344" s="3" t="str">
        <f>IF(HBL[[#This Row],[Hållbar mängd]]&gt;0,Organisationsnummer,"")</f>
        <v/>
      </c>
      <c r="G344" s="56" t="str">
        <f>IF(HBL[[#This Row],[Hållbar mängd]]&gt;0,Rapporteringsår,"")</f>
        <v/>
      </c>
      <c r="H344" s="76" t="str">
        <f>IFERROR(VLOOKUP(HBL[[#This Row],[Råvara]],Råvaror!$B$3:$D$81,3,FALSE),"")</f>
        <v/>
      </c>
      <c r="I344" s="76" t="str">
        <f>IFERROR(VLOOKUP(HBL[[#This Row],[Råvara]],Råvaror!$B$3:$E$81,4,FALSE),"")</f>
        <v/>
      </c>
      <c r="J344" s="76" t="str">
        <f>IFERROR(VLOOKUP(HBL[[#This Row],[Drivmedel]],DML_drivmedel[[FuelID]:[Drivmedel]],6,FALSE),"")</f>
        <v/>
      </c>
      <c r="K344" s="148">
        <v>3342</v>
      </c>
      <c r="L344" s="3"/>
      <c r="M344" s="3"/>
      <c r="N344" s="3"/>
      <c r="O344" s="78"/>
      <c r="P344" s="3"/>
      <c r="Q344" s="3" t="str">
        <f>IFERROR(HLOOKUP(HBL[[#This Row],[Bränslekategori]],Listor!$G$292:$N$306,IF(HBL[[#This Row],[Enhet]]=Listor!$A$44,14,IF(HBL[[#This Row],[Enhet]]=Listor!$A$45,15,"")),FALSE),"")</f>
        <v/>
      </c>
      <c r="R344" s="3"/>
      <c r="S344" s="3"/>
      <c r="T344" s="3"/>
      <c r="U344" s="3"/>
      <c r="V344" s="3"/>
      <c r="W344" s="3"/>
      <c r="X344" s="3"/>
      <c r="Y344" s="77" t="str">
        <f>IF(HBL[[#This Row],[Produktionskedja]]&lt;&gt;"",VLOOKUP(HBL[[#This Row],[Produktionskedja]],Normalvärden[],4,FALSE),"")</f>
        <v/>
      </c>
      <c r="Z344" s="54"/>
      <c r="AA344" s="3"/>
      <c r="AB344" s="54"/>
      <c r="AC344" s="55" t="str">
        <f>IF(HBL[[#This Row],[Växthusgasutsläpp g CO2e/MJ]]&lt;&gt;"",IF(HBL[[#This Row],[Växthusgasutsläpp g CO2e/MJ]]&gt;(0.5*VLOOKUP(HBL[[#This Row],[Användningsområde]],Användningsområde[],2,FALSE)),"Utsläppsminskningen är mindre än 50 % och uppfyller därför inte hållbarhetskriterierna",""),"")</f>
        <v/>
      </c>
      <c r="AD344" s="163"/>
    </row>
    <row r="345" spans="2:30" x14ac:dyDescent="0.35">
      <c r="B345" s="9" t="str">
        <f>IF(HBL[[#This Row],[Hållbar mängd]]&gt;0,IF(HBL[[#This Row],[Enhet]]=Listor!$A$44,HBL[[#This Row],[Hållbar mängd]]*HBL[[#This Row],[Effektivt värmevärde]]*1000,HBL[[#This Row],[Hållbar mängd]]*HBL[[#This Row],[Effektivt värmevärde]]),"")</f>
        <v/>
      </c>
      <c r="C345" s="120" t="str">
        <f>IFERROR(IF(VLOOKUP(HBL[[#This Row],[Drivmedel]],DML_drivmedel[[FuelID]:[Reduktionsplikt]],10,FALSE)="Ja",VLOOKUP(HBL[[#This Row],[Drivmedelskategori]],Drivmedel[],5,FALSE),""),"")</f>
        <v/>
      </c>
      <c r="D345" s="9" t="str">
        <f>IFERROR(IF(HBL[[#This Row],[Hållbar mängd]]&gt;0,HBL[[#This Row],[Växthusgasutsläpp g CO2e/MJ]]*HBL[[#This Row],[Energimängd MJ]]/1000000,""),"")</f>
        <v/>
      </c>
      <c r="E345" s="3" t="str">
        <f>IF(HBL[[#This Row],[Hållbar mängd]]&gt;0,CONCATENATE(Rapporteringsår,"-",HBL[[#This Row],[ID]]),"")</f>
        <v/>
      </c>
      <c r="F345" s="3" t="str">
        <f>IF(HBL[[#This Row],[Hållbar mängd]]&gt;0,Organisationsnummer,"")</f>
        <v/>
      </c>
      <c r="G345" s="56" t="str">
        <f>IF(HBL[[#This Row],[Hållbar mängd]]&gt;0,Rapporteringsår,"")</f>
        <v/>
      </c>
      <c r="H345" s="76" t="str">
        <f>IFERROR(VLOOKUP(HBL[[#This Row],[Råvara]],Råvaror!$B$3:$D$81,3,FALSE),"")</f>
        <v/>
      </c>
      <c r="I345" s="76" t="str">
        <f>IFERROR(VLOOKUP(HBL[[#This Row],[Råvara]],Råvaror!$B$3:$E$81,4,FALSE),"")</f>
        <v/>
      </c>
      <c r="J345" s="76" t="str">
        <f>IFERROR(VLOOKUP(HBL[[#This Row],[Drivmedel]],DML_drivmedel[[FuelID]:[Drivmedel]],6,FALSE),"")</f>
        <v/>
      </c>
      <c r="K345" s="148">
        <v>3343</v>
      </c>
      <c r="L345" s="3"/>
      <c r="M345" s="3"/>
      <c r="N345" s="3"/>
      <c r="O345" s="78"/>
      <c r="P345" s="3"/>
      <c r="Q345" s="3" t="str">
        <f>IFERROR(HLOOKUP(HBL[[#This Row],[Bränslekategori]],Listor!$G$292:$N$306,IF(HBL[[#This Row],[Enhet]]=Listor!$A$44,14,IF(HBL[[#This Row],[Enhet]]=Listor!$A$45,15,"")),FALSE),"")</f>
        <v/>
      </c>
      <c r="R345" s="3"/>
      <c r="S345" s="3"/>
      <c r="T345" s="3"/>
      <c r="U345" s="3"/>
      <c r="V345" s="3"/>
      <c r="W345" s="3"/>
      <c r="X345" s="3"/>
      <c r="Y345" s="77" t="str">
        <f>IF(HBL[[#This Row],[Produktionskedja]]&lt;&gt;"",VLOOKUP(HBL[[#This Row],[Produktionskedja]],Normalvärden[],4,FALSE),"")</f>
        <v/>
      </c>
      <c r="Z345" s="54"/>
      <c r="AA345" s="3"/>
      <c r="AB345" s="54"/>
      <c r="AC345" s="55" t="str">
        <f>IF(HBL[[#This Row],[Växthusgasutsläpp g CO2e/MJ]]&lt;&gt;"",IF(HBL[[#This Row],[Växthusgasutsläpp g CO2e/MJ]]&gt;(0.5*VLOOKUP(HBL[[#This Row],[Användningsområde]],Användningsområde[],2,FALSE)),"Utsläppsminskningen är mindre än 50 % och uppfyller därför inte hållbarhetskriterierna",""),"")</f>
        <v/>
      </c>
      <c r="AD345" s="163"/>
    </row>
    <row r="346" spans="2:30" x14ac:dyDescent="0.35">
      <c r="B346" s="9" t="str">
        <f>IF(HBL[[#This Row],[Hållbar mängd]]&gt;0,IF(HBL[[#This Row],[Enhet]]=Listor!$A$44,HBL[[#This Row],[Hållbar mängd]]*HBL[[#This Row],[Effektivt värmevärde]]*1000,HBL[[#This Row],[Hållbar mängd]]*HBL[[#This Row],[Effektivt värmevärde]]),"")</f>
        <v/>
      </c>
      <c r="C346" s="120" t="str">
        <f>IFERROR(IF(VLOOKUP(HBL[[#This Row],[Drivmedel]],DML_drivmedel[[FuelID]:[Reduktionsplikt]],10,FALSE)="Ja",VLOOKUP(HBL[[#This Row],[Drivmedelskategori]],Drivmedel[],5,FALSE),""),"")</f>
        <v/>
      </c>
      <c r="D346" s="9" t="str">
        <f>IFERROR(IF(HBL[[#This Row],[Hållbar mängd]]&gt;0,HBL[[#This Row],[Växthusgasutsläpp g CO2e/MJ]]*HBL[[#This Row],[Energimängd MJ]]/1000000,""),"")</f>
        <v/>
      </c>
      <c r="E346" s="3" t="str">
        <f>IF(HBL[[#This Row],[Hållbar mängd]]&gt;0,CONCATENATE(Rapporteringsår,"-",HBL[[#This Row],[ID]]),"")</f>
        <v/>
      </c>
      <c r="F346" s="3" t="str">
        <f>IF(HBL[[#This Row],[Hållbar mängd]]&gt;0,Organisationsnummer,"")</f>
        <v/>
      </c>
      <c r="G346" s="56" t="str">
        <f>IF(HBL[[#This Row],[Hållbar mängd]]&gt;0,Rapporteringsår,"")</f>
        <v/>
      </c>
      <c r="H346" s="76" t="str">
        <f>IFERROR(VLOOKUP(HBL[[#This Row],[Råvara]],Råvaror!$B$3:$D$81,3,FALSE),"")</f>
        <v/>
      </c>
      <c r="I346" s="76" t="str">
        <f>IFERROR(VLOOKUP(HBL[[#This Row],[Råvara]],Råvaror!$B$3:$E$81,4,FALSE),"")</f>
        <v/>
      </c>
      <c r="J346" s="76" t="str">
        <f>IFERROR(VLOOKUP(HBL[[#This Row],[Drivmedel]],DML_drivmedel[[FuelID]:[Drivmedel]],6,FALSE),"")</f>
        <v/>
      </c>
      <c r="K346" s="148">
        <v>3344</v>
      </c>
      <c r="L346" s="3"/>
      <c r="M346" s="3"/>
      <c r="N346" s="3"/>
      <c r="O346" s="78"/>
      <c r="P346" s="3"/>
      <c r="Q346" s="3" t="str">
        <f>IFERROR(HLOOKUP(HBL[[#This Row],[Bränslekategori]],Listor!$G$292:$N$306,IF(HBL[[#This Row],[Enhet]]=Listor!$A$44,14,IF(HBL[[#This Row],[Enhet]]=Listor!$A$45,15,"")),FALSE),"")</f>
        <v/>
      </c>
      <c r="R346" s="3"/>
      <c r="S346" s="3"/>
      <c r="T346" s="3"/>
      <c r="U346" s="3"/>
      <c r="V346" s="3"/>
      <c r="W346" s="3"/>
      <c r="X346" s="3"/>
      <c r="Y346" s="77" t="str">
        <f>IF(HBL[[#This Row],[Produktionskedja]]&lt;&gt;"",VLOOKUP(HBL[[#This Row],[Produktionskedja]],Normalvärden[],4,FALSE),"")</f>
        <v/>
      </c>
      <c r="Z346" s="54"/>
      <c r="AA346" s="3"/>
      <c r="AB346" s="54"/>
      <c r="AC346" s="55" t="str">
        <f>IF(HBL[[#This Row],[Växthusgasutsläpp g CO2e/MJ]]&lt;&gt;"",IF(HBL[[#This Row],[Växthusgasutsläpp g CO2e/MJ]]&gt;(0.5*VLOOKUP(HBL[[#This Row],[Användningsområde]],Användningsområde[],2,FALSE)),"Utsläppsminskningen är mindre än 50 % och uppfyller därför inte hållbarhetskriterierna",""),"")</f>
        <v/>
      </c>
      <c r="AD346" s="163"/>
    </row>
    <row r="347" spans="2:30" x14ac:dyDescent="0.35">
      <c r="B347" s="9" t="str">
        <f>IF(HBL[[#This Row],[Hållbar mängd]]&gt;0,IF(HBL[[#This Row],[Enhet]]=Listor!$A$44,HBL[[#This Row],[Hållbar mängd]]*HBL[[#This Row],[Effektivt värmevärde]]*1000,HBL[[#This Row],[Hållbar mängd]]*HBL[[#This Row],[Effektivt värmevärde]]),"")</f>
        <v/>
      </c>
      <c r="C347" s="120" t="str">
        <f>IFERROR(IF(VLOOKUP(HBL[[#This Row],[Drivmedel]],DML_drivmedel[[FuelID]:[Reduktionsplikt]],10,FALSE)="Ja",VLOOKUP(HBL[[#This Row],[Drivmedelskategori]],Drivmedel[],5,FALSE),""),"")</f>
        <v/>
      </c>
      <c r="D347" s="9" t="str">
        <f>IFERROR(IF(HBL[[#This Row],[Hållbar mängd]]&gt;0,HBL[[#This Row],[Växthusgasutsläpp g CO2e/MJ]]*HBL[[#This Row],[Energimängd MJ]]/1000000,""),"")</f>
        <v/>
      </c>
      <c r="E347" s="3" t="str">
        <f>IF(HBL[[#This Row],[Hållbar mängd]]&gt;0,CONCATENATE(Rapporteringsår,"-",HBL[[#This Row],[ID]]),"")</f>
        <v/>
      </c>
      <c r="F347" s="3" t="str">
        <f>IF(HBL[[#This Row],[Hållbar mängd]]&gt;0,Organisationsnummer,"")</f>
        <v/>
      </c>
      <c r="G347" s="56" t="str">
        <f>IF(HBL[[#This Row],[Hållbar mängd]]&gt;0,Rapporteringsår,"")</f>
        <v/>
      </c>
      <c r="H347" s="76" t="str">
        <f>IFERROR(VLOOKUP(HBL[[#This Row],[Råvara]],Råvaror!$B$3:$D$81,3,FALSE),"")</f>
        <v/>
      </c>
      <c r="I347" s="76" t="str">
        <f>IFERROR(VLOOKUP(HBL[[#This Row],[Råvara]],Råvaror!$B$3:$E$81,4,FALSE),"")</f>
        <v/>
      </c>
      <c r="J347" s="76" t="str">
        <f>IFERROR(VLOOKUP(HBL[[#This Row],[Drivmedel]],DML_drivmedel[[FuelID]:[Drivmedel]],6,FALSE),"")</f>
        <v/>
      </c>
      <c r="K347" s="148">
        <v>3345</v>
      </c>
      <c r="L347" s="3"/>
      <c r="M347" s="3"/>
      <c r="N347" s="3"/>
      <c r="O347" s="78"/>
      <c r="P347" s="3"/>
      <c r="Q347" s="3" t="str">
        <f>IFERROR(HLOOKUP(HBL[[#This Row],[Bränslekategori]],Listor!$G$292:$N$306,IF(HBL[[#This Row],[Enhet]]=Listor!$A$44,14,IF(HBL[[#This Row],[Enhet]]=Listor!$A$45,15,"")),FALSE),"")</f>
        <v/>
      </c>
      <c r="R347" s="3"/>
      <c r="S347" s="3"/>
      <c r="T347" s="3"/>
      <c r="U347" s="3"/>
      <c r="V347" s="3"/>
      <c r="W347" s="3"/>
      <c r="X347" s="3"/>
      <c r="Y347" s="77" t="str">
        <f>IF(HBL[[#This Row],[Produktionskedja]]&lt;&gt;"",VLOOKUP(HBL[[#This Row],[Produktionskedja]],Normalvärden[],4,FALSE),"")</f>
        <v/>
      </c>
      <c r="Z347" s="54"/>
      <c r="AA347" s="3"/>
      <c r="AB347" s="54"/>
      <c r="AC347" s="55" t="str">
        <f>IF(HBL[[#This Row],[Växthusgasutsläpp g CO2e/MJ]]&lt;&gt;"",IF(HBL[[#This Row],[Växthusgasutsläpp g CO2e/MJ]]&gt;(0.5*VLOOKUP(HBL[[#This Row],[Användningsområde]],Användningsområde[],2,FALSE)),"Utsläppsminskningen är mindre än 50 % och uppfyller därför inte hållbarhetskriterierna",""),"")</f>
        <v/>
      </c>
      <c r="AD347" s="163"/>
    </row>
    <row r="348" spans="2:30" x14ac:dyDescent="0.35">
      <c r="B348" s="9" t="str">
        <f>IF(HBL[[#This Row],[Hållbar mängd]]&gt;0,IF(HBL[[#This Row],[Enhet]]=Listor!$A$44,HBL[[#This Row],[Hållbar mängd]]*HBL[[#This Row],[Effektivt värmevärde]]*1000,HBL[[#This Row],[Hållbar mängd]]*HBL[[#This Row],[Effektivt värmevärde]]),"")</f>
        <v/>
      </c>
      <c r="C348" s="120" t="str">
        <f>IFERROR(IF(VLOOKUP(HBL[[#This Row],[Drivmedel]],DML_drivmedel[[FuelID]:[Reduktionsplikt]],10,FALSE)="Ja",VLOOKUP(HBL[[#This Row],[Drivmedelskategori]],Drivmedel[],5,FALSE),""),"")</f>
        <v/>
      </c>
      <c r="D348" s="9" t="str">
        <f>IFERROR(IF(HBL[[#This Row],[Hållbar mängd]]&gt;0,HBL[[#This Row],[Växthusgasutsläpp g CO2e/MJ]]*HBL[[#This Row],[Energimängd MJ]]/1000000,""),"")</f>
        <v/>
      </c>
      <c r="E348" s="3" t="str">
        <f>IF(HBL[[#This Row],[Hållbar mängd]]&gt;0,CONCATENATE(Rapporteringsår,"-",HBL[[#This Row],[ID]]),"")</f>
        <v/>
      </c>
      <c r="F348" s="3" t="str">
        <f>IF(HBL[[#This Row],[Hållbar mängd]]&gt;0,Organisationsnummer,"")</f>
        <v/>
      </c>
      <c r="G348" s="56" t="str">
        <f>IF(HBL[[#This Row],[Hållbar mängd]]&gt;0,Rapporteringsår,"")</f>
        <v/>
      </c>
      <c r="H348" s="76" t="str">
        <f>IFERROR(VLOOKUP(HBL[[#This Row],[Råvara]],Råvaror!$B$3:$D$81,3,FALSE),"")</f>
        <v/>
      </c>
      <c r="I348" s="76" t="str">
        <f>IFERROR(VLOOKUP(HBL[[#This Row],[Råvara]],Råvaror!$B$3:$E$81,4,FALSE),"")</f>
        <v/>
      </c>
      <c r="J348" s="76" t="str">
        <f>IFERROR(VLOOKUP(HBL[[#This Row],[Drivmedel]],DML_drivmedel[[FuelID]:[Drivmedel]],6,FALSE),"")</f>
        <v/>
      </c>
      <c r="K348" s="148">
        <v>3346</v>
      </c>
      <c r="L348" s="3"/>
      <c r="M348" s="3"/>
      <c r="N348" s="3"/>
      <c r="O348" s="78"/>
      <c r="P348" s="3"/>
      <c r="Q348" s="3" t="str">
        <f>IFERROR(HLOOKUP(HBL[[#This Row],[Bränslekategori]],Listor!$G$292:$N$306,IF(HBL[[#This Row],[Enhet]]=Listor!$A$44,14,IF(HBL[[#This Row],[Enhet]]=Listor!$A$45,15,"")),FALSE),"")</f>
        <v/>
      </c>
      <c r="R348" s="3"/>
      <c r="S348" s="3"/>
      <c r="T348" s="3"/>
      <c r="U348" s="3"/>
      <c r="V348" s="3"/>
      <c r="W348" s="3"/>
      <c r="X348" s="3"/>
      <c r="Y348" s="77" t="str">
        <f>IF(HBL[[#This Row],[Produktionskedja]]&lt;&gt;"",VLOOKUP(HBL[[#This Row],[Produktionskedja]],Normalvärden[],4,FALSE),"")</f>
        <v/>
      </c>
      <c r="Z348" s="54"/>
      <c r="AA348" s="3"/>
      <c r="AB348" s="54"/>
      <c r="AC348" s="55" t="str">
        <f>IF(HBL[[#This Row],[Växthusgasutsläpp g CO2e/MJ]]&lt;&gt;"",IF(HBL[[#This Row],[Växthusgasutsläpp g CO2e/MJ]]&gt;(0.5*VLOOKUP(HBL[[#This Row],[Användningsområde]],Användningsområde[],2,FALSE)),"Utsläppsminskningen är mindre än 50 % och uppfyller därför inte hållbarhetskriterierna",""),"")</f>
        <v/>
      </c>
      <c r="AD348" s="163"/>
    </row>
    <row r="349" spans="2:30" x14ac:dyDescent="0.35">
      <c r="B349" s="9" t="str">
        <f>IF(HBL[[#This Row],[Hållbar mängd]]&gt;0,IF(HBL[[#This Row],[Enhet]]=Listor!$A$44,HBL[[#This Row],[Hållbar mängd]]*HBL[[#This Row],[Effektivt värmevärde]]*1000,HBL[[#This Row],[Hållbar mängd]]*HBL[[#This Row],[Effektivt värmevärde]]),"")</f>
        <v/>
      </c>
      <c r="C349" s="120" t="str">
        <f>IFERROR(IF(VLOOKUP(HBL[[#This Row],[Drivmedel]],DML_drivmedel[[FuelID]:[Reduktionsplikt]],10,FALSE)="Ja",VLOOKUP(HBL[[#This Row],[Drivmedelskategori]],Drivmedel[],5,FALSE),""),"")</f>
        <v/>
      </c>
      <c r="D349" s="9" t="str">
        <f>IFERROR(IF(HBL[[#This Row],[Hållbar mängd]]&gt;0,HBL[[#This Row],[Växthusgasutsläpp g CO2e/MJ]]*HBL[[#This Row],[Energimängd MJ]]/1000000,""),"")</f>
        <v/>
      </c>
      <c r="E349" s="3" t="str">
        <f>IF(HBL[[#This Row],[Hållbar mängd]]&gt;0,CONCATENATE(Rapporteringsår,"-",HBL[[#This Row],[ID]]),"")</f>
        <v/>
      </c>
      <c r="F349" s="3" t="str">
        <f>IF(HBL[[#This Row],[Hållbar mängd]]&gt;0,Organisationsnummer,"")</f>
        <v/>
      </c>
      <c r="G349" s="56" t="str">
        <f>IF(HBL[[#This Row],[Hållbar mängd]]&gt;0,Rapporteringsår,"")</f>
        <v/>
      </c>
      <c r="H349" s="76" t="str">
        <f>IFERROR(VLOOKUP(HBL[[#This Row],[Råvara]],Råvaror!$B$3:$D$81,3,FALSE),"")</f>
        <v/>
      </c>
      <c r="I349" s="76" t="str">
        <f>IFERROR(VLOOKUP(HBL[[#This Row],[Råvara]],Råvaror!$B$3:$E$81,4,FALSE),"")</f>
        <v/>
      </c>
      <c r="J349" s="76" t="str">
        <f>IFERROR(VLOOKUP(HBL[[#This Row],[Drivmedel]],DML_drivmedel[[FuelID]:[Drivmedel]],6,FALSE),"")</f>
        <v/>
      </c>
      <c r="K349" s="148">
        <v>3347</v>
      </c>
      <c r="L349" s="3"/>
      <c r="M349" s="3"/>
      <c r="N349" s="3"/>
      <c r="O349" s="78"/>
      <c r="P349" s="3"/>
      <c r="Q349" s="3" t="str">
        <f>IFERROR(HLOOKUP(HBL[[#This Row],[Bränslekategori]],Listor!$G$292:$N$306,IF(HBL[[#This Row],[Enhet]]=Listor!$A$44,14,IF(HBL[[#This Row],[Enhet]]=Listor!$A$45,15,"")),FALSE),"")</f>
        <v/>
      </c>
      <c r="R349" s="3"/>
      <c r="S349" s="3"/>
      <c r="T349" s="3"/>
      <c r="U349" s="3"/>
      <c r="V349" s="3"/>
      <c r="W349" s="3"/>
      <c r="X349" s="3"/>
      <c r="Y349" s="77" t="str">
        <f>IF(HBL[[#This Row],[Produktionskedja]]&lt;&gt;"",VLOOKUP(HBL[[#This Row],[Produktionskedja]],Normalvärden[],4,FALSE),"")</f>
        <v/>
      </c>
      <c r="Z349" s="54"/>
      <c r="AA349" s="3"/>
      <c r="AB349" s="54"/>
      <c r="AC349" s="55" t="str">
        <f>IF(HBL[[#This Row],[Växthusgasutsläpp g CO2e/MJ]]&lt;&gt;"",IF(HBL[[#This Row],[Växthusgasutsläpp g CO2e/MJ]]&gt;(0.5*VLOOKUP(HBL[[#This Row],[Användningsområde]],Användningsområde[],2,FALSE)),"Utsläppsminskningen är mindre än 50 % och uppfyller därför inte hållbarhetskriterierna",""),"")</f>
        <v/>
      </c>
      <c r="AD349" s="163"/>
    </row>
    <row r="350" spans="2:30" x14ac:dyDescent="0.35">
      <c r="B350" s="9" t="str">
        <f>IF(HBL[[#This Row],[Hållbar mängd]]&gt;0,IF(HBL[[#This Row],[Enhet]]=Listor!$A$44,HBL[[#This Row],[Hållbar mängd]]*HBL[[#This Row],[Effektivt värmevärde]]*1000,HBL[[#This Row],[Hållbar mängd]]*HBL[[#This Row],[Effektivt värmevärde]]),"")</f>
        <v/>
      </c>
      <c r="C350" s="120" t="str">
        <f>IFERROR(IF(VLOOKUP(HBL[[#This Row],[Drivmedel]],DML_drivmedel[[FuelID]:[Reduktionsplikt]],10,FALSE)="Ja",VLOOKUP(HBL[[#This Row],[Drivmedelskategori]],Drivmedel[],5,FALSE),""),"")</f>
        <v/>
      </c>
      <c r="D350" s="9" t="str">
        <f>IFERROR(IF(HBL[[#This Row],[Hållbar mängd]]&gt;0,HBL[[#This Row],[Växthusgasutsläpp g CO2e/MJ]]*HBL[[#This Row],[Energimängd MJ]]/1000000,""),"")</f>
        <v/>
      </c>
      <c r="E350" s="3" t="str">
        <f>IF(HBL[[#This Row],[Hållbar mängd]]&gt;0,CONCATENATE(Rapporteringsår,"-",HBL[[#This Row],[ID]]),"")</f>
        <v/>
      </c>
      <c r="F350" s="3" t="str">
        <f>IF(HBL[[#This Row],[Hållbar mängd]]&gt;0,Organisationsnummer,"")</f>
        <v/>
      </c>
      <c r="G350" s="56" t="str">
        <f>IF(HBL[[#This Row],[Hållbar mängd]]&gt;0,Rapporteringsår,"")</f>
        <v/>
      </c>
      <c r="H350" s="76" t="str">
        <f>IFERROR(VLOOKUP(HBL[[#This Row],[Råvara]],Råvaror!$B$3:$D$81,3,FALSE),"")</f>
        <v/>
      </c>
      <c r="I350" s="76" t="str">
        <f>IFERROR(VLOOKUP(HBL[[#This Row],[Råvara]],Råvaror!$B$3:$E$81,4,FALSE),"")</f>
        <v/>
      </c>
      <c r="J350" s="76" t="str">
        <f>IFERROR(VLOOKUP(HBL[[#This Row],[Drivmedel]],DML_drivmedel[[FuelID]:[Drivmedel]],6,FALSE),"")</f>
        <v/>
      </c>
      <c r="K350" s="148">
        <v>3348</v>
      </c>
      <c r="L350" s="3"/>
      <c r="M350" s="3"/>
      <c r="N350" s="3"/>
      <c r="O350" s="78"/>
      <c r="P350" s="3"/>
      <c r="Q350" s="3" t="str">
        <f>IFERROR(HLOOKUP(HBL[[#This Row],[Bränslekategori]],Listor!$G$292:$N$306,IF(HBL[[#This Row],[Enhet]]=Listor!$A$44,14,IF(HBL[[#This Row],[Enhet]]=Listor!$A$45,15,"")),FALSE),"")</f>
        <v/>
      </c>
      <c r="R350" s="3"/>
      <c r="S350" s="3"/>
      <c r="T350" s="3"/>
      <c r="U350" s="3"/>
      <c r="V350" s="3"/>
      <c r="W350" s="3"/>
      <c r="X350" s="3"/>
      <c r="Y350" s="77" t="str">
        <f>IF(HBL[[#This Row],[Produktionskedja]]&lt;&gt;"",VLOOKUP(HBL[[#This Row],[Produktionskedja]],Normalvärden[],4,FALSE),"")</f>
        <v/>
      </c>
      <c r="Z350" s="54"/>
      <c r="AA350" s="3"/>
      <c r="AB350" s="54"/>
      <c r="AC350" s="55" t="str">
        <f>IF(HBL[[#This Row],[Växthusgasutsläpp g CO2e/MJ]]&lt;&gt;"",IF(HBL[[#This Row],[Växthusgasutsläpp g CO2e/MJ]]&gt;(0.5*VLOOKUP(HBL[[#This Row],[Användningsområde]],Användningsområde[],2,FALSE)),"Utsläppsminskningen är mindre än 50 % och uppfyller därför inte hållbarhetskriterierna",""),"")</f>
        <v/>
      </c>
      <c r="AD350" s="163"/>
    </row>
    <row r="351" spans="2:30" x14ac:dyDescent="0.35">
      <c r="B351" s="9" t="str">
        <f>IF(HBL[[#This Row],[Hållbar mängd]]&gt;0,IF(HBL[[#This Row],[Enhet]]=Listor!$A$44,HBL[[#This Row],[Hållbar mängd]]*HBL[[#This Row],[Effektivt värmevärde]]*1000,HBL[[#This Row],[Hållbar mängd]]*HBL[[#This Row],[Effektivt värmevärde]]),"")</f>
        <v/>
      </c>
      <c r="C351" s="120" t="str">
        <f>IFERROR(IF(VLOOKUP(HBL[[#This Row],[Drivmedel]],DML_drivmedel[[FuelID]:[Reduktionsplikt]],10,FALSE)="Ja",VLOOKUP(HBL[[#This Row],[Drivmedelskategori]],Drivmedel[],5,FALSE),""),"")</f>
        <v/>
      </c>
      <c r="D351" s="9" t="str">
        <f>IFERROR(IF(HBL[[#This Row],[Hållbar mängd]]&gt;0,HBL[[#This Row],[Växthusgasutsläpp g CO2e/MJ]]*HBL[[#This Row],[Energimängd MJ]]/1000000,""),"")</f>
        <v/>
      </c>
      <c r="E351" s="3" t="str">
        <f>IF(HBL[[#This Row],[Hållbar mängd]]&gt;0,CONCATENATE(Rapporteringsår,"-",HBL[[#This Row],[ID]]),"")</f>
        <v/>
      </c>
      <c r="F351" s="3" t="str">
        <f>IF(HBL[[#This Row],[Hållbar mängd]]&gt;0,Organisationsnummer,"")</f>
        <v/>
      </c>
      <c r="G351" s="56" t="str">
        <f>IF(HBL[[#This Row],[Hållbar mängd]]&gt;0,Rapporteringsår,"")</f>
        <v/>
      </c>
      <c r="H351" s="76" t="str">
        <f>IFERROR(VLOOKUP(HBL[[#This Row],[Råvara]],Råvaror!$B$3:$D$81,3,FALSE),"")</f>
        <v/>
      </c>
      <c r="I351" s="76" t="str">
        <f>IFERROR(VLOOKUP(HBL[[#This Row],[Råvara]],Råvaror!$B$3:$E$81,4,FALSE),"")</f>
        <v/>
      </c>
      <c r="J351" s="76" t="str">
        <f>IFERROR(VLOOKUP(HBL[[#This Row],[Drivmedel]],DML_drivmedel[[FuelID]:[Drivmedel]],6,FALSE),"")</f>
        <v/>
      </c>
      <c r="K351" s="148">
        <v>3349</v>
      </c>
      <c r="L351" s="3"/>
      <c r="M351" s="3"/>
      <c r="N351" s="3"/>
      <c r="O351" s="78"/>
      <c r="P351" s="3"/>
      <c r="Q351" s="3" t="str">
        <f>IFERROR(HLOOKUP(HBL[[#This Row],[Bränslekategori]],Listor!$G$292:$N$306,IF(HBL[[#This Row],[Enhet]]=Listor!$A$44,14,IF(HBL[[#This Row],[Enhet]]=Listor!$A$45,15,"")),FALSE),"")</f>
        <v/>
      </c>
      <c r="R351" s="3"/>
      <c r="S351" s="3"/>
      <c r="T351" s="3"/>
      <c r="U351" s="3"/>
      <c r="V351" s="3"/>
      <c r="W351" s="3"/>
      <c r="X351" s="3"/>
      <c r="Y351" s="77" t="str">
        <f>IF(HBL[[#This Row],[Produktionskedja]]&lt;&gt;"",VLOOKUP(HBL[[#This Row],[Produktionskedja]],Normalvärden[],4,FALSE),"")</f>
        <v/>
      </c>
      <c r="Z351" s="54"/>
      <c r="AA351" s="3"/>
      <c r="AB351" s="54"/>
      <c r="AC351" s="55" t="str">
        <f>IF(HBL[[#This Row],[Växthusgasutsläpp g CO2e/MJ]]&lt;&gt;"",IF(HBL[[#This Row],[Växthusgasutsläpp g CO2e/MJ]]&gt;(0.5*VLOOKUP(HBL[[#This Row],[Användningsområde]],Användningsområde[],2,FALSE)),"Utsläppsminskningen är mindre än 50 % och uppfyller därför inte hållbarhetskriterierna",""),"")</f>
        <v/>
      </c>
      <c r="AD351" s="163"/>
    </row>
    <row r="352" spans="2:30" x14ac:dyDescent="0.35">
      <c r="B352" s="9" t="str">
        <f>IF(HBL[[#This Row],[Hållbar mängd]]&gt;0,IF(HBL[[#This Row],[Enhet]]=Listor!$A$44,HBL[[#This Row],[Hållbar mängd]]*HBL[[#This Row],[Effektivt värmevärde]]*1000,HBL[[#This Row],[Hållbar mängd]]*HBL[[#This Row],[Effektivt värmevärde]]),"")</f>
        <v/>
      </c>
      <c r="C352" s="120" t="str">
        <f>IFERROR(IF(VLOOKUP(HBL[[#This Row],[Drivmedel]],DML_drivmedel[[FuelID]:[Reduktionsplikt]],10,FALSE)="Ja",VLOOKUP(HBL[[#This Row],[Drivmedelskategori]],Drivmedel[],5,FALSE),""),"")</f>
        <v/>
      </c>
      <c r="D352" s="9" t="str">
        <f>IFERROR(IF(HBL[[#This Row],[Hållbar mängd]]&gt;0,HBL[[#This Row],[Växthusgasutsläpp g CO2e/MJ]]*HBL[[#This Row],[Energimängd MJ]]/1000000,""),"")</f>
        <v/>
      </c>
      <c r="E352" s="3" t="str">
        <f>IF(HBL[[#This Row],[Hållbar mängd]]&gt;0,CONCATENATE(Rapporteringsår,"-",HBL[[#This Row],[ID]]),"")</f>
        <v/>
      </c>
      <c r="F352" s="3" t="str">
        <f>IF(HBL[[#This Row],[Hållbar mängd]]&gt;0,Organisationsnummer,"")</f>
        <v/>
      </c>
      <c r="G352" s="56" t="str">
        <f>IF(HBL[[#This Row],[Hållbar mängd]]&gt;0,Rapporteringsår,"")</f>
        <v/>
      </c>
      <c r="H352" s="76" t="str">
        <f>IFERROR(VLOOKUP(HBL[[#This Row],[Råvara]],Råvaror!$B$3:$D$81,3,FALSE),"")</f>
        <v/>
      </c>
      <c r="I352" s="76" t="str">
        <f>IFERROR(VLOOKUP(HBL[[#This Row],[Råvara]],Råvaror!$B$3:$E$81,4,FALSE),"")</f>
        <v/>
      </c>
      <c r="J352" s="76" t="str">
        <f>IFERROR(VLOOKUP(HBL[[#This Row],[Drivmedel]],DML_drivmedel[[FuelID]:[Drivmedel]],6,FALSE),"")</f>
        <v/>
      </c>
      <c r="K352" s="148">
        <v>3350</v>
      </c>
      <c r="L352" s="3"/>
      <c r="M352" s="3"/>
      <c r="N352" s="3"/>
      <c r="O352" s="78"/>
      <c r="P352" s="3"/>
      <c r="Q352" s="3" t="str">
        <f>IFERROR(HLOOKUP(HBL[[#This Row],[Bränslekategori]],Listor!$G$292:$N$306,IF(HBL[[#This Row],[Enhet]]=Listor!$A$44,14,IF(HBL[[#This Row],[Enhet]]=Listor!$A$45,15,"")),FALSE),"")</f>
        <v/>
      </c>
      <c r="R352" s="3"/>
      <c r="S352" s="3"/>
      <c r="T352" s="3"/>
      <c r="U352" s="3"/>
      <c r="V352" s="3"/>
      <c r="W352" s="3"/>
      <c r="X352" s="3"/>
      <c r="Y352" s="77" t="str">
        <f>IF(HBL[[#This Row],[Produktionskedja]]&lt;&gt;"",VLOOKUP(HBL[[#This Row],[Produktionskedja]],Normalvärden[],4,FALSE),"")</f>
        <v/>
      </c>
      <c r="Z352" s="54"/>
      <c r="AA352" s="3"/>
      <c r="AB352" s="54"/>
      <c r="AC352" s="55" t="str">
        <f>IF(HBL[[#This Row],[Växthusgasutsläpp g CO2e/MJ]]&lt;&gt;"",IF(HBL[[#This Row],[Växthusgasutsläpp g CO2e/MJ]]&gt;(0.5*VLOOKUP(HBL[[#This Row],[Användningsområde]],Användningsområde[],2,FALSE)),"Utsläppsminskningen är mindre än 50 % och uppfyller därför inte hållbarhetskriterierna",""),"")</f>
        <v/>
      </c>
      <c r="AD352" s="163"/>
    </row>
    <row r="353" spans="2:30" x14ac:dyDescent="0.35">
      <c r="B353" s="9" t="str">
        <f>IF(HBL[[#This Row],[Hållbar mängd]]&gt;0,IF(HBL[[#This Row],[Enhet]]=Listor!$A$44,HBL[[#This Row],[Hållbar mängd]]*HBL[[#This Row],[Effektivt värmevärde]]*1000,HBL[[#This Row],[Hållbar mängd]]*HBL[[#This Row],[Effektivt värmevärde]]),"")</f>
        <v/>
      </c>
      <c r="C353" s="120" t="str">
        <f>IFERROR(IF(VLOOKUP(HBL[[#This Row],[Drivmedel]],DML_drivmedel[[FuelID]:[Reduktionsplikt]],10,FALSE)="Ja",VLOOKUP(HBL[[#This Row],[Drivmedelskategori]],Drivmedel[],5,FALSE),""),"")</f>
        <v/>
      </c>
      <c r="D353" s="9" t="str">
        <f>IFERROR(IF(HBL[[#This Row],[Hållbar mängd]]&gt;0,HBL[[#This Row],[Växthusgasutsläpp g CO2e/MJ]]*HBL[[#This Row],[Energimängd MJ]]/1000000,""),"")</f>
        <v/>
      </c>
      <c r="E353" s="3" t="str">
        <f>IF(HBL[[#This Row],[Hållbar mängd]]&gt;0,CONCATENATE(Rapporteringsår,"-",HBL[[#This Row],[ID]]),"")</f>
        <v/>
      </c>
      <c r="F353" s="3" t="str">
        <f>IF(HBL[[#This Row],[Hållbar mängd]]&gt;0,Organisationsnummer,"")</f>
        <v/>
      </c>
      <c r="G353" s="56" t="str">
        <f>IF(HBL[[#This Row],[Hållbar mängd]]&gt;0,Rapporteringsår,"")</f>
        <v/>
      </c>
      <c r="H353" s="76" t="str">
        <f>IFERROR(VLOOKUP(HBL[[#This Row],[Råvara]],Råvaror!$B$3:$D$81,3,FALSE),"")</f>
        <v/>
      </c>
      <c r="I353" s="76" t="str">
        <f>IFERROR(VLOOKUP(HBL[[#This Row],[Råvara]],Råvaror!$B$3:$E$81,4,FALSE),"")</f>
        <v/>
      </c>
      <c r="J353" s="76" t="str">
        <f>IFERROR(VLOOKUP(HBL[[#This Row],[Drivmedel]],DML_drivmedel[[FuelID]:[Drivmedel]],6,FALSE),"")</f>
        <v/>
      </c>
      <c r="K353" s="148">
        <v>3351</v>
      </c>
      <c r="L353" s="3"/>
      <c r="M353" s="3"/>
      <c r="N353" s="3"/>
      <c r="O353" s="78"/>
      <c r="P353" s="3"/>
      <c r="Q353" s="3" t="str">
        <f>IFERROR(HLOOKUP(HBL[[#This Row],[Bränslekategori]],Listor!$G$292:$N$306,IF(HBL[[#This Row],[Enhet]]=Listor!$A$44,14,IF(HBL[[#This Row],[Enhet]]=Listor!$A$45,15,"")),FALSE),"")</f>
        <v/>
      </c>
      <c r="R353" s="3"/>
      <c r="S353" s="3"/>
      <c r="T353" s="3"/>
      <c r="U353" s="3"/>
      <c r="V353" s="3"/>
      <c r="W353" s="3"/>
      <c r="X353" s="3"/>
      <c r="Y353" s="77" t="str">
        <f>IF(HBL[[#This Row],[Produktionskedja]]&lt;&gt;"",VLOOKUP(HBL[[#This Row],[Produktionskedja]],Normalvärden[],4,FALSE),"")</f>
        <v/>
      </c>
      <c r="Z353" s="54"/>
      <c r="AA353" s="3"/>
      <c r="AB353" s="54"/>
      <c r="AC353" s="55" t="str">
        <f>IF(HBL[[#This Row],[Växthusgasutsläpp g CO2e/MJ]]&lt;&gt;"",IF(HBL[[#This Row],[Växthusgasutsläpp g CO2e/MJ]]&gt;(0.5*VLOOKUP(HBL[[#This Row],[Användningsområde]],Användningsområde[],2,FALSE)),"Utsläppsminskningen är mindre än 50 % och uppfyller därför inte hållbarhetskriterierna",""),"")</f>
        <v/>
      </c>
      <c r="AD353" s="163"/>
    </row>
    <row r="354" spans="2:30" x14ac:dyDescent="0.35">
      <c r="B354" s="9" t="str">
        <f>IF(HBL[[#This Row],[Hållbar mängd]]&gt;0,IF(HBL[[#This Row],[Enhet]]=Listor!$A$44,HBL[[#This Row],[Hållbar mängd]]*HBL[[#This Row],[Effektivt värmevärde]]*1000,HBL[[#This Row],[Hållbar mängd]]*HBL[[#This Row],[Effektivt värmevärde]]),"")</f>
        <v/>
      </c>
      <c r="C354" s="120" t="str">
        <f>IFERROR(IF(VLOOKUP(HBL[[#This Row],[Drivmedel]],DML_drivmedel[[FuelID]:[Reduktionsplikt]],10,FALSE)="Ja",VLOOKUP(HBL[[#This Row],[Drivmedelskategori]],Drivmedel[],5,FALSE),""),"")</f>
        <v/>
      </c>
      <c r="D354" s="9" t="str">
        <f>IFERROR(IF(HBL[[#This Row],[Hållbar mängd]]&gt;0,HBL[[#This Row],[Växthusgasutsläpp g CO2e/MJ]]*HBL[[#This Row],[Energimängd MJ]]/1000000,""),"")</f>
        <v/>
      </c>
      <c r="E354" s="3" t="str">
        <f>IF(HBL[[#This Row],[Hållbar mängd]]&gt;0,CONCATENATE(Rapporteringsår,"-",HBL[[#This Row],[ID]]),"")</f>
        <v/>
      </c>
      <c r="F354" s="3" t="str">
        <f>IF(HBL[[#This Row],[Hållbar mängd]]&gt;0,Organisationsnummer,"")</f>
        <v/>
      </c>
      <c r="G354" s="56" t="str">
        <f>IF(HBL[[#This Row],[Hållbar mängd]]&gt;0,Rapporteringsår,"")</f>
        <v/>
      </c>
      <c r="H354" s="76" t="str">
        <f>IFERROR(VLOOKUP(HBL[[#This Row],[Råvara]],Råvaror!$B$3:$D$81,3,FALSE),"")</f>
        <v/>
      </c>
      <c r="I354" s="76" t="str">
        <f>IFERROR(VLOOKUP(HBL[[#This Row],[Råvara]],Råvaror!$B$3:$E$81,4,FALSE),"")</f>
        <v/>
      </c>
      <c r="J354" s="76" t="str">
        <f>IFERROR(VLOOKUP(HBL[[#This Row],[Drivmedel]],DML_drivmedel[[FuelID]:[Drivmedel]],6,FALSE),"")</f>
        <v/>
      </c>
      <c r="K354" s="148">
        <v>3352</v>
      </c>
      <c r="L354" s="3"/>
      <c r="M354" s="3"/>
      <c r="N354" s="3"/>
      <c r="O354" s="78"/>
      <c r="P354" s="3"/>
      <c r="Q354" s="3" t="str">
        <f>IFERROR(HLOOKUP(HBL[[#This Row],[Bränslekategori]],Listor!$G$292:$N$306,IF(HBL[[#This Row],[Enhet]]=Listor!$A$44,14,IF(HBL[[#This Row],[Enhet]]=Listor!$A$45,15,"")),FALSE),"")</f>
        <v/>
      </c>
      <c r="R354" s="3"/>
      <c r="S354" s="3"/>
      <c r="T354" s="3"/>
      <c r="U354" s="3"/>
      <c r="V354" s="3"/>
      <c r="W354" s="3"/>
      <c r="X354" s="3"/>
      <c r="Y354" s="77" t="str">
        <f>IF(HBL[[#This Row],[Produktionskedja]]&lt;&gt;"",VLOOKUP(HBL[[#This Row],[Produktionskedja]],Normalvärden[],4,FALSE),"")</f>
        <v/>
      </c>
      <c r="Z354" s="54"/>
      <c r="AA354" s="3"/>
      <c r="AB354" s="54"/>
      <c r="AC354" s="55" t="str">
        <f>IF(HBL[[#This Row],[Växthusgasutsläpp g CO2e/MJ]]&lt;&gt;"",IF(HBL[[#This Row],[Växthusgasutsläpp g CO2e/MJ]]&gt;(0.5*VLOOKUP(HBL[[#This Row],[Användningsområde]],Användningsområde[],2,FALSE)),"Utsläppsminskningen är mindre än 50 % och uppfyller därför inte hållbarhetskriterierna",""),"")</f>
        <v/>
      </c>
      <c r="AD354" s="163"/>
    </row>
    <row r="355" spans="2:30" x14ac:dyDescent="0.35">
      <c r="B355" s="9" t="str">
        <f>IF(HBL[[#This Row],[Hållbar mängd]]&gt;0,IF(HBL[[#This Row],[Enhet]]=Listor!$A$44,HBL[[#This Row],[Hållbar mängd]]*HBL[[#This Row],[Effektivt värmevärde]]*1000,HBL[[#This Row],[Hållbar mängd]]*HBL[[#This Row],[Effektivt värmevärde]]),"")</f>
        <v/>
      </c>
      <c r="C355" s="120" t="str">
        <f>IFERROR(IF(VLOOKUP(HBL[[#This Row],[Drivmedel]],DML_drivmedel[[FuelID]:[Reduktionsplikt]],10,FALSE)="Ja",VLOOKUP(HBL[[#This Row],[Drivmedelskategori]],Drivmedel[],5,FALSE),""),"")</f>
        <v/>
      </c>
      <c r="D355" s="9" t="str">
        <f>IFERROR(IF(HBL[[#This Row],[Hållbar mängd]]&gt;0,HBL[[#This Row],[Växthusgasutsläpp g CO2e/MJ]]*HBL[[#This Row],[Energimängd MJ]]/1000000,""),"")</f>
        <v/>
      </c>
      <c r="E355" s="3" t="str">
        <f>IF(HBL[[#This Row],[Hållbar mängd]]&gt;0,CONCATENATE(Rapporteringsår,"-",HBL[[#This Row],[ID]]),"")</f>
        <v/>
      </c>
      <c r="F355" s="3" t="str">
        <f>IF(HBL[[#This Row],[Hållbar mängd]]&gt;0,Organisationsnummer,"")</f>
        <v/>
      </c>
      <c r="G355" s="56" t="str">
        <f>IF(HBL[[#This Row],[Hållbar mängd]]&gt;0,Rapporteringsår,"")</f>
        <v/>
      </c>
      <c r="H355" s="76" t="str">
        <f>IFERROR(VLOOKUP(HBL[[#This Row],[Råvara]],Råvaror!$B$3:$D$81,3,FALSE),"")</f>
        <v/>
      </c>
      <c r="I355" s="76" t="str">
        <f>IFERROR(VLOOKUP(HBL[[#This Row],[Råvara]],Råvaror!$B$3:$E$81,4,FALSE),"")</f>
        <v/>
      </c>
      <c r="J355" s="76" t="str">
        <f>IFERROR(VLOOKUP(HBL[[#This Row],[Drivmedel]],DML_drivmedel[[FuelID]:[Drivmedel]],6,FALSE),"")</f>
        <v/>
      </c>
      <c r="K355" s="148">
        <v>3353</v>
      </c>
      <c r="L355" s="3"/>
      <c r="M355" s="3"/>
      <c r="N355" s="3"/>
      <c r="O355" s="78"/>
      <c r="P355" s="3"/>
      <c r="Q355" s="3" t="str">
        <f>IFERROR(HLOOKUP(HBL[[#This Row],[Bränslekategori]],Listor!$G$292:$N$306,IF(HBL[[#This Row],[Enhet]]=Listor!$A$44,14,IF(HBL[[#This Row],[Enhet]]=Listor!$A$45,15,"")),FALSE),"")</f>
        <v/>
      </c>
      <c r="R355" s="3"/>
      <c r="S355" s="3"/>
      <c r="T355" s="3"/>
      <c r="U355" s="3"/>
      <c r="V355" s="3"/>
      <c r="W355" s="3"/>
      <c r="X355" s="3"/>
      <c r="Y355" s="77" t="str">
        <f>IF(HBL[[#This Row],[Produktionskedja]]&lt;&gt;"",VLOOKUP(HBL[[#This Row],[Produktionskedja]],Normalvärden[],4,FALSE),"")</f>
        <v/>
      </c>
      <c r="Z355" s="54"/>
      <c r="AA355" s="3"/>
      <c r="AB355" s="54"/>
      <c r="AC355" s="55" t="str">
        <f>IF(HBL[[#This Row],[Växthusgasutsläpp g CO2e/MJ]]&lt;&gt;"",IF(HBL[[#This Row],[Växthusgasutsläpp g CO2e/MJ]]&gt;(0.5*VLOOKUP(HBL[[#This Row],[Användningsområde]],Användningsområde[],2,FALSE)),"Utsläppsminskningen är mindre än 50 % och uppfyller därför inte hållbarhetskriterierna",""),"")</f>
        <v/>
      </c>
      <c r="AD355" s="163"/>
    </row>
    <row r="356" spans="2:30" x14ac:dyDescent="0.35">
      <c r="B356" s="9" t="str">
        <f>IF(HBL[[#This Row],[Hållbar mängd]]&gt;0,IF(HBL[[#This Row],[Enhet]]=Listor!$A$44,HBL[[#This Row],[Hållbar mängd]]*HBL[[#This Row],[Effektivt värmevärde]]*1000,HBL[[#This Row],[Hållbar mängd]]*HBL[[#This Row],[Effektivt värmevärde]]),"")</f>
        <v/>
      </c>
      <c r="C356" s="120" t="str">
        <f>IFERROR(IF(VLOOKUP(HBL[[#This Row],[Drivmedel]],DML_drivmedel[[FuelID]:[Reduktionsplikt]],10,FALSE)="Ja",VLOOKUP(HBL[[#This Row],[Drivmedelskategori]],Drivmedel[],5,FALSE),""),"")</f>
        <v/>
      </c>
      <c r="D356" s="9" t="str">
        <f>IFERROR(IF(HBL[[#This Row],[Hållbar mängd]]&gt;0,HBL[[#This Row],[Växthusgasutsläpp g CO2e/MJ]]*HBL[[#This Row],[Energimängd MJ]]/1000000,""),"")</f>
        <v/>
      </c>
      <c r="E356" s="3" t="str">
        <f>IF(HBL[[#This Row],[Hållbar mängd]]&gt;0,CONCATENATE(Rapporteringsår,"-",HBL[[#This Row],[ID]]),"")</f>
        <v/>
      </c>
      <c r="F356" s="3" t="str">
        <f>IF(HBL[[#This Row],[Hållbar mängd]]&gt;0,Organisationsnummer,"")</f>
        <v/>
      </c>
      <c r="G356" s="56" t="str">
        <f>IF(HBL[[#This Row],[Hållbar mängd]]&gt;0,Rapporteringsår,"")</f>
        <v/>
      </c>
      <c r="H356" s="76" t="str">
        <f>IFERROR(VLOOKUP(HBL[[#This Row],[Råvara]],Råvaror!$B$3:$D$81,3,FALSE),"")</f>
        <v/>
      </c>
      <c r="I356" s="76" t="str">
        <f>IFERROR(VLOOKUP(HBL[[#This Row],[Råvara]],Råvaror!$B$3:$E$81,4,FALSE),"")</f>
        <v/>
      </c>
      <c r="J356" s="76" t="str">
        <f>IFERROR(VLOOKUP(HBL[[#This Row],[Drivmedel]],DML_drivmedel[[FuelID]:[Drivmedel]],6,FALSE),"")</f>
        <v/>
      </c>
      <c r="K356" s="148">
        <v>3354</v>
      </c>
      <c r="L356" s="3"/>
      <c r="M356" s="3"/>
      <c r="N356" s="3"/>
      <c r="O356" s="78"/>
      <c r="P356" s="3"/>
      <c r="Q356" s="3" t="str">
        <f>IFERROR(HLOOKUP(HBL[[#This Row],[Bränslekategori]],Listor!$G$292:$N$306,IF(HBL[[#This Row],[Enhet]]=Listor!$A$44,14,IF(HBL[[#This Row],[Enhet]]=Listor!$A$45,15,"")),FALSE),"")</f>
        <v/>
      </c>
      <c r="R356" s="3"/>
      <c r="S356" s="3"/>
      <c r="T356" s="3"/>
      <c r="U356" s="3"/>
      <c r="V356" s="3"/>
      <c r="W356" s="3"/>
      <c r="X356" s="3"/>
      <c r="Y356" s="77" t="str">
        <f>IF(HBL[[#This Row],[Produktionskedja]]&lt;&gt;"",VLOOKUP(HBL[[#This Row],[Produktionskedja]],Normalvärden[],4,FALSE),"")</f>
        <v/>
      </c>
      <c r="Z356" s="54"/>
      <c r="AA356" s="3"/>
      <c r="AB356" s="54"/>
      <c r="AC356" s="55" t="str">
        <f>IF(HBL[[#This Row],[Växthusgasutsläpp g CO2e/MJ]]&lt;&gt;"",IF(HBL[[#This Row],[Växthusgasutsläpp g CO2e/MJ]]&gt;(0.5*VLOOKUP(HBL[[#This Row],[Användningsområde]],Användningsområde[],2,FALSE)),"Utsläppsminskningen är mindre än 50 % och uppfyller därför inte hållbarhetskriterierna",""),"")</f>
        <v/>
      </c>
      <c r="AD356" s="163"/>
    </row>
    <row r="357" spans="2:30" x14ac:dyDescent="0.35">
      <c r="B357" s="9" t="str">
        <f>IF(HBL[[#This Row],[Hållbar mängd]]&gt;0,IF(HBL[[#This Row],[Enhet]]=Listor!$A$44,HBL[[#This Row],[Hållbar mängd]]*HBL[[#This Row],[Effektivt värmevärde]]*1000,HBL[[#This Row],[Hållbar mängd]]*HBL[[#This Row],[Effektivt värmevärde]]),"")</f>
        <v/>
      </c>
      <c r="C357" s="120" t="str">
        <f>IFERROR(IF(VLOOKUP(HBL[[#This Row],[Drivmedel]],DML_drivmedel[[FuelID]:[Reduktionsplikt]],10,FALSE)="Ja",VLOOKUP(HBL[[#This Row],[Drivmedelskategori]],Drivmedel[],5,FALSE),""),"")</f>
        <v/>
      </c>
      <c r="D357" s="9" t="str">
        <f>IFERROR(IF(HBL[[#This Row],[Hållbar mängd]]&gt;0,HBL[[#This Row],[Växthusgasutsläpp g CO2e/MJ]]*HBL[[#This Row],[Energimängd MJ]]/1000000,""),"")</f>
        <v/>
      </c>
      <c r="E357" s="3" t="str">
        <f>IF(HBL[[#This Row],[Hållbar mängd]]&gt;0,CONCATENATE(Rapporteringsår,"-",HBL[[#This Row],[ID]]),"")</f>
        <v/>
      </c>
      <c r="F357" s="3" t="str">
        <f>IF(HBL[[#This Row],[Hållbar mängd]]&gt;0,Organisationsnummer,"")</f>
        <v/>
      </c>
      <c r="G357" s="56" t="str">
        <f>IF(HBL[[#This Row],[Hållbar mängd]]&gt;0,Rapporteringsår,"")</f>
        <v/>
      </c>
      <c r="H357" s="76" t="str">
        <f>IFERROR(VLOOKUP(HBL[[#This Row],[Råvara]],Råvaror!$B$3:$D$81,3,FALSE),"")</f>
        <v/>
      </c>
      <c r="I357" s="76" t="str">
        <f>IFERROR(VLOOKUP(HBL[[#This Row],[Råvara]],Råvaror!$B$3:$E$81,4,FALSE),"")</f>
        <v/>
      </c>
      <c r="J357" s="76" t="str">
        <f>IFERROR(VLOOKUP(HBL[[#This Row],[Drivmedel]],DML_drivmedel[[FuelID]:[Drivmedel]],6,FALSE),"")</f>
        <v/>
      </c>
      <c r="K357" s="148">
        <v>3355</v>
      </c>
      <c r="L357" s="3"/>
      <c r="M357" s="3"/>
      <c r="N357" s="3"/>
      <c r="O357" s="78"/>
      <c r="P357" s="3"/>
      <c r="Q357" s="3" t="str">
        <f>IFERROR(HLOOKUP(HBL[[#This Row],[Bränslekategori]],Listor!$G$292:$N$306,IF(HBL[[#This Row],[Enhet]]=Listor!$A$44,14,IF(HBL[[#This Row],[Enhet]]=Listor!$A$45,15,"")),FALSE),"")</f>
        <v/>
      </c>
      <c r="R357" s="3"/>
      <c r="S357" s="3"/>
      <c r="T357" s="3"/>
      <c r="U357" s="3"/>
      <c r="V357" s="3"/>
      <c r="W357" s="3"/>
      <c r="X357" s="3"/>
      <c r="Y357" s="77" t="str">
        <f>IF(HBL[[#This Row],[Produktionskedja]]&lt;&gt;"",VLOOKUP(HBL[[#This Row],[Produktionskedja]],Normalvärden[],4,FALSE),"")</f>
        <v/>
      </c>
      <c r="Z357" s="54"/>
      <c r="AA357" s="3"/>
      <c r="AB357" s="54"/>
      <c r="AC357" s="55" t="str">
        <f>IF(HBL[[#This Row],[Växthusgasutsläpp g CO2e/MJ]]&lt;&gt;"",IF(HBL[[#This Row],[Växthusgasutsläpp g CO2e/MJ]]&gt;(0.5*VLOOKUP(HBL[[#This Row],[Användningsområde]],Användningsområde[],2,FALSE)),"Utsläppsminskningen är mindre än 50 % och uppfyller därför inte hållbarhetskriterierna",""),"")</f>
        <v/>
      </c>
      <c r="AD357" s="163"/>
    </row>
    <row r="358" spans="2:30" x14ac:dyDescent="0.35">
      <c r="B358" s="9" t="str">
        <f>IF(HBL[[#This Row],[Hållbar mängd]]&gt;0,IF(HBL[[#This Row],[Enhet]]=Listor!$A$44,HBL[[#This Row],[Hållbar mängd]]*HBL[[#This Row],[Effektivt värmevärde]]*1000,HBL[[#This Row],[Hållbar mängd]]*HBL[[#This Row],[Effektivt värmevärde]]),"")</f>
        <v/>
      </c>
      <c r="C358" s="120" t="str">
        <f>IFERROR(IF(VLOOKUP(HBL[[#This Row],[Drivmedel]],DML_drivmedel[[FuelID]:[Reduktionsplikt]],10,FALSE)="Ja",VLOOKUP(HBL[[#This Row],[Drivmedelskategori]],Drivmedel[],5,FALSE),""),"")</f>
        <v/>
      </c>
      <c r="D358" s="9" t="str">
        <f>IFERROR(IF(HBL[[#This Row],[Hållbar mängd]]&gt;0,HBL[[#This Row],[Växthusgasutsläpp g CO2e/MJ]]*HBL[[#This Row],[Energimängd MJ]]/1000000,""),"")</f>
        <v/>
      </c>
      <c r="E358" s="3" t="str">
        <f>IF(HBL[[#This Row],[Hållbar mängd]]&gt;0,CONCATENATE(Rapporteringsår,"-",HBL[[#This Row],[ID]]),"")</f>
        <v/>
      </c>
      <c r="F358" s="3" t="str">
        <f>IF(HBL[[#This Row],[Hållbar mängd]]&gt;0,Organisationsnummer,"")</f>
        <v/>
      </c>
      <c r="G358" s="56" t="str">
        <f>IF(HBL[[#This Row],[Hållbar mängd]]&gt;0,Rapporteringsår,"")</f>
        <v/>
      </c>
      <c r="H358" s="76" t="str">
        <f>IFERROR(VLOOKUP(HBL[[#This Row],[Råvara]],Råvaror!$B$3:$D$81,3,FALSE),"")</f>
        <v/>
      </c>
      <c r="I358" s="76" t="str">
        <f>IFERROR(VLOOKUP(HBL[[#This Row],[Råvara]],Råvaror!$B$3:$E$81,4,FALSE),"")</f>
        <v/>
      </c>
      <c r="J358" s="76" t="str">
        <f>IFERROR(VLOOKUP(HBL[[#This Row],[Drivmedel]],DML_drivmedel[[FuelID]:[Drivmedel]],6,FALSE),"")</f>
        <v/>
      </c>
      <c r="K358" s="148">
        <v>3356</v>
      </c>
      <c r="L358" s="3"/>
      <c r="M358" s="3"/>
      <c r="N358" s="3"/>
      <c r="O358" s="78"/>
      <c r="P358" s="3"/>
      <c r="Q358" s="3" t="str">
        <f>IFERROR(HLOOKUP(HBL[[#This Row],[Bränslekategori]],Listor!$G$292:$N$306,IF(HBL[[#This Row],[Enhet]]=Listor!$A$44,14,IF(HBL[[#This Row],[Enhet]]=Listor!$A$45,15,"")),FALSE),"")</f>
        <v/>
      </c>
      <c r="R358" s="3"/>
      <c r="S358" s="3"/>
      <c r="T358" s="3"/>
      <c r="U358" s="3"/>
      <c r="V358" s="3"/>
      <c r="W358" s="3"/>
      <c r="X358" s="3"/>
      <c r="Y358" s="77" t="str">
        <f>IF(HBL[[#This Row],[Produktionskedja]]&lt;&gt;"",VLOOKUP(HBL[[#This Row],[Produktionskedja]],Normalvärden[],4,FALSE),"")</f>
        <v/>
      </c>
      <c r="Z358" s="54"/>
      <c r="AA358" s="3"/>
      <c r="AB358" s="54"/>
      <c r="AC358" s="55" t="str">
        <f>IF(HBL[[#This Row],[Växthusgasutsläpp g CO2e/MJ]]&lt;&gt;"",IF(HBL[[#This Row],[Växthusgasutsläpp g CO2e/MJ]]&gt;(0.5*VLOOKUP(HBL[[#This Row],[Användningsområde]],Användningsområde[],2,FALSE)),"Utsläppsminskningen är mindre än 50 % och uppfyller därför inte hållbarhetskriterierna",""),"")</f>
        <v/>
      </c>
      <c r="AD358" s="163"/>
    </row>
    <row r="359" spans="2:30" x14ac:dyDescent="0.35">
      <c r="B359" s="9" t="str">
        <f>IF(HBL[[#This Row],[Hållbar mängd]]&gt;0,IF(HBL[[#This Row],[Enhet]]=Listor!$A$44,HBL[[#This Row],[Hållbar mängd]]*HBL[[#This Row],[Effektivt värmevärde]]*1000,HBL[[#This Row],[Hållbar mängd]]*HBL[[#This Row],[Effektivt värmevärde]]),"")</f>
        <v/>
      </c>
      <c r="C359" s="120" t="str">
        <f>IFERROR(IF(VLOOKUP(HBL[[#This Row],[Drivmedel]],DML_drivmedel[[FuelID]:[Reduktionsplikt]],10,FALSE)="Ja",VLOOKUP(HBL[[#This Row],[Drivmedelskategori]],Drivmedel[],5,FALSE),""),"")</f>
        <v/>
      </c>
      <c r="D359" s="9" t="str">
        <f>IFERROR(IF(HBL[[#This Row],[Hållbar mängd]]&gt;0,HBL[[#This Row],[Växthusgasutsläpp g CO2e/MJ]]*HBL[[#This Row],[Energimängd MJ]]/1000000,""),"")</f>
        <v/>
      </c>
      <c r="E359" s="3" t="str">
        <f>IF(HBL[[#This Row],[Hållbar mängd]]&gt;0,CONCATENATE(Rapporteringsår,"-",HBL[[#This Row],[ID]]),"")</f>
        <v/>
      </c>
      <c r="F359" s="3" t="str">
        <f>IF(HBL[[#This Row],[Hållbar mängd]]&gt;0,Organisationsnummer,"")</f>
        <v/>
      </c>
      <c r="G359" s="56" t="str">
        <f>IF(HBL[[#This Row],[Hållbar mängd]]&gt;0,Rapporteringsår,"")</f>
        <v/>
      </c>
      <c r="H359" s="76" t="str">
        <f>IFERROR(VLOOKUP(HBL[[#This Row],[Råvara]],Råvaror!$B$3:$D$81,3,FALSE),"")</f>
        <v/>
      </c>
      <c r="I359" s="76" t="str">
        <f>IFERROR(VLOOKUP(HBL[[#This Row],[Råvara]],Råvaror!$B$3:$E$81,4,FALSE),"")</f>
        <v/>
      </c>
      <c r="J359" s="76" t="str">
        <f>IFERROR(VLOOKUP(HBL[[#This Row],[Drivmedel]],DML_drivmedel[[FuelID]:[Drivmedel]],6,FALSE),"")</f>
        <v/>
      </c>
      <c r="K359" s="148">
        <v>3357</v>
      </c>
      <c r="L359" s="3"/>
      <c r="M359" s="3"/>
      <c r="N359" s="3"/>
      <c r="O359" s="78"/>
      <c r="P359" s="3"/>
      <c r="Q359" s="3" t="str">
        <f>IFERROR(HLOOKUP(HBL[[#This Row],[Bränslekategori]],Listor!$G$292:$N$306,IF(HBL[[#This Row],[Enhet]]=Listor!$A$44,14,IF(HBL[[#This Row],[Enhet]]=Listor!$A$45,15,"")),FALSE),"")</f>
        <v/>
      </c>
      <c r="R359" s="3"/>
      <c r="S359" s="3"/>
      <c r="T359" s="3"/>
      <c r="U359" s="3"/>
      <c r="V359" s="3"/>
      <c r="W359" s="3"/>
      <c r="X359" s="3"/>
      <c r="Y359" s="77" t="str">
        <f>IF(HBL[[#This Row],[Produktionskedja]]&lt;&gt;"",VLOOKUP(HBL[[#This Row],[Produktionskedja]],Normalvärden[],4,FALSE),"")</f>
        <v/>
      </c>
      <c r="Z359" s="54"/>
      <c r="AA359" s="3"/>
      <c r="AB359" s="54"/>
      <c r="AC359" s="55" t="str">
        <f>IF(HBL[[#This Row],[Växthusgasutsläpp g CO2e/MJ]]&lt;&gt;"",IF(HBL[[#This Row],[Växthusgasutsläpp g CO2e/MJ]]&gt;(0.5*VLOOKUP(HBL[[#This Row],[Användningsområde]],Användningsområde[],2,FALSE)),"Utsläppsminskningen är mindre än 50 % och uppfyller därför inte hållbarhetskriterierna",""),"")</f>
        <v/>
      </c>
      <c r="AD359" s="163"/>
    </row>
    <row r="360" spans="2:30" x14ac:dyDescent="0.35">
      <c r="B360" s="9" t="str">
        <f>IF(HBL[[#This Row],[Hållbar mängd]]&gt;0,IF(HBL[[#This Row],[Enhet]]=Listor!$A$44,HBL[[#This Row],[Hållbar mängd]]*HBL[[#This Row],[Effektivt värmevärde]]*1000,HBL[[#This Row],[Hållbar mängd]]*HBL[[#This Row],[Effektivt värmevärde]]),"")</f>
        <v/>
      </c>
      <c r="C360" s="120" t="str">
        <f>IFERROR(IF(VLOOKUP(HBL[[#This Row],[Drivmedel]],DML_drivmedel[[FuelID]:[Reduktionsplikt]],10,FALSE)="Ja",VLOOKUP(HBL[[#This Row],[Drivmedelskategori]],Drivmedel[],5,FALSE),""),"")</f>
        <v/>
      </c>
      <c r="D360" s="9" t="str">
        <f>IFERROR(IF(HBL[[#This Row],[Hållbar mängd]]&gt;0,HBL[[#This Row],[Växthusgasutsläpp g CO2e/MJ]]*HBL[[#This Row],[Energimängd MJ]]/1000000,""),"")</f>
        <v/>
      </c>
      <c r="E360" s="3" t="str">
        <f>IF(HBL[[#This Row],[Hållbar mängd]]&gt;0,CONCATENATE(Rapporteringsår,"-",HBL[[#This Row],[ID]]),"")</f>
        <v/>
      </c>
      <c r="F360" s="3" t="str">
        <f>IF(HBL[[#This Row],[Hållbar mängd]]&gt;0,Organisationsnummer,"")</f>
        <v/>
      </c>
      <c r="G360" s="56" t="str">
        <f>IF(HBL[[#This Row],[Hållbar mängd]]&gt;0,Rapporteringsår,"")</f>
        <v/>
      </c>
      <c r="H360" s="76" t="str">
        <f>IFERROR(VLOOKUP(HBL[[#This Row],[Råvara]],Råvaror!$B$3:$D$81,3,FALSE),"")</f>
        <v/>
      </c>
      <c r="I360" s="76" t="str">
        <f>IFERROR(VLOOKUP(HBL[[#This Row],[Råvara]],Råvaror!$B$3:$E$81,4,FALSE),"")</f>
        <v/>
      </c>
      <c r="J360" s="76" t="str">
        <f>IFERROR(VLOOKUP(HBL[[#This Row],[Drivmedel]],DML_drivmedel[[FuelID]:[Drivmedel]],6,FALSE),"")</f>
        <v/>
      </c>
      <c r="K360" s="148">
        <v>3358</v>
      </c>
      <c r="L360" s="3"/>
      <c r="M360" s="3"/>
      <c r="N360" s="3"/>
      <c r="O360" s="78"/>
      <c r="P360" s="3"/>
      <c r="Q360" s="3" t="str">
        <f>IFERROR(HLOOKUP(HBL[[#This Row],[Bränslekategori]],Listor!$G$292:$N$306,IF(HBL[[#This Row],[Enhet]]=Listor!$A$44,14,IF(HBL[[#This Row],[Enhet]]=Listor!$A$45,15,"")),FALSE),"")</f>
        <v/>
      </c>
      <c r="R360" s="3"/>
      <c r="S360" s="3"/>
      <c r="T360" s="3"/>
      <c r="U360" s="3"/>
      <c r="V360" s="3"/>
      <c r="W360" s="3"/>
      <c r="X360" s="3"/>
      <c r="Y360" s="77" t="str">
        <f>IF(HBL[[#This Row],[Produktionskedja]]&lt;&gt;"",VLOOKUP(HBL[[#This Row],[Produktionskedja]],Normalvärden[],4,FALSE),"")</f>
        <v/>
      </c>
      <c r="Z360" s="54"/>
      <c r="AA360" s="3"/>
      <c r="AB360" s="54"/>
      <c r="AC360" s="55" t="str">
        <f>IF(HBL[[#This Row],[Växthusgasutsläpp g CO2e/MJ]]&lt;&gt;"",IF(HBL[[#This Row],[Växthusgasutsläpp g CO2e/MJ]]&gt;(0.5*VLOOKUP(HBL[[#This Row],[Användningsområde]],Användningsområde[],2,FALSE)),"Utsläppsminskningen är mindre än 50 % och uppfyller därför inte hållbarhetskriterierna",""),"")</f>
        <v/>
      </c>
      <c r="AD360" s="163"/>
    </row>
    <row r="361" spans="2:30" x14ac:dyDescent="0.35">
      <c r="B361" s="9" t="str">
        <f>IF(HBL[[#This Row],[Hållbar mängd]]&gt;0,IF(HBL[[#This Row],[Enhet]]=Listor!$A$44,HBL[[#This Row],[Hållbar mängd]]*HBL[[#This Row],[Effektivt värmevärde]]*1000,HBL[[#This Row],[Hållbar mängd]]*HBL[[#This Row],[Effektivt värmevärde]]),"")</f>
        <v/>
      </c>
      <c r="C361" s="120" t="str">
        <f>IFERROR(IF(VLOOKUP(HBL[[#This Row],[Drivmedel]],DML_drivmedel[[FuelID]:[Reduktionsplikt]],10,FALSE)="Ja",VLOOKUP(HBL[[#This Row],[Drivmedelskategori]],Drivmedel[],5,FALSE),""),"")</f>
        <v/>
      </c>
      <c r="D361" s="9" t="str">
        <f>IFERROR(IF(HBL[[#This Row],[Hållbar mängd]]&gt;0,HBL[[#This Row],[Växthusgasutsläpp g CO2e/MJ]]*HBL[[#This Row],[Energimängd MJ]]/1000000,""),"")</f>
        <v/>
      </c>
      <c r="E361" s="3" t="str">
        <f>IF(HBL[[#This Row],[Hållbar mängd]]&gt;0,CONCATENATE(Rapporteringsår,"-",HBL[[#This Row],[ID]]),"")</f>
        <v/>
      </c>
      <c r="F361" s="3" t="str">
        <f>IF(HBL[[#This Row],[Hållbar mängd]]&gt;0,Organisationsnummer,"")</f>
        <v/>
      </c>
      <c r="G361" s="56" t="str">
        <f>IF(HBL[[#This Row],[Hållbar mängd]]&gt;0,Rapporteringsår,"")</f>
        <v/>
      </c>
      <c r="H361" s="76" t="str">
        <f>IFERROR(VLOOKUP(HBL[[#This Row],[Råvara]],Råvaror!$B$3:$D$81,3,FALSE),"")</f>
        <v/>
      </c>
      <c r="I361" s="76" t="str">
        <f>IFERROR(VLOOKUP(HBL[[#This Row],[Råvara]],Råvaror!$B$3:$E$81,4,FALSE),"")</f>
        <v/>
      </c>
      <c r="J361" s="76" t="str">
        <f>IFERROR(VLOOKUP(HBL[[#This Row],[Drivmedel]],DML_drivmedel[[FuelID]:[Drivmedel]],6,FALSE),"")</f>
        <v/>
      </c>
      <c r="K361" s="148">
        <v>3359</v>
      </c>
      <c r="L361" s="3"/>
      <c r="M361" s="3"/>
      <c r="N361" s="3"/>
      <c r="O361" s="78"/>
      <c r="P361" s="3"/>
      <c r="Q361" s="3" t="str">
        <f>IFERROR(HLOOKUP(HBL[[#This Row],[Bränslekategori]],Listor!$G$292:$N$306,IF(HBL[[#This Row],[Enhet]]=Listor!$A$44,14,IF(HBL[[#This Row],[Enhet]]=Listor!$A$45,15,"")),FALSE),"")</f>
        <v/>
      </c>
      <c r="R361" s="3"/>
      <c r="S361" s="3"/>
      <c r="T361" s="3"/>
      <c r="U361" s="3"/>
      <c r="V361" s="3"/>
      <c r="W361" s="3"/>
      <c r="X361" s="3"/>
      <c r="Y361" s="77" t="str">
        <f>IF(HBL[[#This Row],[Produktionskedja]]&lt;&gt;"",VLOOKUP(HBL[[#This Row],[Produktionskedja]],Normalvärden[],4,FALSE),"")</f>
        <v/>
      </c>
      <c r="Z361" s="54"/>
      <c r="AA361" s="3"/>
      <c r="AB361" s="54"/>
      <c r="AC361" s="55" t="str">
        <f>IF(HBL[[#This Row],[Växthusgasutsläpp g CO2e/MJ]]&lt;&gt;"",IF(HBL[[#This Row],[Växthusgasutsläpp g CO2e/MJ]]&gt;(0.5*VLOOKUP(HBL[[#This Row],[Användningsområde]],Användningsområde[],2,FALSE)),"Utsläppsminskningen är mindre än 50 % och uppfyller därför inte hållbarhetskriterierna",""),"")</f>
        <v/>
      </c>
      <c r="AD361" s="163"/>
    </row>
    <row r="362" spans="2:30" x14ac:dyDescent="0.35">
      <c r="B362" s="9" t="str">
        <f>IF(HBL[[#This Row],[Hållbar mängd]]&gt;0,IF(HBL[[#This Row],[Enhet]]=Listor!$A$44,HBL[[#This Row],[Hållbar mängd]]*HBL[[#This Row],[Effektivt värmevärde]]*1000,HBL[[#This Row],[Hållbar mängd]]*HBL[[#This Row],[Effektivt värmevärde]]),"")</f>
        <v/>
      </c>
      <c r="C362" s="120" t="str">
        <f>IFERROR(IF(VLOOKUP(HBL[[#This Row],[Drivmedel]],DML_drivmedel[[FuelID]:[Reduktionsplikt]],10,FALSE)="Ja",VLOOKUP(HBL[[#This Row],[Drivmedelskategori]],Drivmedel[],5,FALSE),""),"")</f>
        <v/>
      </c>
      <c r="D362" s="9" t="str">
        <f>IFERROR(IF(HBL[[#This Row],[Hållbar mängd]]&gt;0,HBL[[#This Row],[Växthusgasutsläpp g CO2e/MJ]]*HBL[[#This Row],[Energimängd MJ]]/1000000,""),"")</f>
        <v/>
      </c>
      <c r="E362" s="3" t="str">
        <f>IF(HBL[[#This Row],[Hållbar mängd]]&gt;0,CONCATENATE(Rapporteringsår,"-",HBL[[#This Row],[ID]]),"")</f>
        <v/>
      </c>
      <c r="F362" s="3" t="str">
        <f>IF(HBL[[#This Row],[Hållbar mängd]]&gt;0,Organisationsnummer,"")</f>
        <v/>
      </c>
      <c r="G362" s="56" t="str">
        <f>IF(HBL[[#This Row],[Hållbar mängd]]&gt;0,Rapporteringsår,"")</f>
        <v/>
      </c>
      <c r="H362" s="76" t="str">
        <f>IFERROR(VLOOKUP(HBL[[#This Row],[Råvara]],Råvaror!$B$3:$D$81,3,FALSE),"")</f>
        <v/>
      </c>
      <c r="I362" s="76" t="str">
        <f>IFERROR(VLOOKUP(HBL[[#This Row],[Råvara]],Råvaror!$B$3:$E$81,4,FALSE),"")</f>
        <v/>
      </c>
      <c r="J362" s="76" t="str">
        <f>IFERROR(VLOOKUP(HBL[[#This Row],[Drivmedel]],DML_drivmedel[[FuelID]:[Drivmedel]],6,FALSE),"")</f>
        <v/>
      </c>
      <c r="K362" s="148">
        <v>3360</v>
      </c>
      <c r="L362" s="3"/>
      <c r="M362" s="3"/>
      <c r="N362" s="3"/>
      <c r="O362" s="78"/>
      <c r="P362" s="3"/>
      <c r="Q362" s="3" t="str">
        <f>IFERROR(HLOOKUP(HBL[[#This Row],[Bränslekategori]],Listor!$G$292:$N$306,IF(HBL[[#This Row],[Enhet]]=Listor!$A$44,14,IF(HBL[[#This Row],[Enhet]]=Listor!$A$45,15,"")),FALSE),"")</f>
        <v/>
      </c>
      <c r="R362" s="3"/>
      <c r="S362" s="3"/>
      <c r="T362" s="3"/>
      <c r="U362" s="3"/>
      <c r="V362" s="3"/>
      <c r="W362" s="3"/>
      <c r="X362" s="3"/>
      <c r="Y362" s="77" t="str">
        <f>IF(HBL[[#This Row],[Produktionskedja]]&lt;&gt;"",VLOOKUP(HBL[[#This Row],[Produktionskedja]],Normalvärden[],4,FALSE),"")</f>
        <v/>
      </c>
      <c r="Z362" s="54"/>
      <c r="AA362" s="3"/>
      <c r="AB362" s="54"/>
      <c r="AC362" s="55" t="str">
        <f>IF(HBL[[#This Row],[Växthusgasutsläpp g CO2e/MJ]]&lt;&gt;"",IF(HBL[[#This Row],[Växthusgasutsläpp g CO2e/MJ]]&gt;(0.5*VLOOKUP(HBL[[#This Row],[Användningsområde]],Användningsområde[],2,FALSE)),"Utsläppsminskningen är mindre än 50 % och uppfyller därför inte hållbarhetskriterierna",""),"")</f>
        <v/>
      </c>
      <c r="AD362" s="163"/>
    </row>
    <row r="363" spans="2:30" x14ac:dyDescent="0.35">
      <c r="B363" s="9" t="str">
        <f>IF(HBL[[#This Row],[Hållbar mängd]]&gt;0,IF(HBL[[#This Row],[Enhet]]=Listor!$A$44,HBL[[#This Row],[Hållbar mängd]]*HBL[[#This Row],[Effektivt värmevärde]]*1000,HBL[[#This Row],[Hållbar mängd]]*HBL[[#This Row],[Effektivt värmevärde]]),"")</f>
        <v/>
      </c>
      <c r="C363" s="120" t="str">
        <f>IFERROR(IF(VLOOKUP(HBL[[#This Row],[Drivmedel]],DML_drivmedel[[FuelID]:[Reduktionsplikt]],10,FALSE)="Ja",VLOOKUP(HBL[[#This Row],[Drivmedelskategori]],Drivmedel[],5,FALSE),""),"")</f>
        <v/>
      </c>
      <c r="D363" s="9" t="str">
        <f>IFERROR(IF(HBL[[#This Row],[Hållbar mängd]]&gt;0,HBL[[#This Row],[Växthusgasutsläpp g CO2e/MJ]]*HBL[[#This Row],[Energimängd MJ]]/1000000,""),"")</f>
        <v/>
      </c>
      <c r="E363" s="3" t="str">
        <f>IF(HBL[[#This Row],[Hållbar mängd]]&gt;0,CONCATENATE(Rapporteringsår,"-",HBL[[#This Row],[ID]]),"")</f>
        <v/>
      </c>
      <c r="F363" s="3" t="str">
        <f>IF(HBL[[#This Row],[Hållbar mängd]]&gt;0,Organisationsnummer,"")</f>
        <v/>
      </c>
      <c r="G363" s="56" t="str">
        <f>IF(HBL[[#This Row],[Hållbar mängd]]&gt;0,Rapporteringsår,"")</f>
        <v/>
      </c>
      <c r="H363" s="76" t="str">
        <f>IFERROR(VLOOKUP(HBL[[#This Row],[Råvara]],Råvaror!$B$3:$D$81,3,FALSE),"")</f>
        <v/>
      </c>
      <c r="I363" s="76" t="str">
        <f>IFERROR(VLOOKUP(HBL[[#This Row],[Råvara]],Råvaror!$B$3:$E$81,4,FALSE),"")</f>
        <v/>
      </c>
      <c r="J363" s="76" t="str">
        <f>IFERROR(VLOOKUP(HBL[[#This Row],[Drivmedel]],DML_drivmedel[[FuelID]:[Drivmedel]],6,FALSE),"")</f>
        <v/>
      </c>
      <c r="K363" s="148">
        <v>3361</v>
      </c>
      <c r="L363" s="3"/>
      <c r="M363" s="3"/>
      <c r="N363" s="3"/>
      <c r="O363" s="78"/>
      <c r="P363" s="3"/>
      <c r="Q363" s="3" t="str">
        <f>IFERROR(HLOOKUP(HBL[[#This Row],[Bränslekategori]],Listor!$G$292:$N$306,IF(HBL[[#This Row],[Enhet]]=Listor!$A$44,14,IF(HBL[[#This Row],[Enhet]]=Listor!$A$45,15,"")),FALSE),"")</f>
        <v/>
      </c>
      <c r="R363" s="3"/>
      <c r="S363" s="3"/>
      <c r="T363" s="3"/>
      <c r="U363" s="3"/>
      <c r="V363" s="3"/>
      <c r="W363" s="3"/>
      <c r="X363" s="3"/>
      <c r="Y363" s="77" t="str">
        <f>IF(HBL[[#This Row],[Produktionskedja]]&lt;&gt;"",VLOOKUP(HBL[[#This Row],[Produktionskedja]],Normalvärden[],4,FALSE),"")</f>
        <v/>
      </c>
      <c r="Z363" s="54"/>
      <c r="AA363" s="3"/>
      <c r="AB363" s="54"/>
      <c r="AC363" s="55" t="str">
        <f>IF(HBL[[#This Row],[Växthusgasutsläpp g CO2e/MJ]]&lt;&gt;"",IF(HBL[[#This Row],[Växthusgasutsläpp g CO2e/MJ]]&gt;(0.5*VLOOKUP(HBL[[#This Row],[Användningsområde]],Användningsområde[],2,FALSE)),"Utsläppsminskningen är mindre än 50 % och uppfyller därför inte hållbarhetskriterierna",""),"")</f>
        <v/>
      </c>
      <c r="AD363" s="163"/>
    </row>
    <row r="364" spans="2:30" x14ac:dyDescent="0.35">
      <c r="B364" s="9" t="str">
        <f>IF(HBL[[#This Row],[Hållbar mängd]]&gt;0,IF(HBL[[#This Row],[Enhet]]=Listor!$A$44,HBL[[#This Row],[Hållbar mängd]]*HBL[[#This Row],[Effektivt värmevärde]]*1000,HBL[[#This Row],[Hållbar mängd]]*HBL[[#This Row],[Effektivt värmevärde]]),"")</f>
        <v/>
      </c>
      <c r="C364" s="120" t="str">
        <f>IFERROR(IF(VLOOKUP(HBL[[#This Row],[Drivmedel]],DML_drivmedel[[FuelID]:[Reduktionsplikt]],10,FALSE)="Ja",VLOOKUP(HBL[[#This Row],[Drivmedelskategori]],Drivmedel[],5,FALSE),""),"")</f>
        <v/>
      </c>
      <c r="D364" s="9" t="str">
        <f>IFERROR(IF(HBL[[#This Row],[Hållbar mängd]]&gt;0,HBL[[#This Row],[Växthusgasutsläpp g CO2e/MJ]]*HBL[[#This Row],[Energimängd MJ]]/1000000,""),"")</f>
        <v/>
      </c>
      <c r="E364" s="3" t="str">
        <f>IF(HBL[[#This Row],[Hållbar mängd]]&gt;0,CONCATENATE(Rapporteringsår,"-",HBL[[#This Row],[ID]]),"")</f>
        <v/>
      </c>
      <c r="F364" s="3" t="str">
        <f>IF(HBL[[#This Row],[Hållbar mängd]]&gt;0,Organisationsnummer,"")</f>
        <v/>
      </c>
      <c r="G364" s="56" t="str">
        <f>IF(HBL[[#This Row],[Hållbar mängd]]&gt;0,Rapporteringsår,"")</f>
        <v/>
      </c>
      <c r="H364" s="76" t="str">
        <f>IFERROR(VLOOKUP(HBL[[#This Row],[Råvara]],Råvaror!$B$3:$D$81,3,FALSE),"")</f>
        <v/>
      </c>
      <c r="I364" s="76" t="str">
        <f>IFERROR(VLOOKUP(HBL[[#This Row],[Råvara]],Råvaror!$B$3:$E$81,4,FALSE),"")</f>
        <v/>
      </c>
      <c r="J364" s="76" t="str">
        <f>IFERROR(VLOOKUP(HBL[[#This Row],[Drivmedel]],DML_drivmedel[[FuelID]:[Drivmedel]],6,FALSE),"")</f>
        <v/>
      </c>
      <c r="K364" s="148">
        <v>3362</v>
      </c>
      <c r="L364" s="3"/>
      <c r="M364" s="3"/>
      <c r="N364" s="3"/>
      <c r="O364" s="78"/>
      <c r="P364" s="3"/>
      <c r="Q364" s="3" t="str">
        <f>IFERROR(HLOOKUP(HBL[[#This Row],[Bränslekategori]],Listor!$G$292:$N$306,IF(HBL[[#This Row],[Enhet]]=Listor!$A$44,14,IF(HBL[[#This Row],[Enhet]]=Listor!$A$45,15,"")),FALSE),"")</f>
        <v/>
      </c>
      <c r="R364" s="3"/>
      <c r="S364" s="3"/>
      <c r="T364" s="3"/>
      <c r="U364" s="3"/>
      <c r="V364" s="3"/>
      <c r="W364" s="3"/>
      <c r="X364" s="3"/>
      <c r="Y364" s="77" t="str">
        <f>IF(HBL[[#This Row],[Produktionskedja]]&lt;&gt;"",VLOOKUP(HBL[[#This Row],[Produktionskedja]],Normalvärden[],4,FALSE),"")</f>
        <v/>
      </c>
      <c r="Z364" s="54"/>
      <c r="AA364" s="3"/>
      <c r="AB364" s="54"/>
      <c r="AC364" s="55" t="str">
        <f>IF(HBL[[#This Row],[Växthusgasutsläpp g CO2e/MJ]]&lt;&gt;"",IF(HBL[[#This Row],[Växthusgasutsläpp g CO2e/MJ]]&gt;(0.5*VLOOKUP(HBL[[#This Row],[Användningsområde]],Användningsområde[],2,FALSE)),"Utsläppsminskningen är mindre än 50 % och uppfyller därför inte hållbarhetskriterierna",""),"")</f>
        <v/>
      </c>
      <c r="AD364" s="163"/>
    </row>
    <row r="365" spans="2:30" x14ac:dyDescent="0.35">
      <c r="B365" s="9" t="str">
        <f>IF(HBL[[#This Row],[Hållbar mängd]]&gt;0,IF(HBL[[#This Row],[Enhet]]=Listor!$A$44,HBL[[#This Row],[Hållbar mängd]]*HBL[[#This Row],[Effektivt värmevärde]]*1000,HBL[[#This Row],[Hållbar mängd]]*HBL[[#This Row],[Effektivt värmevärde]]),"")</f>
        <v/>
      </c>
      <c r="C365" s="120" t="str">
        <f>IFERROR(IF(VLOOKUP(HBL[[#This Row],[Drivmedel]],DML_drivmedel[[FuelID]:[Reduktionsplikt]],10,FALSE)="Ja",VLOOKUP(HBL[[#This Row],[Drivmedelskategori]],Drivmedel[],5,FALSE),""),"")</f>
        <v/>
      </c>
      <c r="D365" s="9" t="str">
        <f>IFERROR(IF(HBL[[#This Row],[Hållbar mängd]]&gt;0,HBL[[#This Row],[Växthusgasutsläpp g CO2e/MJ]]*HBL[[#This Row],[Energimängd MJ]]/1000000,""),"")</f>
        <v/>
      </c>
      <c r="E365" s="3" t="str">
        <f>IF(HBL[[#This Row],[Hållbar mängd]]&gt;0,CONCATENATE(Rapporteringsår,"-",HBL[[#This Row],[ID]]),"")</f>
        <v/>
      </c>
      <c r="F365" s="3" t="str">
        <f>IF(HBL[[#This Row],[Hållbar mängd]]&gt;0,Organisationsnummer,"")</f>
        <v/>
      </c>
      <c r="G365" s="56" t="str">
        <f>IF(HBL[[#This Row],[Hållbar mängd]]&gt;0,Rapporteringsår,"")</f>
        <v/>
      </c>
      <c r="H365" s="76" t="str">
        <f>IFERROR(VLOOKUP(HBL[[#This Row],[Råvara]],Råvaror!$B$3:$D$81,3,FALSE),"")</f>
        <v/>
      </c>
      <c r="I365" s="76" t="str">
        <f>IFERROR(VLOOKUP(HBL[[#This Row],[Råvara]],Råvaror!$B$3:$E$81,4,FALSE),"")</f>
        <v/>
      </c>
      <c r="J365" s="76" t="str">
        <f>IFERROR(VLOOKUP(HBL[[#This Row],[Drivmedel]],DML_drivmedel[[FuelID]:[Drivmedel]],6,FALSE),"")</f>
        <v/>
      </c>
      <c r="K365" s="148">
        <v>3363</v>
      </c>
      <c r="L365" s="3"/>
      <c r="M365" s="3"/>
      <c r="N365" s="3"/>
      <c r="O365" s="78"/>
      <c r="P365" s="3"/>
      <c r="Q365" s="3" t="str">
        <f>IFERROR(HLOOKUP(HBL[[#This Row],[Bränslekategori]],Listor!$G$292:$N$306,IF(HBL[[#This Row],[Enhet]]=Listor!$A$44,14,IF(HBL[[#This Row],[Enhet]]=Listor!$A$45,15,"")),FALSE),"")</f>
        <v/>
      </c>
      <c r="R365" s="3"/>
      <c r="S365" s="3"/>
      <c r="T365" s="3"/>
      <c r="U365" s="3"/>
      <c r="V365" s="3"/>
      <c r="W365" s="3"/>
      <c r="X365" s="3"/>
      <c r="Y365" s="77" t="str">
        <f>IF(HBL[[#This Row],[Produktionskedja]]&lt;&gt;"",VLOOKUP(HBL[[#This Row],[Produktionskedja]],Normalvärden[],4,FALSE),"")</f>
        <v/>
      </c>
      <c r="Z365" s="54"/>
      <c r="AA365" s="3"/>
      <c r="AB365" s="54"/>
      <c r="AC365" s="55" t="str">
        <f>IF(HBL[[#This Row],[Växthusgasutsläpp g CO2e/MJ]]&lt;&gt;"",IF(HBL[[#This Row],[Växthusgasutsläpp g CO2e/MJ]]&gt;(0.5*VLOOKUP(HBL[[#This Row],[Användningsområde]],Användningsområde[],2,FALSE)),"Utsläppsminskningen är mindre än 50 % och uppfyller därför inte hållbarhetskriterierna",""),"")</f>
        <v/>
      </c>
      <c r="AD365" s="163"/>
    </row>
    <row r="366" spans="2:30" x14ac:dyDescent="0.35">
      <c r="B366" s="9" t="str">
        <f>IF(HBL[[#This Row],[Hållbar mängd]]&gt;0,IF(HBL[[#This Row],[Enhet]]=Listor!$A$44,HBL[[#This Row],[Hållbar mängd]]*HBL[[#This Row],[Effektivt värmevärde]]*1000,HBL[[#This Row],[Hållbar mängd]]*HBL[[#This Row],[Effektivt värmevärde]]),"")</f>
        <v/>
      </c>
      <c r="C366" s="120" t="str">
        <f>IFERROR(IF(VLOOKUP(HBL[[#This Row],[Drivmedel]],DML_drivmedel[[FuelID]:[Reduktionsplikt]],10,FALSE)="Ja",VLOOKUP(HBL[[#This Row],[Drivmedelskategori]],Drivmedel[],5,FALSE),""),"")</f>
        <v/>
      </c>
      <c r="D366" s="9" t="str">
        <f>IFERROR(IF(HBL[[#This Row],[Hållbar mängd]]&gt;0,HBL[[#This Row],[Växthusgasutsläpp g CO2e/MJ]]*HBL[[#This Row],[Energimängd MJ]]/1000000,""),"")</f>
        <v/>
      </c>
      <c r="E366" s="3" t="str">
        <f>IF(HBL[[#This Row],[Hållbar mängd]]&gt;0,CONCATENATE(Rapporteringsår,"-",HBL[[#This Row],[ID]]),"")</f>
        <v/>
      </c>
      <c r="F366" s="3" t="str">
        <f>IF(HBL[[#This Row],[Hållbar mängd]]&gt;0,Organisationsnummer,"")</f>
        <v/>
      </c>
      <c r="G366" s="56" t="str">
        <f>IF(HBL[[#This Row],[Hållbar mängd]]&gt;0,Rapporteringsår,"")</f>
        <v/>
      </c>
      <c r="H366" s="76" t="str">
        <f>IFERROR(VLOOKUP(HBL[[#This Row],[Råvara]],Råvaror!$B$3:$D$81,3,FALSE),"")</f>
        <v/>
      </c>
      <c r="I366" s="76" t="str">
        <f>IFERROR(VLOOKUP(HBL[[#This Row],[Råvara]],Råvaror!$B$3:$E$81,4,FALSE),"")</f>
        <v/>
      </c>
      <c r="J366" s="76" t="str">
        <f>IFERROR(VLOOKUP(HBL[[#This Row],[Drivmedel]],DML_drivmedel[[FuelID]:[Drivmedel]],6,FALSE),"")</f>
        <v/>
      </c>
      <c r="K366" s="148">
        <v>3364</v>
      </c>
      <c r="L366" s="3"/>
      <c r="M366" s="3"/>
      <c r="N366" s="3"/>
      <c r="O366" s="78"/>
      <c r="P366" s="3"/>
      <c r="Q366" s="3" t="str">
        <f>IFERROR(HLOOKUP(HBL[[#This Row],[Bränslekategori]],Listor!$G$292:$N$306,IF(HBL[[#This Row],[Enhet]]=Listor!$A$44,14,IF(HBL[[#This Row],[Enhet]]=Listor!$A$45,15,"")),FALSE),"")</f>
        <v/>
      </c>
      <c r="R366" s="3"/>
      <c r="S366" s="3"/>
      <c r="T366" s="3"/>
      <c r="U366" s="3"/>
      <c r="V366" s="3"/>
      <c r="W366" s="3"/>
      <c r="X366" s="3"/>
      <c r="Y366" s="77" t="str">
        <f>IF(HBL[[#This Row],[Produktionskedja]]&lt;&gt;"",VLOOKUP(HBL[[#This Row],[Produktionskedja]],Normalvärden[],4,FALSE),"")</f>
        <v/>
      </c>
      <c r="Z366" s="54"/>
      <c r="AA366" s="3"/>
      <c r="AB366" s="54"/>
      <c r="AC366" s="55" t="str">
        <f>IF(HBL[[#This Row],[Växthusgasutsläpp g CO2e/MJ]]&lt;&gt;"",IF(HBL[[#This Row],[Växthusgasutsläpp g CO2e/MJ]]&gt;(0.5*VLOOKUP(HBL[[#This Row],[Användningsområde]],Användningsområde[],2,FALSE)),"Utsläppsminskningen är mindre än 50 % och uppfyller därför inte hållbarhetskriterierna",""),"")</f>
        <v/>
      </c>
      <c r="AD366" s="163"/>
    </row>
    <row r="367" spans="2:30" x14ac:dyDescent="0.35">
      <c r="B367" s="9" t="str">
        <f>IF(HBL[[#This Row],[Hållbar mängd]]&gt;0,IF(HBL[[#This Row],[Enhet]]=Listor!$A$44,HBL[[#This Row],[Hållbar mängd]]*HBL[[#This Row],[Effektivt värmevärde]]*1000,HBL[[#This Row],[Hållbar mängd]]*HBL[[#This Row],[Effektivt värmevärde]]),"")</f>
        <v/>
      </c>
      <c r="C367" s="120" t="str">
        <f>IFERROR(IF(VLOOKUP(HBL[[#This Row],[Drivmedel]],DML_drivmedel[[FuelID]:[Reduktionsplikt]],10,FALSE)="Ja",VLOOKUP(HBL[[#This Row],[Drivmedelskategori]],Drivmedel[],5,FALSE),""),"")</f>
        <v/>
      </c>
      <c r="D367" s="9" t="str">
        <f>IFERROR(IF(HBL[[#This Row],[Hållbar mängd]]&gt;0,HBL[[#This Row],[Växthusgasutsläpp g CO2e/MJ]]*HBL[[#This Row],[Energimängd MJ]]/1000000,""),"")</f>
        <v/>
      </c>
      <c r="E367" s="3" t="str">
        <f>IF(HBL[[#This Row],[Hållbar mängd]]&gt;0,CONCATENATE(Rapporteringsår,"-",HBL[[#This Row],[ID]]),"")</f>
        <v/>
      </c>
      <c r="F367" s="3" t="str">
        <f>IF(HBL[[#This Row],[Hållbar mängd]]&gt;0,Organisationsnummer,"")</f>
        <v/>
      </c>
      <c r="G367" s="56" t="str">
        <f>IF(HBL[[#This Row],[Hållbar mängd]]&gt;0,Rapporteringsår,"")</f>
        <v/>
      </c>
      <c r="H367" s="76" t="str">
        <f>IFERROR(VLOOKUP(HBL[[#This Row],[Råvara]],Råvaror!$B$3:$D$81,3,FALSE),"")</f>
        <v/>
      </c>
      <c r="I367" s="76" t="str">
        <f>IFERROR(VLOOKUP(HBL[[#This Row],[Råvara]],Råvaror!$B$3:$E$81,4,FALSE),"")</f>
        <v/>
      </c>
      <c r="J367" s="76" t="str">
        <f>IFERROR(VLOOKUP(HBL[[#This Row],[Drivmedel]],DML_drivmedel[[FuelID]:[Drivmedel]],6,FALSE),"")</f>
        <v/>
      </c>
      <c r="K367" s="148">
        <v>3365</v>
      </c>
      <c r="L367" s="3"/>
      <c r="M367" s="3"/>
      <c r="N367" s="3"/>
      <c r="O367" s="78"/>
      <c r="P367" s="3"/>
      <c r="Q367" s="3" t="str">
        <f>IFERROR(HLOOKUP(HBL[[#This Row],[Bränslekategori]],Listor!$G$292:$N$306,IF(HBL[[#This Row],[Enhet]]=Listor!$A$44,14,IF(HBL[[#This Row],[Enhet]]=Listor!$A$45,15,"")),FALSE),"")</f>
        <v/>
      </c>
      <c r="R367" s="3"/>
      <c r="S367" s="3"/>
      <c r="T367" s="3"/>
      <c r="U367" s="3"/>
      <c r="V367" s="3"/>
      <c r="W367" s="3"/>
      <c r="X367" s="3"/>
      <c r="Y367" s="77" t="str">
        <f>IF(HBL[[#This Row],[Produktionskedja]]&lt;&gt;"",VLOOKUP(HBL[[#This Row],[Produktionskedja]],Normalvärden[],4,FALSE),"")</f>
        <v/>
      </c>
      <c r="Z367" s="54"/>
      <c r="AA367" s="3"/>
      <c r="AB367" s="54"/>
      <c r="AC367" s="55" t="str">
        <f>IF(HBL[[#This Row],[Växthusgasutsläpp g CO2e/MJ]]&lt;&gt;"",IF(HBL[[#This Row],[Växthusgasutsläpp g CO2e/MJ]]&gt;(0.5*VLOOKUP(HBL[[#This Row],[Användningsområde]],Användningsområde[],2,FALSE)),"Utsläppsminskningen är mindre än 50 % och uppfyller därför inte hållbarhetskriterierna",""),"")</f>
        <v/>
      </c>
      <c r="AD367" s="163"/>
    </row>
    <row r="368" spans="2:30" x14ac:dyDescent="0.35">
      <c r="B368" s="9" t="str">
        <f>IF(HBL[[#This Row],[Hållbar mängd]]&gt;0,IF(HBL[[#This Row],[Enhet]]=Listor!$A$44,HBL[[#This Row],[Hållbar mängd]]*HBL[[#This Row],[Effektivt värmevärde]]*1000,HBL[[#This Row],[Hållbar mängd]]*HBL[[#This Row],[Effektivt värmevärde]]),"")</f>
        <v/>
      </c>
      <c r="C368" s="120" t="str">
        <f>IFERROR(IF(VLOOKUP(HBL[[#This Row],[Drivmedel]],DML_drivmedel[[FuelID]:[Reduktionsplikt]],10,FALSE)="Ja",VLOOKUP(HBL[[#This Row],[Drivmedelskategori]],Drivmedel[],5,FALSE),""),"")</f>
        <v/>
      </c>
      <c r="D368" s="9" t="str">
        <f>IFERROR(IF(HBL[[#This Row],[Hållbar mängd]]&gt;0,HBL[[#This Row],[Växthusgasutsläpp g CO2e/MJ]]*HBL[[#This Row],[Energimängd MJ]]/1000000,""),"")</f>
        <v/>
      </c>
      <c r="E368" s="3" t="str">
        <f>IF(HBL[[#This Row],[Hållbar mängd]]&gt;0,CONCATENATE(Rapporteringsår,"-",HBL[[#This Row],[ID]]),"")</f>
        <v/>
      </c>
      <c r="F368" s="3" t="str">
        <f>IF(HBL[[#This Row],[Hållbar mängd]]&gt;0,Organisationsnummer,"")</f>
        <v/>
      </c>
      <c r="G368" s="56" t="str">
        <f>IF(HBL[[#This Row],[Hållbar mängd]]&gt;0,Rapporteringsår,"")</f>
        <v/>
      </c>
      <c r="H368" s="76" t="str">
        <f>IFERROR(VLOOKUP(HBL[[#This Row],[Råvara]],Råvaror!$B$3:$D$81,3,FALSE),"")</f>
        <v/>
      </c>
      <c r="I368" s="76" t="str">
        <f>IFERROR(VLOOKUP(HBL[[#This Row],[Råvara]],Råvaror!$B$3:$E$81,4,FALSE),"")</f>
        <v/>
      </c>
      <c r="J368" s="76" t="str">
        <f>IFERROR(VLOOKUP(HBL[[#This Row],[Drivmedel]],DML_drivmedel[[FuelID]:[Drivmedel]],6,FALSE),"")</f>
        <v/>
      </c>
      <c r="K368" s="148">
        <v>3366</v>
      </c>
      <c r="L368" s="3"/>
      <c r="M368" s="3"/>
      <c r="N368" s="3"/>
      <c r="O368" s="78"/>
      <c r="P368" s="3"/>
      <c r="Q368" s="3" t="str">
        <f>IFERROR(HLOOKUP(HBL[[#This Row],[Bränslekategori]],Listor!$G$292:$N$306,IF(HBL[[#This Row],[Enhet]]=Listor!$A$44,14,IF(HBL[[#This Row],[Enhet]]=Listor!$A$45,15,"")),FALSE),"")</f>
        <v/>
      </c>
      <c r="R368" s="3"/>
      <c r="S368" s="3"/>
      <c r="T368" s="3"/>
      <c r="U368" s="3"/>
      <c r="V368" s="3"/>
      <c r="W368" s="3"/>
      <c r="X368" s="3"/>
      <c r="Y368" s="77" t="str">
        <f>IF(HBL[[#This Row],[Produktionskedja]]&lt;&gt;"",VLOOKUP(HBL[[#This Row],[Produktionskedja]],Normalvärden[],4,FALSE),"")</f>
        <v/>
      </c>
      <c r="Z368" s="54"/>
      <c r="AA368" s="3"/>
      <c r="AB368" s="54"/>
      <c r="AC368" s="55" t="str">
        <f>IF(HBL[[#This Row],[Växthusgasutsläpp g CO2e/MJ]]&lt;&gt;"",IF(HBL[[#This Row],[Växthusgasutsläpp g CO2e/MJ]]&gt;(0.5*VLOOKUP(HBL[[#This Row],[Användningsområde]],Användningsområde[],2,FALSE)),"Utsläppsminskningen är mindre än 50 % och uppfyller därför inte hållbarhetskriterierna",""),"")</f>
        <v/>
      </c>
      <c r="AD368" s="163"/>
    </row>
    <row r="369" spans="2:30" x14ac:dyDescent="0.35">
      <c r="B369" s="9" t="str">
        <f>IF(HBL[[#This Row],[Hållbar mängd]]&gt;0,IF(HBL[[#This Row],[Enhet]]=Listor!$A$44,HBL[[#This Row],[Hållbar mängd]]*HBL[[#This Row],[Effektivt värmevärde]]*1000,HBL[[#This Row],[Hållbar mängd]]*HBL[[#This Row],[Effektivt värmevärde]]),"")</f>
        <v/>
      </c>
      <c r="C369" s="120" t="str">
        <f>IFERROR(IF(VLOOKUP(HBL[[#This Row],[Drivmedel]],DML_drivmedel[[FuelID]:[Reduktionsplikt]],10,FALSE)="Ja",VLOOKUP(HBL[[#This Row],[Drivmedelskategori]],Drivmedel[],5,FALSE),""),"")</f>
        <v/>
      </c>
      <c r="D369" s="9" t="str">
        <f>IFERROR(IF(HBL[[#This Row],[Hållbar mängd]]&gt;0,HBL[[#This Row],[Växthusgasutsläpp g CO2e/MJ]]*HBL[[#This Row],[Energimängd MJ]]/1000000,""),"")</f>
        <v/>
      </c>
      <c r="E369" s="3" t="str">
        <f>IF(HBL[[#This Row],[Hållbar mängd]]&gt;0,CONCATENATE(Rapporteringsår,"-",HBL[[#This Row],[ID]]),"")</f>
        <v/>
      </c>
      <c r="F369" s="3" t="str">
        <f>IF(HBL[[#This Row],[Hållbar mängd]]&gt;0,Organisationsnummer,"")</f>
        <v/>
      </c>
      <c r="G369" s="56" t="str">
        <f>IF(HBL[[#This Row],[Hållbar mängd]]&gt;0,Rapporteringsår,"")</f>
        <v/>
      </c>
      <c r="H369" s="76" t="str">
        <f>IFERROR(VLOOKUP(HBL[[#This Row],[Råvara]],Råvaror!$B$3:$D$81,3,FALSE),"")</f>
        <v/>
      </c>
      <c r="I369" s="76" t="str">
        <f>IFERROR(VLOOKUP(HBL[[#This Row],[Råvara]],Råvaror!$B$3:$E$81,4,FALSE),"")</f>
        <v/>
      </c>
      <c r="J369" s="76" t="str">
        <f>IFERROR(VLOOKUP(HBL[[#This Row],[Drivmedel]],DML_drivmedel[[FuelID]:[Drivmedel]],6,FALSE),"")</f>
        <v/>
      </c>
      <c r="K369" s="148">
        <v>3367</v>
      </c>
      <c r="L369" s="3"/>
      <c r="M369" s="3"/>
      <c r="N369" s="3"/>
      <c r="O369" s="78"/>
      <c r="P369" s="3"/>
      <c r="Q369" s="3" t="str">
        <f>IFERROR(HLOOKUP(HBL[[#This Row],[Bränslekategori]],Listor!$G$292:$N$306,IF(HBL[[#This Row],[Enhet]]=Listor!$A$44,14,IF(HBL[[#This Row],[Enhet]]=Listor!$A$45,15,"")),FALSE),"")</f>
        <v/>
      </c>
      <c r="R369" s="3"/>
      <c r="S369" s="3"/>
      <c r="T369" s="3"/>
      <c r="U369" s="3"/>
      <c r="V369" s="3"/>
      <c r="W369" s="3"/>
      <c r="X369" s="3"/>
      <c r="Y369" s="77" t="str">
        <f>IF(HBL[[#This Row],[Produktionskedja]]&lt;&gt;"",VLOOKUP(HBL[[#This Row],[Produktionskedja]],Normalvärden[],4,FALSE),"")</f>
        <v/>
      </c>
      <c r="Z369" s="54"/>
      <c r="AA369" s="3"/>
      <c r="AB369" s="54"/>
      <c r="AC369" s="55" t="str">
        <f>IF(HBL[[#This Row],[Växthusgasutsläpp g CO2e/MJ]]&lt;&gt;"",IF(HBL[[#This Row],[Växthusgasutsläpp g CO2e/MJ]]&gt;(0.5*VLOOKUP(HBL[[#This Row],[Användningsområde]],Användningsområde[],2,FALSE)),"Utsläppsminskningen är mindre än 50 % och uppfyller därför inte hållbarhetskriterierna",""),"")</f>
        <v/>
      </c>
      <c r="AD369" s="163"/>
    </row>
    <row r="370" spans="2:30" x14ac:dyDescent="0.35">
      <c r="B370" s="9" t="str">
        <f>IF(HBL[[#This Row],[Hållbar mängd]]&gt;0,IF(HBL[[#This Row],[Enhet]]=Listor!$A$44,HBL[[#This Row],[Hållbar mängd]]*HBL[[#This Row],[Effektivt värmevärde]]*1000,HBL[[#This Row],[Hållbar mängd]]*HBL[[#This Row],[Effektivt värmevärde]]),"")</f>
        <v/>
      </c>
      <c r="C370" s="120" t="str">
        <f>IFERROR(IF(VLOOKUP(HBL[[#This Row],[Drivmedel]],DML_drivmedel[[FuelID]:[Reduktionsplikt]],10,FALSE)="Ja",VLOOKUP(HBL[[#This Row],[Drivmedelskategori]],Drivmedel[],5,FALSE),""),"")</f>
        <v/>
      </c>
      <c r="D370" s="9" t="str">
        <f>IFERROR(IF(HBL[[#This Row],[Hållbar mängd]]&gt;0,HBL[[#This Row],[Växthusgasutsläpp g CO2e/MJ]]*HBL[[#This Row],[Energimängd MJ]]/1000000,""),"")</f>
        <v/>
      </c>
      <c r="E370" s="3" t="str">
        <f>IF(HBL[[#This Row],[Hållbar mängd]]&gt;0,CONCATENATE(Rapporteringsår,"-",HBL[[#This Row],[ID]]),"")</f>
        <v/>
      </c>
      <c r="F370" s="3" t="str">
        <f>IF(HBL[[#This Row],[Hållbar mängd]]&gt;0,Organisationsnummer,"")</f>
        <v/>
      </c>
      <c r="G370" s="56" t="str">
        <f>IF(HBL[[#This Row],[Hållbar mängd]]&gt;0,Rapporteringsår,"")</f>
        <v/>
      </c>
      <c r="H370" s="76" t="str">
        <f>IFERROR(VLOOKUP(HBL[[#This Row],[Råvara]],Råvaror!$B$3:$D$81,3,FALSE),"")</f>
        <v/>
      </c>
      <c r="I370" s="76" t="str">
        <f>IFERROR(VLOOKUP(HBL[[#This Row],[Råvara]],Råvaror!$B$3:$E$81,4,FALSE),"")</f>
        <v/>
      </c>
      <c r="J370" s="76" t="str">
        <f>IFERROR(VLOOKUP(HBL[[#This Row],[Drivmedel]],DML_drivmedel[[FuelID]:[Drivmedel]],6,FALSE),"")</f>
        <v/>
      </c>
      <c r="K370" s="148">
        <v>3368</v>
      </c>
      <c r="L370" s="3"/>
      <c r="M370" s="3"/>
      <c r="N370" s="3"/>
      <c r="O370" s="78"/>
      <c r="P370" s="3"/>
      <c r="Q370" s="3" t="str">
        <f>IFERROR(HLOOKUP(HBL[[#This Row],[Bränslekategori]],Listor!$G$292:$N$306,IF(HBL[[#This Row],[Enhet]]=Listor!$A$44,14,IF(HBL[[#This Row],[Enhet]]=Listor!$A$45,15,"")),FALSE),"")</f>
        <v/>
      </c>
      <c r="R370" s="3"/>
      <c r="S370" s="3"/>
      <c r="T370" s="3"/>
      <c r="U370" s="3"/>
      <c r="V370" s="3"/>
      <c r="W370" s="3"/>
      <c r="X370" s="3"/>
      <c r="Y370" s="77" t="str">
        <f>IF(HBL[[#This Row],[Produktionskedja]]&lt;&gt;"",VLOOKUP(HBL[[#This Row],[Produktionskedja]],Normalvärden[],4,FALSE),"")</f>
        <v/>
      </c>
      <c r="Z370" s="54"/>
      <c r="AA370" s="3"/>
      <c r="AB370" s="54"/>
      <c r="AC370" s="55" t="str">
        <f>IF(HBL[[#This Row],[Växthusgasutsläpp g CO2e/MJ]]&lt;&gt;"",IF(HBL[[#This Row],[Växthusgasutsläpp g CO2e/MJ]]&gt;(0.5*VLOOKUP(HBL[[#This Row],[Användningsområde]],Användningsområde[],2,FALSE)),"Utsläppsminskningen är mindre än 50 % och uppfyller därför inte hållbarhetskriterierna",""),"")</f>
        <v/>
      </c>
      <c r="AD370" s="163"/>
    </row>
    <row r="371" spans="2:30" x14ac:dyDescent="0.35">
      <c r="B371" s="9" t="str">
        <f>IF(HBL[[#This Row],[Hållbar mängd]]&gt;0,IF(HBL[[#This Row],[Enhet]]=Listor!$A$44,HBL[[#This Row],[Hållbar mängd]]*HBL[[#This Row],[Effektivt värmevärde]]*1000,HBL[[#This Row],[Hållbar mängd]]*HBL[[#This Row],[Effektivt värmevärde]]),"")</f>
        <v/>
      </c>
      <c r="C371" s="120" t="str">
        <f>IFERROR(IF(VLOOKUP(HBL[[#This Row],[Drivmedel]],DML_drivmedel[[FuelID]:[Reduktionsplikt]],10,FALSE)="Ja",VLOOKUP(HBL[[#This Row],[Drivmedelskategori]],Drivmedel[],5,FALSE),""),"")</f>
        <v/>
      </c>
      <c r="D371" s="9" t="str">
        <f>IFERROR(IF(HBL[[#This Row],[Hållbar mängd]]&gt;0,HBL[[#This Row],[Växthusgasutsläpp g CO2e/MJ]]*HBL[[#This Row],[Energimängd MJ]]/1000000,""),"")</f>
        <v/>
      </c>
      <c r="E371" s="3" t="str">
        <f>IF(HBL[[#This Row],[Hållbar mängd]]&gt;0,CONCATENATE(Rapporteringsår,"-",HBL[[#This Row],[ID]]),"")</f>
        <v/>
      </c>
      <c r="F371" s="3" t="str">
        <f>IF(HBL[[#This Row],[Hållbar mängd]]&gt;0,Organisationsnummer,"")</f>
        <v/>
      </c>
      <c r="G371" s="56" t="str">
        <f>IF(HBL[[#This Row],[Hållbar mängd]]&gt;0,Rapporteringsår,"")</f>
        <v/>
      </c>
      <c r="H371" s="76" t="str">
        <f>IFERROR(VLOOKUP(HBL[[#This Row],[Råvara]],Råvaror!$B$3:$D$81,3,FALSE),"")</f>
        <v/>
      </c>
      <c r="I371" s="76" t="str">
        <f>IFERROR(VLOOKUP(HBL[[#This Row],[Råvara]],Råvaror!$B$3:$E$81,4,FALSE),"")</f>
        <v/>
      </c>
      <c r="J371" s="76" t="str">
        <f>IFERROR(VLOOKUP(HBL[[#This Row],[Drivmedel]],DML_drivmedel[[FuelID]:[Drivmedel]],6,FALSE),"")</f>
        <v/>
      </c>
      <c r="K371" s="148">
        <v>3369</v>
      </c>
      <c r="L371" s="3"/>
      <c r="M371" s="3"/>
      <c r="N371" s="3"/>
      <c r="O371" s="78"/>
      <c r="P371" s="3"/>
      <c r="Q371" s="3" t="str">
        <f>IFERROR(HLOOKUP(HBL[[#This Row],[Bränslekategori]],Listor!$G$292:$N$306,IF(HBL[[#This Row],[Enhet]]=Listor!$A$44,14,IF(HBL[[#This Row],[Enhet]]=Listor!$A$45,15,"")),FALSE),"")</f>
        <v/>
      </c>
      <c r="R371" s="3"/>
      <c r="S371" s="3"/>
      <c r="T371" s="3"/>
      <c r="U371" s="3"/>
      <c r="V371" s="3"/>
      <c r="W371" s="3"/>
      <c r="X371" s="3"/>
      <c r="Y371" s="77" t="str">
        <f>IF(HBL[[#This Row],[Produktionskedja]]&lt;&gt;"",VLOOKUP(HBL[[#This Row],[Produktionskedja]],Normalvärden[],4,FALSE),"")</f>
        <v/>
      </c>
      <c r="Z371" s="54"/>
      <c r="AA371" s="3"/>
      <c r="AB371" s="54"/>
      <c r="AC371" s="55" t="str">
        <f>IF(HBL[[#This Row],[Växthusgasutsläpp g CO2e/MJ]]&lt;&gt;"",IF(HBL[[#This Row],[Växthusgasutsläpp g CO2e/MJ]]&gt;(0.5*VLOOKUP(HBL[[#This Row],[Användningsområde]],Användningsområde[],2,FALSE)),"Utsläppsminskningen är mindre än 50 % och uppfyller därför inte hållbarhetskriterierna",""),"")</f>
        <v/>
      </c>
      <c r="AD371" s="163"/>
    </row>
    <row r="372" spans="2:30" x14ac:dyDescent="0.35">
      <c r="B372" s="9" t="str">
        <f>IF(HBL[[#This Row],[Hållbar mängd]]&gt;0,IF(HBL[[#This Row],[Enhet]]=Listor!$A$44,HBL[[#This Row],[Hållbar mängd]]*HBL[[#This Row],[Effektivt värmevärde]]*1000,HBL[[#This Row],[Hållbar mängd]]*HBL[[#This Row],[Effektivt värmevärde]]),"")</f>
        <v/>
      </c>
      <c r="C372" s="120" t="str">
        <f>IFERROR(IF(VLOOKUP(HBL[[#This Row],[Drivmedel]],DML_drivmedel[[FuelID]:[Reduktionsplikt]],10,FALSE)="Ja",VLOOKUP(HBL[[#This Row],[Drivmedelskategori]],Drivmedel[],5,FALSE),""),"")</f>
        <v/>
      </c>
      <c r="D372" s="9" t="str">
        <f>IFERROR(IF(HBL[[#This Row],[Hållbar mängd]]&gt;0,HBL[[#This Row],[Växthusgasutsläpp g CO2e/MJ]]*HBL[[#This Row],[Energimängd MJ]]/1000000,""),"")</f>
        <v/>
      </c>
      <c r="E372" s="3" t="str">
        <f>IF(HBL[[#This Row],[Hållbar mängd]]&gt;0,CONCATENATE(Rapporteringsår,"-",HBL[[#This Row],[ID]]),"")</f>
        <v/>
      </c>
      <c r="F372" s="3" t="str">
        <f>IF(HBL[[#This Row],[Hållbar mängd]]&gt;0,Organisationsnummer,"")</f>
        <v/>
      </c>
      <c r="G372" s="56" t="str">
        <f>IF(HBL[[#This Row],[Hållbar mängd]]&gt;0,Rapporteringsår,"")</f>
        <v/>
      </c>
      <c r="H372" s="76" t="str">
        <f>IFERROR(VLOOKUP(HBL[[#This Row],[Råvara]],Råvaror!$B$3:$D$81,3,FALSE),"")</f>
        <v/>
      </c>
      <c r="I372" s="76" t="str">
        <f>IFERROR(VLOOKUP(HBL[[#This Row],[Råvara]],Råvaror!$B$3:$E$81,4,FALSE),"")</f>
        <v/>
      </c>
      <c r="J372" s="76" t="str">
        <f>IFERROR(VLOOKUP(HBL[[#This Row],[Drivmedel]],DML_drivmedel[[FuelID]:[Drivmedel]],6,FALSE),"")</f>
        <v/>
      </c>
      <c r="K372" s="148">
        <v>3370</v>
      </c>
      <c r="L372" s="3"/>
      <c r="M372" s="3"/>
      <c r="N372" s="3"/>
      <c r="O372" s="78"/>
      <c r="P372" s="3"/>
      <c r="Q372" s="3" t="str">
        <f>IFERROR(HLOOKUP(HBL[[#This Row],[Bränslekategori]],Listor!$G$292:$N$306,IF(HBL[[#This Row],[Enhet]]=Listor!$A$44,14,IF(HBL[[#This Row],[Enhet]]=Listor!$A$45,15,"")),FALSE),"")</f>
        <v/>
      </c>
      <c r="R372" s="3"/>
      <c r="S372" s="3"/>
      <c r="T372" s="3"/>
      <c r="U372" s="3"/>
      <c r="V372" s="3"/>
      <c r="W372" s="3"/>
      <c r="X372" s="3"/>
      <c r="Y372" s="77" t="str">
        <f>IF(HBL[[#This Row],[Produktionskedja]]&lt;&gt;"",VLOOKUP(HBL[[#This Row],[Produktionskedja]],Normalvärden[],4,FALSE),"")</f>
        <v/>
      </c>
      <c r="Z372" s="54"/>
      <c r="AA372" s="3"/>
      <c r="AB372" s="54"/>
      <c r="AC372" s="55" t="str">
        <f>IF(HBL[[#This Row],[Växthusgasutsläpp g CO2e/MJ]]&lt;&gt;"",IF(HBL[[#This Row],[Växthusgasutsläpp g CO2e/MJ]]&gt;(0.5*VLOOKUP(HBL[[#This Row],[Användningsområde]],Användningsområde[],2,FALSE)),"Utsläppsminskningen är mindre än 50 % och uppfyller därför inte hållbarhetskriterierna",""),"")</f>
        <v/>
      </c>
      <c r="AD372" s="163"/>
    </row>
    <row r="373" spans="2:30" x14ac:dyDescent="0.35">
      <c r="B373" s="9" t="str">
        <f>IF(HBL[[#This Row],[Hållbar mängd]]&gt;0,IF(HBL[[#This Row],[Enhet]]=Listor!$A$44,HBL[[#This Row],[Hållbar mängd]]*HBL[[#This Row],[Effektivt värmevärde]]*1000,HBL[[#This Row],[Hållbar mängd]]*HBL[[#This Row],[Effektivt värmevärde]]),"")</f>
        <v/>
      </c>
      <c r="C373" s="120" t="str">
        <f>IFERROR(IF(VLOOKUP(HBL[[#This Row],[Drivmedel]],DML_drivmedel[[FuelID]:[Reduktionsplikt]],10,FALSE)="Ja",VLOOKUP(HBL[[#This Row],[Drivmedelskategori]],Drivmedel[],5,FALSE),""),"")</f>
        <v/>
      </c>
      <c r="D373" s="9" t="str">
        <f>IFERROR(IF(HBL[[#This Row],[Hållbar mängd]]&gt;0,HBL[[#This Row],[Växthusgasutsläpp g CO2e/MJ]]*HBL[[#This Row],[Energimängd MJ]]/1000000,""),"")</f>
        <v/>
      </c>
      <c r="E373" s="3" t="str">
        <f>IF(HBL[[#This Row],[Hållbar mängd]]&gt;0,CONCATENATE(Rapporteringsår,"-",HBL[[#This Row],[ID]]),"")</f>
        <v/>
      </c>
      <c r="F373" s="3" t="str">
        <f>IF(HBL[[#This Row],[Hållbar mängd]]&gt;0,Organisationsnummer,"")</f>
        <v/>
      </c>
      <c r="G373" s="56" t="str">
        <f>IF(HBL[[#This Row],[Hållbar mängd]]&gt;0,Rapporteringsår,"")</f>
        <v/>
      </c>
      <c r="H373" s="76" t="str">
        <f>IFERROR(VLOOKUP(HBL[[#This Row],[Råvara]],Råvaror!$B$3:$D$81,3,FALSE),"")</f>
        <v/>
      </c>
      <c r="I373" s="76" t="str">
        <f>IFERROR(VLOOKUP(HBL[[#This Row],[Råvara]],Råvaror!$B$3:$E$81,4,FALSE),"")</f>
        <v/>
      </c>
      <c r="J373" s="76" t="str">
        <f>IFERROR(VLOOKUP(HBL[[#This Row],[Drivmedel]],DML_drivmedel[[FuelID]:[Drivmedel]],6,FALSE),"")</f>
        <v/>
      </c>
      <c r="K373" s="148">
        <v>3371</v>
      </c>
      <c r="L373" s="3"/>
      <c r="M373" s="3"/>
      <c r="N373" s="3"/>
      <c r="O373" s="78"/>
      <c r="P373" s="3"/>
      <c r="Q373" s="3" t="str">
        <f>IFERROR(HLOOKUP(HBL[[#This Row],[Bränslekategori]],Listor!$G$292:$N$306,IF(HBL[[#This Row],[Enhet]]=Listor!$A$44,14,IF(HBL[[#This Row],[Enhet]]=Listor!$A$45,15,"")),FALSE),"")</f>
        <v/>
      </c>
      <c r="R373" s="3"/>
      <c r="S373" s="3"/>
      <c r="T373" s="3"/>
      <c r="U373" s="3"/>
      <c r="V373" s="3"/>
      <c r="W373" s="3"/>
      <c r="X373" s="3"/>
      <c r="Y373" s="77" t="str">
        <f>IF(HBL[[#This Row],[Produktionskedja]]&lt;&gt;"",VLOOKUP(HBL[[#This Row],[Produktionskedja]],Normalvärden[],4,FALSE),"")</f>
        <v/>
      </c>
      <c r="Z373" s="54"/>
      <c r="AA373" s="3"/>
      <c r="AB373" s="54"/>
      <c r="AC373" s="55" t="str">
        <f>IF(HBL[[#This Row],[Växthusgasutsläpp g CO2e/MJ]]&lt;&gt;"",IF(HBL[[#This Row],[Växthusgasutsläpp g CO2e/MJ]]&gt;(0.5*VLOOKUP(HBL[[#This Row],[Användningsområde]],Användningsområde[],2,FALSE)),"Utsläppsminskningen är mindre än 50 % och uppfyller därför inte hållbarhetskriterierna",""),"")</f>
        <v/>
      </c>
      <c r="AD373" s="163"/>
    </row>
    <row r="374" spans="2:30" x14ac:dyDescent="0.35">
      <c r="B374" s="9" t="str">
        <f>IF(HBL[[#This Row],[Hållbar mängd]]&gt;0,IF(HBL[[#This Row],[Enhet]]=Listor!$A$44,HBL[[#This Row],[Hållbar mängd]]*HBL[[#This Row],[Effektivt värmevärde]]*1000,HBL[[#This Row],[Hållbar mängd]]*HBL[[#This Row],[Effektivt värmevärde]]),"")</f>
        <v/>
      </c>
      <c r="C374" s="120" t="str">
        <f>IFERROR(IF(VLOOKUP(HBL[[#This Row],[Drivmedel]],DML_drivmedel[[FuelID]:[Reduktionsplikt]],10,FALSE)="Ja",VLOOKUP(HBL[[#This Row],[Drivmedelskategori]],Drivmedel[],5,FALSE),""),"")</f>
        <v/>
      </c>
      <c r="D374" s="9" t="str">
        <f>IFERROR(IF(HBL[[#This Row],[Hållbar mängd]]&gt;0,HBL[[#This Row],[Växthusgasutsläpp g CO2e/MJ]]*HBL[[#This Row],[Energimängd MJ]]/1000000,""),"")</f>
        <v/>
      </c>
      <c r="E374" s="3" t="str">
        <f>IF(HBL[[#This Row],[Hållbar mängd]]&gt;0,CONCATENATE(Rapporteringsår,"-",HBL[[#This Row],[ID]]),"")</f>
        <v/>
      </c>
      <c r="F374" s="3" t="str">
        <f>IF(HBL[[#This Row],[Hållbar mängd]]&gt;0,Organisationsnummer,"")</f>
        <v/>
      </c>
      <c r="G374" s="56" t="str">
        <f>IF(HBL[[#This Row],[Hållbar mängd]]&gt;0,Rapporteringsår,"")</f>
        <v/>
      </c>
      <c r="H374" s="76" t="str">
        <f>IFERROR(VLOOKUP(HBL[[#This Row],[Råvara]],Råvaror!$B$3:$D$81,3,FALSE),"")</f>
        <v/>
      </c>
      <c r="I374" s="76" t="str">
        <f>IFERROR(VLOOKUP(HBL[[#This Row],[Råvara]],Råvaror!$B$3:$E$81,4,FALSE),"")</f>
        <v/>
      </c>
      <c r="J374" s="76" t="str">
        <f>IFERROR(VLOOKUP(HBL[[#This Row],[Drivmedel]],DML_drivmedel[[FuelID]:[Drivmedel]],6,FALSE),"")</f>
        <v/>
      </c>
      <c r="K374" s="148">
        <v>3372</v>
      </c>
      <c r="L374" s="3"/>
      <c r="M374" s="3"/>
      <c r="N374" s="3"/>
      <c r="O374" s="78"/>
      <c r="P374" s="3"/>
      <c r="Q374" s="3" t="str">
        <f>IFERROR(HLOOKUP(HBL[[#This Row],[Bränslekategori]],Listor!$G$292:$N$306,IF(HBL[[#This Row],[Enhet]]=Listor!$A$44,14,IF(HBL[[#This Row],[Enhet]]=Listor!$A$45,15,"")),FALSE),"")</f>
        <v/>
      </c>
      <c r="R374" s="3"/>
      <c r="S374" s="3"/>
      <c r="T374" s="3"/>
      <c r="U374" s="3"/>
      <c r="V374" s="3"/>
      <c r="W374" s="3"/>
      <c r="X374" s="3"/>
      <c r="Y374" s="77" t="str">
        <f>IF(HBL[[#This Row],[Produktionskedja]]&lt;&gt;"",VLOOKUP(HBL[[#This Row],[Produktionskedja]],Normalvärden[],4,FALSE),"")</f>
        <v/>
      </c>
      <c r="Z374" s="54"/>
      <c r="AA374" s="3"/>
      <c r="AB374" s="54"/>
      <c r="AC374" s="55" t="str">
        <f>IF(HBL[[#This Row],[Växthusgasutsläpp g CO2e/MJ]]&lt;&gt;"",IF(HBL[[#This Row],[Växthusgasutsläpp g CO2e/MJ]]&gt;(0.5*VLOOKUP(HBL[[#This Row],[Användningsområde]],Användningsområde[],2,FALSE)),"Utsläppsminskningen är mindre än 50 % och uppfyller därför inte hållbarhetskriterierna",""),"")</f>
        <v/>
      </c>
      <c r="AD374" s="163"/>
    </row>
    <row r="375" spans="2:30" x14ac:dyDescent="0.35">
      <c r="B375" s="9" t="str">
        <f>IF(HBL[[#This Row],[Hållbar mängd]]&gt;0,IF(HBL[[#This Row],[Enhet]]=Listor!$A$44,HBL[[#This Row],[Hållbar mängd]]*HBL[[#This Row],[Effektivt värmevärde]]*1000,HBL[[#This Row],[Hållbar mängd]]*HBL[[#This Row],[Effektivt värmevärde]]),"")</f>
        <v/>
      </c>
      <c r="C375" s="120" t="str">
        <f>IFERROR(IF(VLOOKUP(HBL[[#This Row],[Drivmedel]],DML_drivmedel[[FuelID]:[Reduktionsplikt]],10,FALSE)="Ja",VLOOKUP(HBL[[#This Row],[Drivmedelskategori]],Drivmedel[],5,FALSE),""),"")</f>
        <v/>
      </c>
      <c r="D375" s="9" t="str">
        <f>IFERROR(IF(HBL[[#This Row],[Hållbar mängd]]&gt;0,HBL[[#This Row],[Växthusgasutsläpp g CO2e/MJ]]*HBL[[#This Row],[Energimängd MJ]]/1000000,""),"")</f>
        <v/>
      </c>
      <c r="E375" s="3" t="str">
        <f>IF(HBL[[#This Row],[Hållbar mängd]]&gt;0,CONCATENATE(Rapporteringsår,"-",HBL[[#This Row],[ID]]),"")</f>
        <v/>
      </c>
      <c r="F375" s="3" t="str">
        <f>IF(HBL[[#This Row],[Hållbar mängd]]&gt;0,Organisationsnummer,"")</f>
        <v/>
      </c>
      <c r="G375" s="56" t="str">
        <f>IF(HBL[[#This Row],[Hållbar mängd]]&gt;0,Rapporteringsår,"")</f>
        <v/>
      </c>
      <c r="H375" s="76" t="str">
        <f>IFERROR(VLOOKUP(HBL[[#This Row],[Råvara]],Råvaror!$B$3:$D$81,3,FALSE),"")</f>
        <v/>
      </c>
      <c r="I375" s="76" t="str">
        <f>IFERROR(VLOOKUP(HBL[[#This Row],[Råvara]],Råvaror!$B$3:$E$81,4,FALSE),"")</f>
        <v/>
      </c>
      <c r="J375" s="76" t="str">
        <f>IFERROR(VLOOKUP(HBL[[#This Row],[Drivmedel]],DML_drivmedel[[FuelID]:[Drivmedel]],6,FALSE),"")</f>
        <v/>
      </c>
      <c r="K375" s="148">
        <v>3373</v>
      </c>
      <c r="L375" s="3"/>
      <c r="M375" s="3"/>
      <c r="N375" s="3"/>
      <c r="O375" s="78"/>
      <c r="P375" s="3"/>
      <c r="Q375" s="3" t="str">
        <f>IFERROR(HLOOKUP(HBL[[#This Row],[Bränslekategori]],Listor!$G$292:$N$306,IF(HBL[[#This Row],[Enhet]]=Listor!$A$44,14,IF(HBL[[#This Row],[Enhet]]=Listor!$A$45,15,"")),FALSE),"")</f>
        <v/>
      </c>
      <c r="R375" s="3"/>
      <c r="S375" s="3"/>
      <c r="T375" s="3"/>
      <c r="U375" s="3"/>
      <c r="V375" s="3"/>
      <c r="W375" s="3"/>
      <c r="X375" s="3"/>
      <c r="Y375" s="77" t="str">
        <f>IF(HBL[[#This Row],[Produktionskedja]]&lt;&gt;"",VLOOKUP(HBL[[#This Row],[Produktionskedja]],Normalvärden[],4,FALSE),"")</f>
        <v/>
      </c>
      <c r="Z375" s="54"/>
      <c r="AA375" s="3"/>
      <c r="AB375" s="54"/>
      <c r="AC375" s="55" t="str">
        <f>IF(HBL[[#This Row],[Växthusgasutsläpp g CO2e/MJ]]&lt;&gt;"",IF(HBL[[#This Row],[Växthusgasutsläpp g CO2e/MJ]]&gt;(0.5*VLOOKUP(HBL[[#This Row],[Användningsområde]],Användningsområde[],2,FALSE)),"Utsläppsminskningen är mindre än 50 % och uppfyller därför inte hållbarhetskriterierna",""),"")</f>
        <v/>
      </c>
      <c r="AD375" s="163"/>
    </row>
    <row r="376" spans="2:30" x14ac:dyDescent="0.35">
      <c r="B376" s="9" t="str">
        <f>IF(HBL[[#This Row],[Hållbar mängd]]&gt;0,IF(HBL[[#This Row],[Enhet]]=Listor!$A$44,HBL[[#This Row],[Hållbar mängd]]*HBL[[#This Row],[Effektivt värmevärde]]*1000,HBL[[#This Row],[Hållbar mängd]]*HBL[[#This Row],[Effektivt värmevärde]]),"")</f>
        <v/>
      </c>
      <c r="C376" s="120" t="str">
        <f>IFERROR(IF(VLOOKUP(HBL[[#This Row],[Drivmedel]],DML_drivmedel[[FuelID]:[Reduktionsplikt]],10,FALSE)="Ja",VLOOKUP(HBL[[#This Row],[Drivmedelskategori]],Drivmedel[],5,FALSE),""),"")</f>
        <v/>
      </c>
      <c r="D376" s="9" t="str">
        <f>IFERROR(IF(HBL[[#This Row],[Hållbar mängd]]&gt;0,HBL[[#This Row],[Växthusgasutsläpp g CO2e/MJ]]*HBL[[#This Row],[Energimängd MJ]]/1000000,""),"")</f>
        <v/>
      </c>
      <c r="E376" s="3" t="str">
        <f>IF(HBL[[#This Row],[Hållbar mängd]]&gt;0,CONCATENATE(Rapporteringsår,"-",HBL[[#This Row],[ID]]),"")</f>
        <v/>
      </c>
      <c r="F376" s="3" t="str">
        <f>IF(HBL[[#This Row],[Hållbar mängd]]&gt;0,Organisationsnummer,"")</f>
        <v/>
      </c>
      <c r="G376" s="56" t="str">
        <f>IF(HBL[[#This Row],[Hållbar mängd]]&gt;0,Rapporteringsår,"")</f>
        <v/>
      </c>
      <c r="H376" s="76" t="str">
        <f>IFERROR(VLOOKUP(HBL[[#This Row],[Råvara]],Råvaror!$B$3:$D$81,3,FALSE),"")</f>
        <v/>
      </c>
      <c r="I376" s="76" t="str">
        <f>IFERROR(VLOOKUP(HBL[[#This Row],[Råvara]],Råvaror!$B$3:$E$81,4,FALSE),"")</f>
        <v/>
      </c>
      <c r="J376" s="76" t="str">
        <f>IFERROR(VLOOKUP(HBL[[#This Row],[Drivmedel]],DML_drivmedel[[FuelID]:[Drivmedel]],6,FALSE),"")</f>
        <v/>
      </c>
      <c r="K376" s="148">
        <v>3374</v>
      </c>
      <c r="L376" s="3"/>
      <c r="M376" s="3"/>
      <c r="N376" s="3"/>
      <c r="O376" s="78"/>
      <c r="P376" s="3"/>
      <c r="Q376" s="3" t="str">
        <f>IFERROR(HLOOKUP(HBL[[#This Row],[Bränslekategori]],Listor!$G$292:$N$306,IF(HBL[[#This Row],[Enhet]]=Listor!$A$44,14,IF(HBL[[#This Row],[Enhet]]=Listor!$A$45,15,"")),FALSE),"")</f>
        <v/>
      </c>
      <c r="R376" s="3"/>
      <c r="S376" s="3"/>
      <c r="T376" s="3"/>
      <c r="U376" s="3"/>
      <c r="V376" s="3"/>
      <c r="W376" s="3"/>
      <c r="X376" s="3"/>
      <c r="Y376" s="77" t="str">
        <f>IF(HBL[[#This Row],[Produktionskedja]]&lt;&gt;"",VLOOKUP(HBL[[#This Row],[Produktionskedja]],Normalvärden[],4,FALSE),"")</f>
        <v/>
      </c>
      <c r="Z376" s="54"/>
      <c r="AA376" s="3"/>
      <c r="AB376" s="54"/>
      <c r="AC376" s="55" t="str">
        <f>IF(HBL[[#This Row],[Växthusgasutsläpp g CO2e/MJ]]&lt;&gt;"",IF(HBL[[#This Row],[Växthusgasutsläpp g CO2e/MJ]]&gt;(0.5*VLOOKUP(HBL[[#This Row],[Användningsområde]],Användningsområde[],2,FALSE)),"Utsläppsminskningen är mindre än 50 % och uppfyller därför inte hållbarhetskriterierna",""),"")</f>
        <v/>
      </c>
      <c r="AD376" s="163"/>
    </row>
    <row r="377" spans="2:30" x14ac:dyDescent="0.35">
      <c r="B377" s="9" t="str">
        <f>IF(HBL[[#This Row],[Hållbar mängd]]&gt;0,IF(HBL[[#This Row],[Enhet]]=Listor!$A$44,HBL[[#This Row],[Hållbar mängd]]*HBL[[#This Row],[Effektivt värmevärde]]*1000,HBL[[#This Row],[Hållbar mängd]]*HBL[[#This Row],[Effektivt värmevärde]]),"")</f>
        <v/>
      </c>
      <c r="C377" s="120" t="str">
        <f>IFERROR(IF(VLOOKUP(HBL[[#This Row],[Drivmedel]],DML_drivmedel[[FuelID]:[Reduktionsplikt]],10,FALSE)="Ja",VLOOKUP(HBL[[#This Row],[Drivmedelskategori]],Drivmedel[],5,FALSE),""),"")</f>
        <v/>
      </c>
      <c r="D377" s="9" t="str">
        <f>IFERROR(IF(HBL[[#This Row],[Hållbar mängd]]&gt;0,HBL[[#This Row],[Växthusgasutsläpp g CO2e/MJ]]*HBL[[#This Row],[Energimängd MJ]]/1000000,""),"")</f>
        <v/>
      </c>
      <c r="E377" s="3" t="str">
        <f>IF(HBL[[#This Row],[Hållbar mängd]]&gt;0,CONCATENATE(Rapporteringsår,"-",HBL[[#This Row],[ID]]),"")</f>
        <v/>
      </c>
      <c r="F377" s="3" t="str">
        <f>IF(HBL[[#This Row],[Hållbar mängd]]&gt;0,Organisationsnummer,"")</f>
        <v/>
      </c>
      <c r="G377" s="56" t="str">
        <f>IF(HBL[[#This Row],[Hållbar mängd]]&gt;0,Rapporteringsår,"")</f>
        <v/>
      </c>
      <c r="H377" s="76" t="str">
        <f>IFERROR(VLOOKUP(HBL[[#This Row],[Råvara]],Råvaror!$B$3:$D$81,3,FALSE),"")</f>
        <v/>
      </c>
      <c r="I377" s="76" t="str">
        <f>IFERROR(VLOOKUP(HBL[[#This Row],[Råvara]],Råvaror!$B$3:$E$81,4,FALSE),"")</f>
        <v/>
      </c>
      <c r="J377" s="76" t="str">
        <f>IFERROR(VLOOKUP(HBL[[#This Row],[Drivmedel]],DML_drivmedel[[FuelID]:[Drivmedel]],6,FALSE),"")</f>
        <v/>
      </c>
      <c r="K377" s="148">
        <v>3375</v>
      </c>
      <c r="L377" s="3"/>
      <c r="M377" s="3"/>
      <c r="N377" s="3"/>
      <c r="O377" s="78"/>
      <c r="P377" s="3"/>
      <c r="Q377" s="3" t="str">
        <f>IFERROR(HLOOKUP(HBL[[#This Row],[Bränslekategori]],Listor!$G$292:$N$306,IF(HBL[[#This Row],[Enhet]]=Listor!$A$44,14,IF(HBL[[#This Row],[Enhet]]=Listor!$A$45,15,"")),FALSE),"")</f>
        <v/>
      </c>
      <c r="R377" s="3"/>
      <c r="S377" s="3"/>
      <c r="T377" s="3"/>
      <c r="U377" s="3"/>
      <c r="V377" s="3"/>
      <c r="W377" s="3"/>
      <c r="X377" s="3"/>
      <c r="Y377" s="77" t="str">
        <f>IF(HBL[[#This Row],[Produktionskedja]]&lt;&gt;"",VLOOKUP(HBL[[#This Row],[Produktionskedja]],Normalvärden[],4,FALSE),"")</f>
        <v/>
      </c>
      <c r="Z377" s="54"/>
      <c r="AA377" s="3"/>
      <c r="AB377" s="54"/>
      <c r="AC377" s="55" t="str">
        <f>IF(HBL[[#This Row],[Växthusgasutsläpp g CO2e/MJ]]&lt;&gt;"",IF(HBL[[#This Row],[Växthusgasutsläpp g CO2e/MJ]]&gt;(0.5*VLOOKUP(HBL[[#This Row],[Användningsområde]],Användningsområde[],2,FALSE)),"Utsläppsminskningen är mindre än 50 % och uppfyller därför inte hållbarhetskriterierna",""),"")</f>
        <v/>
      </c>
      <c r="AD377" s="163"/>
    </row>
    <row r="378" spans="2:30" x14ac:dyDescent="0.35">
      <c r="B378" s="9" t="str">
        <f>IF(HBL[[#This Row],[Hållbar mängd]]&gt;0,IF(HBL[[#This Row],[Enhet]]=Listor!$A$44,HBL[[#This Row],[Hållbar mängd]]*HBL[[#This Row],[Effektivt värmevärde]]*1000,HBL[[#This Row],[Hållbar mängd]]*HBL[[#This Row],[Effektivt värmevärde]]),"")</f>
        <v/>
      </c>
      <c r="C378" s="120" t="str">
        <f>IFERROR(IF(VLOOKUP(HBL[[#This Row],[Drivmedel]],DML_drivmedel[[FuelID]:[Reduktionsplikt]],10,FALSE)="Ja",VLOOKUP(HBL[[#This Row],[Drivmedelskategori]],Drivmedel[],5,FALSE),""),"")</f>
        <v/>
      </c>
      <c r="D378" s="9" t="str">
        <f>IFERROR(IF(HBL[[#This Row],[Hållbar mängd]]&gt;0,HBL[[#This Row],[Växthusgasutsläpp g CO2e/MJ]]*HBL[[#This Row],[Energimängd MJ]]/1000000,""),"")</f>
        <v/>
      </c>
      <c r="E378" s="3" t="str">
        <f>IF(HBL[[#This Row],[Hållbar mängd]]&gt;0,CONCATENATE(Rapporteringsår,"-",HBL[[#This Row],[ID]]),"")</f>
        <v/>
      </c>
      <c r="F378" s="3" t="str">
        <f>IF(HBL[[#This Row],[Hållbar mängd]]&gt;0,Organisationsnummer,"")</f>
        <v/>
      </c>
      <c r="G378" s="56" t="str">
        <f>IF(HBL[[#This Row],[Hållbar mängd]]&gt;0,Rapporteringsår,"")</f>
        <v/>
      </c>
      <c r="H378" s="76" t="str">
        <f>IFERROR(VLOOKUP(HBL[[#This Row],[Råvara]],Råvaror!$B$3:$D$81,3,FALSE),"")</f>
        <v/>
      </c>
      <c r="I378" s="76" t="str">
        <f>IFERROR(VLOOKUP(HBL[[#This Row],[Råvara]],Råvaror!$B$3:$E$81,4,FALSE),"")</f>
        <v/>
      </c>
      <c r="J378" s="76" t="str">
        <f>IFERROR(VLOOKUP(HBL[[#This Row],[Drivmedel]],DML_drivmedel[[FuelID]:[Drivmedel]],6,FALSE),"")</f>
        <v/>
      </c>
      <c r="K378" s="148">
        <v>3376</v>
      </c>
      <c r="L378" s="3"/>
      <c r="M378" s="3"/>
      <c r="N378" s="3"/>
      <c r="O378" s="78"/>
      <c r="P378" s="3"/>
      <c r="Q378" s="3" t="str">
        <f>IFERROR(HLOOKUP(HBL[[#This Row],[Bränslekategori]],Listor!$G$292:$N$306,IF(HBL[[#This Row],[Enhet]]=Listor!$A$44,14,IF(HBL[[#This Row],[Enhet]]=Listor!$A$45,15,"")),FALSE),"")</f>
        <v/>
      </c>
      <c r="R378" s="3"/>
      <c r="S378" s="3"/>
      <c r="T378" s="3"/>
      <c r="U378" s="3"/>
      <c r="V378" s="3"/>
      <c r="W378" s="3"/>
      <c r="X378" s="3"/>
      <c r="Y378" s="77" t="str">
        <f>IF(HBL[[#This Row],[Produktionskedja]]&lt;&gt;"",VLOOKUP(HBL[[#This Row],[Produktionskedja]],Normalvärden[],4,FALSE),"")</f>
        <v/>
      </c>
      <c r="Z378" s="54"/>
      <c r="AA378" s="3"/>
      <c r="AB378" s="54"/>
      <c r="AC378" s="55" t="str">
        <f>IF(HBL[[#This Row],[Växthusgasutsläpp g CO2e/MJ]]&lt;&gt;"",IF(HBL[[#This Row],[Växthusgasutsläpp g CO2e/MJ]]&gt;(0.5*VLOOKUP(HBL[[#This Row],[Användningsområde]],Användningsområde[],2,FALSE)),"Utsläppsminskningen är mindre än 50 % och uppfyller därför inte hållbarhetskriterierna",""),"")</f>
        <v/>
      </c>
      <c r="AD378" s="163"/>
    </row>
    <row r="379" spans="2:30" x14ac:dyDescent="0.35">
      <c r="B379" s="9" t="str">
        <f>IF(HBL[[#This Row],[Hållbar mängd]]&gt;0,IF(HBL[[#This Row],[Enhet]]=Listor!$A$44,HBL[[#This Row],[Hållbar mängd]]*HBL[[#This Row],[Effektivt värmevärde]]*1000,HBL[[#This Row],[Hållbar mängd]]*HBL[[#This Row],[Effektivt värmevärde]]),"")</f>
        <v/>
      </c>
      <c r="C379" s="120" t="str">
        <f>IFERROR(IF(VLOOKUP(HBL[[#This Row],[Drivmedel]],DML_drivmedel[[FuelID]:[Reduktionsplikt]],10,FALSE)="Ja",VLOOKUP(HBL[[#This Row],[Drivmedelskategori]],Drivmedel[],5,FALSE),""),"")</f>
        <v/>
      </c>
      <c r="D379" s="9" t="str">
        <f>IFERROR(IF(HBL[[#This Row],[Hållbar mängd]]&gt;0,HBL[[#This Row],[Växthusgasutsläpp g CO2e/MJ]]*HBL[[#This Row],[Energimängd MJ]]/1000000,""),"")</f>
        <v/>
      </c>
      <c r="E379" s="3" t="str">
        <f>IF(HBL[[#This Row],[Hållbar mängd]]&gt;0,CONCATENATE(Rapporteringsår,"-",HBL[[#This Row],[ID]]),"")</f>
        <v/>
      </c>
      <c r="F379" s="3" t="str">
        <f>IF(HBL[[#This Row],[Hållbar mängd]]&gt;0,Organisationsnummer,"")</f>
        <v/>
      </c>
      <c r="G379" s="56" t="str">
        <f>IF(HBL[[#This Row],[Hållbar mängd]]&gt;0,Rapporteringsår,"")</f>
        <v/>
      </c>
      <c r="H379" s="76" t="str">
        <f>IFERROR(VLOOKUP(HBL[[#This Row],[Råvara]],Råvaror!$B$3:$D$81,3,FALSE),"")</f>
        <v/>
      </c>
      <c r="I379" s="76" t="str">
        <f>IFERROR(VLOOKUP(HBL[[#This Row],[Råvara]],Råvaror!$B$3:$E$81,4,FALSE),"")</f>
        <v/>
      </c>
      <c r="J379" s="76" t="str">
        <f>IFERROR(VLOOKUP(HBL[[#This Row],[Drivmedel]],DML_drivmedel[[FuelID]:[Drivmedel]],6,FALSE),"")</f>
        <v/>
      </c>
      <c r="K379" s="148">
        <v>3377</v>
      </c>
      <c r="L379" s="3"/>
      <c r="M379" s="3"/>
      <c r="N379" s="3"/>
      <c r="O379" s="78"/>
      <c r="P379" s="3"/>
      <c r="Q379" s="3" t="str">
        <f>IFERROR(HLOOKUP(HBL[[#This Row],[Bränslekategori]],Listor!$G$292:$N$306,IF(HBL[[#This Row],[Enhet]]=Listor!$A$44,14,IF(HBL[[#This Row],[Enhet]]=Listor!$A$45,15,"")),FALSE),"")</f>
        <v/>
      </c>
      <c r="R379" s="3"/>
      <c r="S379" s="3"/>
      <c r="T379" s="3"/>
      <c r="U379" s="3"/>
      <c r="V379" s="3"/>
      <c r="W379" s="3"/>
      <c r="X379" s="3"/>
      <c r="Y379" s="77" t="str">
        <f>IF(HBL[[#This Row],[Produktionskedja]]&lt;&gt;"",VLOOKUP(HBL[[#This Row],[Produktionskedja]],Normalvärden[],4,FALSE),"")</f>
        <v/>
      </c>
      <c r="Z379" s="54"/>
      <c r="AA379" s="3"/>
      <c r="AB379" s="54"/>
      <c r="AC379" s="55" t="str">
        <f>IF(HBL[[#This Row],[Växthusgasutsläpp g CO2e/MJ]]&lt;&gt;"",IF(HBL[[#This Row],[Växthusgasutsläpp g CO2e/MJ]]&gt;(0.5*VLOOKUP(HBL[[#This Row],[Användningsområde]],Användningsområde[],2,FALSE)),"Utsläppsminskningen är mindre än 50 % och uppfyller därför inte hållbarhetskriterierna",""),"")</f>
        <v/>
      </c>
      <c r="AD379" s="163"/>
    </row>
    <row r="380" spans="2:30" x14ac:dyDescent="0.35">
      <c r="B380" s="9" t="str">
        <f>IF(HBL[[#This Row],[Hållbar mängd]]&gt;0,IF(HBL[[#This Row],[Enhet]]=Listor!$A$44,HBL[[#This Row],[Hållbar mängd]]*HBL[[#This Row],[Effektivt värmevärde]]*1000,HBL[[#This Row],[Hållbar mängd]]*HBL[[#This Row],[Effektivt värmevärde]]),"")</f>
        <v/>
      </c>
      <c r="C380" s="120" t="str">
        <f>IFERROR(IF(VLOOKUP(HBL[[#This Row],[Drivmedel]],DML_drivmedel[[FuelID]:[Reduktionsplikt]],10,FALSE)="Ja",VLOOKUP(HBL[[#This Row],[Drivmedelskategori]],Drivmedel[],5,FALSE),""),"")</f>
        <v/>
      </c>
      <c r="D380" s="9" t="str">
        <f>IFERROR(IF(HBL[[#This Row],[Hållbar mängd]]&gt;0,HBL[[#This Row],[Växthusgasutsläpp g CO2e/MJ]]*HBL[[#This Row],[Energimängd MJ]]/1000000,""),"")</f>
        <v/>
      </c>
      <c r="E380" s="3" t="str">
        <f>IF(HBL[[#This Row],[Hållbar mängd]]&gt;0,CONCATENATE(Rapporteringsår,"-",HBL[[#This Row],[ID]]),"")</f>
        <v/>
      </c>
      <c r="F380" s="3" t="str">
        <f>IF(HBL[[#This Row],[Hållbar mängd]]&gt;0,Organisationsnummer,"")</f>
        <v/>
      </c>
      <c r="G380" s="56" t="str">
        <f>IF(HBL[[#This Row],[Hållbar mängd]]&gt;0,Rapporteringsår,"")</f>
        <v/>
      </c>
      <c r="H380" s="76" t="str">
        <f>IFERROR(VLOOKUP(HBL[[#This Row],[Råvara]],Råvaror!$B$3:$D$81,3,FALSE),"")</f>
        <v/>
      </c>
      <c r="I380" s="76" t="str">
        <f>IFERROR(VLOOKUP(HBL[[#This Row],[Råvara]],Råvaror!$B$3:$E$81,4,FALSE),"")</f>
        <v/>
      </c>
      <c r="J380" s="76" t="str">
        <f>IFERROR(VLOOKUP(HBL[[#This Row],[Drivmedel]],DML_drivmedel[[FuelID]:[Drivmedel]],6,FALSE),"")</f>
        <v/>
      </c>
      <c r="K380" s="148">
        <v>3378</v>
      </c>
      <c r="L380" s="3"/>
      <c r="M380" s="3"/>
      <c r="N380" s="3"/>
      <c r="O380" s="78"/>
      <c r="P380" s="3"/>
      <c r="Q380" s="3" t="str">
        <f>IFERROR(HLOOKUP(HBL[[#This Row],[Bränslekategori]],Listor!$G$292:$N$306,IF(HBL[[#This Row],[Enhet]]=Listor!$A$44,14,IF(HBL[[#This Row],[Enhet]]=Listor!$A$45,15,"")),FALSE),"")</f>
        <v/>
      </c>
      <c r="R380" s="3"/>
      <c r="S380" s="3"/>
      <c r="T380" s="3"/>
      <c r="U380" s="3"/>
      <c r="V380" s="3"/>
      <c r="W380" s="3"/>
      <c r="X380" s="3"/>
      <c r="Y380" s="77" t="str">
        <f>IF(HBL[[#This Row],[Produktionskedja]]&lt;&gt;"",VLOOKUP(HBL[[#This Row],[Produktionskedja]],Normalvärden[],4,FALSE),"")</f>
        <v/>
      </c>
      <c r="Z380" s="54"/>
      <c r="AA380" s="3"/>
      <c r="AB380" s="54"/>
      <c r="AC380" s="55" t="str">
        <f>IF(HBL[[#This Row],[Växthusgasutsläpp g CO2e/MJ]]&lt;&gt;"",IF(HBL[[#This Row],[Växthusgasutsläpp g CO2e/MJ]]&gt;(0.5*VLOOKUP(HBL[[#This Row],[Användningsområde]],Användningsområde[],2,FALSE)),"Utsläppsminskningen är mindre än 50 % och uppfyller därför inte hållbarhetskriterierna",""),"")</f>
        <v/>
      </c>
      <c r="AD380" s="163"/>
    </row>
    <row r="381" spans="2:30" x14ac:dyDescent="0.35">
      <c r="B381" s="9" t="str">
        <f>IF(HBL[[#This Row],[Hållbar mängd]]&gt;0,IF(HBL[[#This Row],[Enhet]]=Listor!$A$44,HBL[[#This Row],[Hållbar mängd]]*HBL[[#This Row],[Effektivt värmevärde]]*1000,HBL[[#This Row],[Hållbar mängd]]*HBL[[#This Row],[Effektivt värmevärde]]),"")</f>
        <v/>
      </c>
      <c r="C381" s="120" t="str">
        <f>IFERROR(IF(VLOOKUP(HBL[[#This Row],[Drivmedel]],DML_drivmedel[[FuelID]:[Reduktionsplikt]],10,FALSE)="Ja",VLOOKUP(HBL[[#This Row],[Drivmedelskategori]],Drivmedel[],5,FALSE),""),"")</f>
        <v/>
      </c>
      <c r="D381" s="9" t="str">
        <f>IFERROR(IF(HBL[[#This Row],[Hållbar mängd]]&gt;0,HBL[[#This Row],[Växthusgasutsläpp g CO2e/MJ]]*HBL[[#This Row],[Energimängd MJ]]/1000000,""),"")</f>
        <v/>
      </c>
      <c r="E381" s="3" t="str">
        <f>IF(HBL[[#This Row],[Hållbar mängd]]&gt;0,CONCATENATE(Rapporteringsår,"-",HBL[[#This Row],[ID]]),"")</f>
        <v/>
      </c>
      <c r="F381" s="3" t="str">
        <f>IF(HBL[[#This Row],[Hållbar mängd]]&gt;0,Organisationsnummer,"")</f>
        <v/>
      </c>
      <c r="G381" s="56" t="str">
        <f>IF(HBL[[#This Row],[Hållbar mängd]]&gt;0,Rapporteringsår,"")</f>
        <v/>
      </c>
      <c r="H381" s="76" t="str">
        <f>IFERROR(VLOOKUP(HBL[[#This Row],[Råvara]],Råvaror!$B$3:$D$81,3,FALSE),"")</f>
        <v/>
      </c>
      <c r="I381" s="76" t="str">
        <f>IFERROR(VLOOKUP(HBL[[#This Row],[Råvara]],Råvaror!$B$3:$E$81,4,FALSE),"")</f>
        <v/>
      </c>
      <c r="J381" s="76" t="str">
        <f>IFERROR(VLOOKUP(HBL[[#This Row],[Drivmedel]],DML_drivmedel[[FuelID]:[Drivmedel]],6,FALSE),"")</f>
        <v/>
      </c>
      <c r="K381" s="148">
        <v>3379</v>
      </c>
      <c r="L381" s="3"/>
      <c r="M381" s="3"/>
      <c r="N381" s="3"/>
      <c r="O381" s="78"/>
      <c r="P381" s="3"/>
      <c r="Q381" s="3" t="str">
        <f>IFERROR(HLOOKUP(HBL[[#This Row],[Bränslekategori]],Listor!$G$292:$N$306,IF(HBL[[#This Row],[Enhet]]=Listor!$A$44,14,IF(HBL[[#This Row],[Enhet]]=Listor!$A$45,15,"")),FALSE),"")</f>
        <v/>
      </c>
      <c r="R381" s="3"/>
      <c r="S381" s="3"/>
      <c r="T381" s="3"/>
      <c r="U381" s="3"/>
      <c r="V381" s="3"/>
      <c r="W381" s="3"/>
      <c r="X381" s="3"/>
      <c r="Y381" s="77" t="str">
        <f>IF(HBL[[#This Row],[Produktionskedja]]&lt;&gt;"",VLOOKUP(HBL[[#This Row],[Produktionskedja]],Normalvärden[],4,FALSE),"")</f>
        <v/>
      </c>
      <c r="Z381" s="54"/>
      <c r="AA381" s="3"/>
      <c r="AB381" s="54"/>
      <c r="AC381" s="55" t="str">
        <f>IF(HBL[[#This Row],[Växthusgasutsläpp g CO2e/MJ]]&lt;&gt;"",IF(HBL[[#This Row],[Växthusgasutsläpp g CO2e/MJ]]&gt;(0.5*VLOOKUP(HBL[[#This Row],[Användningsområde]],Användningsområde[],2,FALSE)),"Utsläppsminskningen är mindre än 50 % och uppfyller därför inte hållbarhetskriterierna",""),"")</f>
        <v/>
      </c>
      <c r="AD381" s="163"/>
    </row>
    <row r="382" spans="2:30" x14ac:dyDescent="0.35">
      <c r="B382" s="9" t="str">
        <f>IF(HBL[[#This Row],[Hållbar mängd]]&gt;0,IF(HBL[[#This Row],[Enhet]]=Listor!$A$44,HBL[[#This Row],[Hållbar mängd]]*HBL[[#This Row],[Effektivt värmevärde]]*1000,HBL[[#This Row],[Hållbar mängd]]*HBL[[#This Row],[Effektivt värmevärde]]),"")</f>
        <v/>
      </c>
      <c r="C382" s="120" t="str">
        <f>IFERROR(IF(VLOOKUP(HBL[[#This Row],[Drivmedel]],DML_drivmedel[[FuelID]:[Reduktionsplikt]],10,FALSE)="Ja",VLOOKUP(HBL[[#This Row],[Drivmedelskategori]],Drivmedel[],5,FALSE),""),"")</f>
        <v/>
      </c>
      <c r="D382" s="9" t="str">
        <f>IFERROR(IF(HBL[[#This Row],[Hållbar mängd]]&gt;0,HBL[[#This Row],[Växthusgasutsläpp g CO2e/MJ]]*HBL[[#This Row],[Energimängd MJ]]/1000000,""),"")</f>
        <v/>
      </c>
      <c r="E382" s="3" t="str">
        <f>IF(HBL[[#This Row],[Hållbar mängd]]&gt;0,CONCATENATE(Rapporteringsår,"-",HBL[[#This Row],[ID]]),"")</f>
        <v/>
      </c>
      <c r="F382" s="3" t="str">
        <f>IF(HBL[[#This Row],[Hållbar mängd]]&gt;0,Organisationsnummer,"")</f>
        <v/>
      </c>
      <c r="G382" s="56" t="str">
        <f>IF(HBL[[#This Row],[Hållbar mängd]]&gt;0,Rapporteringsår,"")</f>
        <v/>
      </c>
      <c r="H382" s="76" t="str">
        <f>IFERROR(VLOOKUP(HBL[[#This Row],[Råvara]],Råvaror!$B$3:$D$81,3,FALSE),"")</f>
        <v/>
      </c>
      <c r="I382" s="76" t="str">
        <f>IFERROR(VLOOKUP(HBL[[#This Row],[Råvara]],Råvaror!$B$3:$E$81,4,FALSE),"")</f>
        <v/>
      </c>
      <c r="J382" s="76" t="str">
        <f>IFERROR(VLOOKUP(HBL[[#This Row],[Drivmedel]],DML_drivmedel[[FuelID]:[Drivmedel]],6,FALSE),"")</f>
        <v/>
      </c>
      <c r="K382" s="148">
        <v>3380</v>
      </c>
      <c r="L382" s="3"/>
      <c r="M382" s="3"/>
      <c r="N382" s="3"/>
      <c r="O382" s="78"/>
      <c r="P382" s="3"/>
      <c r="Q382" s="3" t="str">
        <f>IFERROR(HLOOKUP(HBL[[#This Row],[Bränslekategori]],Listor!$G$292:$N$306,IF(HBL[[#This Row],[Enhet]]=Listor!$A$44,14,IF(HBL[[#This Row],[Enhet]]=Listor!$A$45,15,"")),FALSE),"")</f>
        <v/>
      </c>
      <c r="R382" s="3"/>
      <c r="S382" s="3"/>
      <c r="T382" s="3"/>
      <c r="U382" s="3"/>
      <c r="V382" s="3"/>
      <c r="W382" s="3"/>
      <c r="X382" s="3"/>
      <c r="Y382" s="77" t="str">
        <f>IF(HBL[[#This Row],[Produktionskedja]]&lt;&gt;"",VLOOKUP(HBL[[#This Row],[Produktionskedja]],Normalvärden[],4,FALSE),"")</f>
        <v/>
      </c>
      <c r="Z382" s="54"/>
      <c r="AA382" s="3"/>
      <c r="AB382" s="54"/>
      <c r="AC382" s="55" t="str">
        <f>IF(HBL[[#This Row],[Växthusgasutsläpp g CO2e/MJ]]&lt;&gt;"",IF(HBL[[#This Row],[Växthusgasutsläpp g CO2e/MJ]]&gt;(0.5*VLOOKUP(HBL[[#This Row],[Användningsområde]],Användningsområde[],2,FALSE)),"Utsläppsminskningen är mindre än 50 % och uppfyller därför inte hållbarhetskriterierna",""),"")</f>
        <v/>
      </c>
      <c r="AD382" s="163"/>
    </row>
    <row r="383" spans="2:30" x14ac:dyDescent="0.35">
      <c r="B383" s="9" t="str">
        <f>IF(HBL[[#This Row],[Hållbar mängd]]&gt;0,IF(HBL[[#This Row],[Enhet]]=Listor!$A$44,HBL[[#This Row],[Hållbar mängd]]*HBL[[#This Row],[Effektivt värmevärde]]*1000,HBL[[#This Row],[Hållbar mängd]]*HBL[[#This Row],[Effektivt värmevärde]]),"")</f>
        <v/>
      </c>
      <c r="C383" s="120" t="str">
        <f>IFERROR(IF(VLOOKUP(HBL[[#This Row],[Drivmedel]],DML_drivmedel[[FuelID]:[Reduktionsplikt]],10,FALSE)="Ja",VLOOKUP(HBL[[#This Row],[Drivmedelskategori]],Drivmedel[],5,FALSE),""),"")</f>
        <v/>
      </c>
      <c r="D383" s="9" t="str">
        <f>IFERROR(IF(HBL[[#This Row],[Hållbar mängd]]&gt;0,HBL[[#This Row],[Växthusgasutsläpp g CO2e/MJ]]*HBL[[#This Row],[Energimängd MJ]]/1000000,""),"")</f>
        <v/>
      </c>
      <c r="E383" s="3" t="str">
        <f>IF(HBL[[#This Row],[Hållbar mängd]]&gt;0,CONCATENATE(Rapporteringsår,"-",HBL[[#This Row],[ID]]),"")</f>
        <v/>
      </c>
      <c r="F383" s="3" t="str">
        <f>IF(HBL[[#This Row],[Hållbar mängd]]&gt;0,Organisationsnummer,"")</f>
        <v/>
      </c>
      <c r="G383" s="56" t="str">
        <f>IF(HBL[[#This Row],[Hållbar mängd]]&gt;0,Rapporteringsår,"")</f>
        <v/>
      </c>
      <c r="H383" s="76" t="str">
        <f>IFERROR(VLOOKUP(HBL[[#This Row],[Råvara]],Råvaror!$B$3:$D$81,3,FALSE),"")</f>
        <v/>
      </c>
      <c r="I383" s="76" t="str">
        <f>IFERROR(VLOOKUP(HBL[[#This Row],[Råvara]],Råvaror!$B$3:$E$81,4,FALSE),"")</f>
        <v/>
      </c>
      <c r="J383" s="76" t="str">
        <f>IFERROR(VLOOKUP(HBL[[#This Row],[Drivmedel]],DML_drivmedel[[FuelID]:[Drivmedel]],6,FALSE),"")</f>
        <v/>
      </c>
      <c r="K383" s="148">
        <v>3381</v>
      </c>
      <c r="L383" s="3"/>
      <c r="M383" s="3"/>
      <c r="N383" s="3"/>
      <c r="O383" s="78"/>
      <c r="P383" s="3"/>
      <c r="Q383" s="3" t="str">
        <f>IFERROR(HLOOKUP(HBL[[#This Row],[Bränslekategori]],Listor!$G$292:$N$306,IF(HBL[[#This Row],[Enhet]]=Listor!$A$44,14,IF(HBL[[#This Row],[Enhet]]=Listor!$A$45,15,"")),FALSE),"")</f>
        <v/>
      </c>
      <c r="R383" s="3"/>
      <c r="S383" s="3"/>
      <c r="T383" s="3"/>
      <c r="U383" s="3"/>
      <c r="V383" s="3"/>
      <c r="W383" s="3"/>
      <c r="X383" s="3"/>
      <c r="Y383" s="77" t="str">
        <f>IF(HBL[[#This Row],[Produktionskedja]]&lt;&gt;"",VLOOKUP(HBL[[#This Row],[Produktionskedja]],Normalvärden[],4,FALSE),"")</f>
        <v/>
      </c>
      <c r="Z383" s="54"/>
      <c r="AA383" s="3"/>
      <c r="AB383" s="54"/>
      <c r="AC383" s="55" t="str">
        <f>IF(HBL[[#This Row],[Växthusgasutsläpp g CO2e/MJ]]&lt;&gt;"",IF(HBL[[#This Row],[Växthusgasutsläpp g CO2e/MJ]]&gt;(0.5*VLOOKUP(HBL[[#This Row],[Användningsområde]],Användningsområde[],2,FALSE)),"Utsläppsminskningen är mindre än 50 % och uppfyller därför inte hållbarhetskriterierna",""),"")</f>
        <v/>
      </c>
      <c r="AD383" s="163"/>
    </row>
    <row r="384" spans="2:30" x14ac:dyDescent="0.35">
      <c r="B384" s="9" t="str">
        <f>IF(HBL[[#This Row],[Hållbar mängd]]&gt;0,IF(HBL[[#This Row],[Enhet]]=Listor!$A$44,HBL[[#This Row],[Hållbar mängd]]*HBL[[#This Row],[Effektivt värmevärde]]*1000,HBL[[#This Row],[Hållbar mängd]]*HBL[[#This Row],[Effektivt värmevärde]]),"")</f>
        <v/>
      </c>
      <c r="C384" s="120" t="str">
        <f>IFERROR(IF(VLOOKUP(HBL[[#This Row],[Drivmedel]],DML_drivmedel[[FuelID]:[Reduktionsplikt]],10,FALSE)="Ja",VLOOKUP(HBL[[#This Row],[Drivmedelskategori]],Drivmedel[],5,FALSE),""),"")</f>
        <v/>
      </c>
      <c r="D384" s="9" t="str">
        <f>IFERROR(IF(HBL[[#This Row],[Hållbar mängd]]&gt;0,HBL[[#This Row],[Växthusgasutsläpp g CO2e/MJ]]*HBL[[#This Row],[Energimängd MJ]]/1000000,""),"")</f>
        <v/>
      </c>
      <c r="E384" s="3" t="str">
        <f>IF(HBL[[#This Row],[Hållbar mängd]]&gt;0,CONCATENATE(Rapporteringsår,"-",HBL[[#This Row],[ID]]),"")</f>
        <v/>
      </c>
      <c r="F384" s="3" t="str">
        <f>IF(HBL[[#This Row],[Hållbar mängd]]&gt;0,Organisationsnummer,"")</f>
        <v/>
      </c>
      <c r="G384" s="56" t="str">
        <f>IF(HBL[[#This Row],[Hållbar mängd]]&gt;0,Rapporteringsår,"")</f>
        <v/>
      </c>
      <c r="H384" s="76" t="str">
        <f>IFERROR(VLOOKUP(HBL[[#This Row],[Råvara]],Råvaror!$B$3:$D$81,3,FALSE),"")</f>
        <v/>
      </c>
      <c r="I384" s="76" t="str">
        <f>IFERROR(VLOOKUP(HBL[[#This Row],[Råvara]],Råvaror!$B$3:$E$81,4,FALSE),"")</f>
        <v/>
      </c>
      <c r="J384" s="76" t="str">
        <f>IFERROR(VLOOKUP(HBL[[#This Row],[Drivmedel]],DML_drivmedel[[FuelID]:[Drivmedel]],6,FALSE),"")</f>
        <v/>
      </c>
      <c r="K384" s="148">
        <v>3382</v>
      </c>
      <c r="L384" s="3"/>
      <c r="M384" s="3"/>
      <c r="N384" s="3"/>
      <c r="O384" s="78"/>
      <c r="P384" s="3"/>
      <c r="Q384" s="3" t="str">
        <f>IFERROR(HLOOKUP(HBL[[#This Row],[Bränslekategori]],Listor!$G$292:$N$306,IF(HBL[[#This Row],[Enhet]]=Listor!$A$44,14,IF(HBL[[#This Row],[Enhet]]=Listor!$A$45,15,"")),FALSE),"")</f>
        <v/>
      </c>
      <c r="R384" s="3"/>
      <c r="S384" s="3"/>
      <c r="T384" s="3"/>
      <c r="U384" s="3"/>
      <c r="V384" s="3"/>
      <c r="W384" s="3"/>
      <c r="X384" s="3"/>
      <c r="Y384" s="77" t="str">
        <f>IF(HBL[[#This Row],[Produktionskedja]]&lt;&gt;"",VLOOKUP(HBL[[#This Row],[Produktionskedja]],Normalvärden[],4,FALSE),"")</f>
        <v/>
      </c>
      <c r="Z384" s="54"/>
      <c r="AA384" s="3"/>
      <c r="AB384" s="54"/>
      <c r="AC384" s="55" t="str">
        <f>IF(HBL[[#This Row],[Växthusgasutsläpp g CO2e/MJ]]&lt;&gt;"",IF(HBL[[#This Row],[Växthusgasutsläpp g CO2e/MJ]]&gt;(0.5*VLOOKUP(HBL[[#This Row],[Användningsområde]],Användningsområde[],2,FALSE)),"Utsläppsminskningen är mindre än 50 % och uppfyller därför inte hållbarhetskriterierna",""),"")</f>
        <v/>
      </c>
      <c r="AD384" s="163"/>
    </row>
    <row r="385" spans="2:30" x14ac:dyDescent="0.35">
      <c r="B385" s="9" t="str">
        <f>IF(HBL[[#This Row],[Hållbar mängd]]&gt;0,IF(HBL[[#This Row],[Enhet]]=Listor!$A$44,HBL[[#This Row],[Hållbar mängd]]*HBL[[#This Row],[Effektivt värmevärde]]*1000,HBL[[#This Row],[Hållbar mängd]]*HBL[[#This Row],[Effektivt värmevärde]]),"")</f>
        <v/>
      </c>
      <c r="C385" s="120" t="str">
        <f>IFERROR(IF(VLOOKUP(HBL[[#This Row],[Drivmedel]],DML_drivmedel[[FuelID]:[Reduktionsplikt]],10,FALSE)="Ja",VLOOKUP(HBL[[#This Row],[Drivmedelskategori]],Drivmedel[],5,FALSE),""),"")</f>
        <v/>
      </c>
      <c r="D385" s="9" t="str">
        <f>IFERROR(IF(HBL[[#This Row],[Hållbar mängd]]&gt;0,HBL[[#This Row],[Växthusgasutsläpp g CO2e/MJ]]*HBL[[#This Row],[Energimängd MJ]]/1000000,""),"")</f>
        <v/>
      </c>
      <c r="E385" s="3" t="str">
        <f>IF(HBL[[#This Row],[Hållbar mängd]]&gt;0,CONCATENATE(Rapporteringsår,"-",HBL[[#This Row],[ID]]),"")</f>
        <v/>
      </c>
      <c r="F385" s="3" t="str">
        <f>IF(HBL[[#This Row],[Hållbar mängd]]&gt;0,Organisationsnummer,"")</f>
        <v/>
      </c>
      <c r="G385" s="56" t="str">
        <f>IF(HBL[[#This Row],[Hållbar mängd]]&gt;0,Rapporteringsår,"")</f>
        <v/>
      </c>
      <c r="H385" s="76" t="str">
        <f>IFERROR(VLOOKUP(HBL[[#This Row],[Råvara]],Råvaror!$B$3:$D$81,3,FALSE),"")</f>
        <v/>
      </c>
      <c r="I385" s="76" t="str">
        <f>IFERROR(VLOOKUP(HBL[[#This Row],[Råvara]],Råvaror!$B$3:$E$81,4,FALSE),"")</f>
        <v/>
      </c>
      <c r="J385" s="76" t="str">
        <f>IFERROR(VLOOKUP(HBL[[#This Row],[Drivmedel]],DML_drivmedel[[FuelID]:[Drivmedel]],6,FALSE),"")</f>
        <v/>
      </c>
      <c r="K385" s="148">
        <v>3383</v>
      </c>
      <c r="L385" s="3"/>
      <c r="M385" s="3"/>
      <c r="N385" s="3"/>
      <c r="O385" s="78"/>
      <c r="P385" s="3"/>
      <c r="Q385" s="3" t="str">
        <f>IFERROR(HLOOKUP(HBL[[#This Row],[Bränslekategori]],Listor!$G$292:$N$306,IF(HBL[[#This Row],[Enhet]]=Listor!$A$44,14,IF(HBL[[#This Row],[Enhet]]=Listor!$A$45,15,"")),FALSE),"")</f>
        <v/>
      </c>
      <c r="R385" s="3"/>
      <c r="S385" s="3"/>
      <c r="T385" s="3"/>
      <c r="U385" s="3"/>
      <c r="V385" s="3"/>
      <c r="W385" s="3"/>
      <c r="X385" s="3"/>
      <c r="Y385" s="77" t="str">
        <f>IF(HBL[[#This Row],[Produktionskedja]]&lt;&gt;"",VLOOKUP(HBL[[#This Row],[Produktionskedja]],Normalvärden[],4,FALSE),"")</f>
        <v/>
      </c>
      <c r="Z385" s="54"/>
      <c r="AA385" s="3"/>
      <c r="AB385" s="54"/>
      <c r="AC385" s="55" t="str">
        <f>IF(HBL[[#This Row],[Växthusgasutsläpp g CO2e/MJ]]&lt;&gt;"",IF(HBL[[#This Row],[Växthusgasutsläpp g CO2e/MJ]]&gt;(0.5*VLOOKUP(HBL[[#This Row],[Användningsområde]],Användningsområde[],2,FALSE)),"Utsläppsminskningen är mindre än 50 % och uppfyller därför inte hållbarhetskriterierna",""),"")</f>
        <v/>
      </c>
      <c r="AD385" s="163"/>
    </row>
    <row r="386" spans="2:30" x14ac:dyDescent="0.35">
      <c r="B386" s="9" t="str">
        <f>IF(HBL[[#This Row],[Hållbar mängd]]&gt;0,IF(HBL[[#This Row],[Enhet]]=Listor!$A$44,HBL[[#This Row],[Hållbar mängd]]*HBL[[#This Row],[Effektivt värmevärde]]*1000,HBL[[#This Row],[Hållbar mängd]]*HBL[[#This Row],[Effektivt värmevärde]]),"")</f>
        <v/>
      </c>
      <c r="C386" s="120" t="str">
        <f>IFERROR(IF(VLOOKUP(HBL[[#This Row],[Drivmedel]],DML_drivmedel[[FuelID]:[Reduktionsplikt]],10,FALSE)="Ja",VLOOKUP(HBL[[#This Row],[Drivmedelskategori]],Drivmedel[],5,FALSE),""),"")</f>
        <v/>
      </c>
      <c r="D386" s="9" t="str">
        <f>IFERROR(IF(HBL[[#This Row],[Hållbar mängd]]&gt;0,HBL[[#This Row],[Växthusgasutsläpp g CO2e/MJ]]*HBL[[#This Row],[Energimängd MJ]]/1000000,""),"")</f>
        <v/>
      </c>
      <c r="E386" s="3" t="str">
        <f>IF(HBL[[#This Row],[Hållbar mängd]]&gt;0,CONCATENATE(Rapporteringsår,"-",HBL[[#This Row],[ID]]),"")</f>
        <v/>
      </c>
      <c r="F386" s="3" t="str">
        <f>IF(HBL[[#This Row],[Hållbar mängd]]&gt;0,Organisationsnummer,"")</f>
        <v/>
      </c>
      <c r="G386" s="56" t="str">
        <f>IF(HBL[[#This Row],[Hållbar mängd]]&gt;0,Rapporteringsår,"")</f>
        <v/>
      </c>
      <c r="H386" s="76" t="str">
        <f>IFERROR(VLOOKUP(HBL[[#This Row],[Råvara]],Råvaror!$B$3:$D$81,3,FALSE),"")</f>
        <v/>
      </c>
      <c r="I386" s="76" t="str">
        <f>IFERROR(VLOOKUP(HBL[[#This Row],[Råvara]],Råvaror!$B$3:$E$81,4,FALSE),"")</f>
        <v/>
      </c>
      <c r="J386" s="76" t="str">
        <f>IFERROR(VLOOKUP(HBL[[#This Row],[Drivmedel]],DML_drivmedel[[FuelID]:[Drivmedel]],6,FALSE),"")</f>
        <v/>
      </c>
      <c r="K386" s="148">
        <v>3384</v>
      </c>
      <c r="L386" s="3"/>
      <c r="M386" s="3"/>
      <c r="N386" s="3"/>
      <c r="O386" s="78"/>
      <c r="P386" s="3"/>
      <c r="Q386" s="3" t="str">
        <f>IFERROR(HLOOKUP(HBL[[#This Row],[Bränslekategori]],Listor!$G$292:$N$306,IF(HBL[[#This Row],[Enhet]]=Listor!$A$44,14,IF(HBL[[#This Row],[Enhet]]=Listor!$A$45,15,"")),FALSE),"")</f>
        <v/>
      </c>
      <c r="R386" s="3"/>
      <c r="S386" s="3"/>
      <c r="T386" s="3"/>
      <c r="U386" s="3"/>
      <c r="V386" s="3"/>
      <c r="W386" s="3"/>
      <c r="X386" s="3"/>
      <c r="Y386" s="77" t="str">
        <f>IF(HBL[[#This Row],[Produktionskedja]]&lt;&gt;"",VLOOKUP(HBL[[#This Row],[Produktionskedja]],Normalvärden[],4,FALSE),"")</f>
        <v/>
      </c>
      <c r="Z386" s="54"/>
      <c r="AA386" s="3"/>
      <c r="AB386" s="54"/>
      <c r="AC386" s="55" t="str">
        <f>IF(HBL[[#This Row],[Växthusgasutsläpp g CO2e/MJ]]&lt;&gt;"",IF(HBL[[#This Row],[Växthusgasutsläpp g CO2e/MJ]]&gt;(0.5*VLOOKUP(HBL[[#This Row],[Användningsområde]],Användningsområde[],2,FALSE)),"Utsläppsminskningen är mindre än 50 % och uppfyller därför inte hållbarhetskriterierna",""),"")</f>
        <v/>
      </c>
      <c r="AD386" s="163"/>
    </row>
    <row r="387" spans="2:30" x14ac:dyDescent="0.35">
      <c r="B387" s="9" t="str">
        <f>IF(HBL[[#This Row],[Hållbar mängd]]&gt;0,IF(HBL[[#This Row],[Enhet]]=Listor!$A$44,HBL[[#This Row],[Hållbar mängd]]*HBL[[#This Row],[Effektivt värmevärde]]*1000,HBL[[#This Row],[Hållbar mängd]]*HBL[[#This Row],[Effektivt värmevärde]]),"")</f>
        <v/>
      </c>
      <c r="C387" s="120" t="str">
        <f>IFERROR(IF(VLOOKUP(HBL[[#This Row],[Drivmedel]],DML_drivmedel[[FuelID]:[Reduktionsplikt]],10,FALSE)="Ja",VLOOKUP(HBL[[#This Row],[Drivmedelskategori]],Drivmedel[],5,FALSE),""),"")</f>
        <v/>
      </c>
      <c r="D387" s="9" t="str">
        <f>IFERROR(IF(HBL[[#This Row],[Hållbar mängd]]&gt;0,HBL[[#This Row],[Växthusgasutsläpp g CO2e/MJ]]*HBL[[#This Row],[Energimängd MJ]]/1000000,""),"")</f>
        <v/>
      </c>
      <c r="E387" s="3" t="str">
        <f>IF(HBL[[#This Row],[Hållbar mängd]]&gt;0,CONCATENATE(Rapporteringsår,"-",HBL[[#This Row],[ID]]),"")</f>
        <v/>
      </c>
      <c r="F387" s="3" t="str">
        <f>IF(HBL[[#This Row],[Hållbar mängd]]&gt;0,Organisationsnummer,"")</f>
        <v/>
      </c>
      <c r="G387" s="56" t="str">
        <f>IF(HBL[[#This Row],[Hållbar mängd]]&gt;0,Rapporteringsår,"")</f>
        <v/>
      </c>
      <c r="H387" s="76" t="str">
        <f>IFERROR(VLOOKUP(HBL[[#This Row],[Råvara]],Råvaror!$B$3:$D$81,3,FALSE),"")</f>
        <v/>
      </c>
      <c r="I387" s="76" t="str">
        <f>IFERROR(VLOOKUP(HBL[[#This Row],[Råvara]],Råvaror!$B$3:$E$81,4,FALSE),"")</f>
        <v/>
      </c>
      <c r="J387" s="76" t="str">
        <f>IFERROR(VLOOKUP(HBL[[#This Row],[Drivmedel]],DML_drivmedel[[FuelID]:[Drivmedel]],6,FALSE),"")</f>
        <v/>
      </c>
      <c r="K387" s="148">
        <v>3385</v>
      </c>
      <c r="L387" s="3"/>
      <c r="M387" s="3"/>
      <c r="N387" s="3"/>
      <c r="O387" s="78"/>
      <c r="P387" s="3"/>
      <c r="Q387" s="3" t="str">
        <f>IFERROR(HLOOKUP(HBL[[#This Row],[Bränslekategori]],Listor!$G$292:$N$306,IF(HBL[[#This Row],[Enhet]]=Listor!$A$44,14,IF(HBL[[#This Row],[Enhet]]=Listor!$A$45,15,"")),FALSE),"")</f>
        <v/>
      </c>
      <c r="R387" s="3"/>
      <c r="S387" s="3"/>
      <c r="T387" s="3"/>
      <c r="U387" s="3"/>
      <c r="V387" s="3"/>
      <c r="W387" s="3"/>
      <c r="X387" s="3"/>
      <c r="Y387" s="77" t="str">
        <f>IF(HBL[[#This Row],[Produktionskedja]]&lt;&gt;"",VLOOKUP(HBL[[#This Row],[Produktionskedja]],Normalvärden[],4,FALSE),"")</f>
        <v/>
      </c>
      <c r="Z387" s="54"/>
      <c r="AA387" s="3"/>
      <c r="AB387" s="54"/>
      <c r="AC387" s="55" t="str">
        <f>IF(HBL[[#This Row],[Växthusgasutsläpp g CO2e/MJ]]&lt;&gt;"",IF(HBL[[#This Row],[Växthusgasutsläpp g CO2e/MJ]]&gt;(0.5*VLOOKUP(HBL[[#This Row],[Användningsområde]],Användningsområde[],2,FALSE)),"Utsläppsminskningen är mindre än 50 % och uppfyller därför inte hållbarhetskriterierna",""),"")</f>
        <v/>
      </c>
      <c r="AD387" s="163"/>
    </row>
    <row r="388" spans="2:30" x14ac:dyDescent="0.35">
      <c r="B388" s="9" t="str">
        <f>IF(HBL[[#This Row],[Hållbar mängd]]&gt;0,IF(HBL[[#This Row],[Enhet]]=Listor!$A$44,HBL[[#This Row],[Hållbar mängd]]*HBL[[#This Row],[Effektivt värmevärde]]*1000,HBL[[#This Row],[Hållbar mängd]]*HBL[[#This Row],[Effektivt värmevärde]]),"")</f>
        <v/>
      </c>
      <c r="C388" s="120" t="str">
        <f>IFERROR(IF(VLOOKUP(HBL[[#This Row],[Drivmedel]],DML_drivmedel[[FuelID]:[Reduktionsplikt]],10,FALSE)="Ja",VLOOKUP(HBL[[#This Row],[Drivmedelskategori]],Drivmedel[],5,FALSE),""),"")</f>
        <v/>
      </c>
      <c r="D388" s="9" t="str">
        <f>IFERROR(IF(HBL[[#This Row],[Hållbar mängd]]&gt;0,HBL[[#This Row],[Växthusgasutsläpp g CO2e/MJ]]*HBL[[#This Row],[Energimängd MJ]]/1000000,""),"")</f>
        <v/>
      </c>
      <c r="E388" s="3" t="str">
        <f>IF(HBL[[#This Row],[Hållbar mängd]]&gt;0,CONCATENATE(Rapporteringsår,"-",HBL[[#This Row],[ID]]),"")</f>
        <v/>
      </c>
      <c r="F388" s="3" t="str">
        <f>IF(HBL[[#This Row],[Hållbar mängd]]&gt;0,Organisationsnummer,"")</f>
        <v/>
      </c>
      <c r="G388" s="56" t="str">
        <f>IF(HBL[[#This Row],[Hållbar mängd]]&gt;0,Rapporteringsår,"")</f>
        <v/>
      </c>
      <c r="H388" s="76" t="str">
        <f>IFERROR(VLOOKUP(HBL[[#This Row],[Råvara]],Råvaror!$B$3:$D$81,3,FALSE),"")</f>
        <v/>
      </c>
      <c r="I388" s="76" t="str">
        <f>IFERROR(VLOOKUP(HBL[[#This Row],[Råvara]],Råvaror!$B$3:$E$81,4,FALSE),"")</f>
        <v/>
      </c>
      <c r="J388" s="76" t="str">
        <f>IFERROR(VLOOKUP(HBL[[#This Row],[Drivmedel]],DML_drivmedel[[FuelID]:[Drivmedel]],6,FALSE),"")</f>
        <v/>
      </c>
      <c r="K388" s="148">
        <v>3386</v>
      </c>
      <c r="L388" s="3"/>
      <c r="M388" s="3"/>
      <c r="N388" s="3"/>
      <c r="O388" s="78"/>
      <c r="P388" s="3"/>
      <c r="Q388" s="3" t="str">
        <f>IFERROR(HLOOKUP(HBL[[#This Row],[Bränslekategori]],Listor!$G$292:$N$306,IF(HBL[[#This Row],[Enhet]]=Listor!$A$44,14,IF(HBL[[#This Row],[Enhet]]=Listor!$A$45,15,"")),FALSE),"")</f>
        <v/>
      </c>
      <c r="R388" s="3"/>
      <c r="S388" s="3"/>
      <c r="T388" s="3"/>
      <c r="U388" s="3"/>
      <c r="V388" s="3"/>
      <c r="W388" s="3"/>
      <c r="X388" s="3"/>
      <c r="Y388" s="77" t="str">
        <f>IF(HBL[[#This Row],[Produktionskedja]]&lt;&gt;"",VLOOKUP(HBL[[#This Row],[Produktionskedja]],Normalvärden[],4,FALSE),"")</f>
        <v/>
      </c>
      <c r="Z388" s="54"/>
      <c r="AA388" s="3"/>
      <c r="AB388" s="54"/>
      <c r="AC388" s="55" t="str">
        <f>IF(HBL[[#This Row],[Växthusgasutsläpp g CO2e/MJ]]&lt;&gt;"",IF(HBL[[#This Row],[Växthusgasutsläpp g CO2e/MJ]]&gt;(0.5*VLOOKUP(HBL[[#This Row],[Användningsområde]],Användningsområde[],2,FALSE)),"Utsläppsminskningen är mindre än 50 % och uppfyller därför inte hållbarhetskriterierna",""),"")</f>
        <v/>
      </c>
      <c r="AD388" s="163"/>
    </row>
    <row r="389" spans="2:30" x14ac:dyDescent="0.35">
      <c r="B389" s="9" t="str">
        <f>IF(HBL[[#This Row],[Hållbar mängd]]&gt;0,IF(HBL[[#This Row],[Enhet]]=Listor!$A$44,HBL[[#This Row],[Hållbar mängd]]*HBL[[#This Row],[Effektivt värmevärde]]*1000,HBL[[#This Row],[Hållbar mängd]]*HBL[[#This Row],[Effektivt värmevärde]]),"")</f>
        <v/>
      </c>
      <c r="C389" s="120" t="str">
        <f>IFERROR(IF(VLOOKUP(HBL[[#This Row],[Drivmedel]],DML_drivmedel[[FuelID]:[Reduktionsplikt]],10,FALSE)="Ja",VLOOKUP(HBL[[#This Row],[Drivmedelskategori]],Drivmedel[],5,FALSE),""),"")</f>
        <v/>
      </c>
      <c r="D389" s="9" t="str">
        <f>IFERROR(IF(HBL[[#This Row],[Hållbar mängd]]&gt;0,HBL[[#This Row],[Växthusgasutsläpp g CO2e/MJ]]*HBL[[#This Row],[Energimängd MJ]]/1000000,""),"")</f>
        <v/>
      </c>
      <c r="E389" s="3" t="str">
        <f>IF(HBL[[#This Row],[Hållbar mängd]]&gt;0,CONCATENATE(Rapporteringsår,"-",HBL[[#This Row],[ID]]),"")</f>
        <v/>
      </c>
      <c r="F389" s="3" t="str">
        <f>IF(HBL[[#This Row],[Hållbar mängd]]&gt;0,Organisationsnummer,"")</f>
        <v/>
      </c>
      <c r="G389" s="56" t="str">
        <f>IF(HBL[[#This Row],[Hållbar mängd]]&gt;0,Rapporteringsår,"")</f>
        <v/>
      </c>
      <c r="H389" s="76" t="str">
        <f>IFERROR(VLOOKUP(HBL[[#This Row],[Råvara]],Råvaror!$B$3:$D$81,3,FALSE),"")</f>
        <v/>
      </c>
      <c r="I389" s="76" t="str">
        <f>IFERROR(VLOOKUP(HBL[[#This Row],[Råvara]],Råvaror!$B$3:$E$81,4,FALSE),"")</f>
        <v/>
      </c>
      <c r="J389" s="76" t="str">
        <f>IFERROR(VLOOKUP(HBL[[#This Row],[Drivmedel]],DML_drivmedel[[FuelID]:[Drivmedel]],6,FALSE),"")</f>
        <v/>
      </c>
      <c r="K389" s="148">
        <v>3387</v>
      </c>
      <c r="L389" s="3"/>
      <c r="M389" s="3"/>
      <c r="N389" s="3"/>
      <c r="O389" s="78"/>
      <c r="P389" s="3"/>
      <c r="Q389" s="3" t="str">
        <f>IFERROR(HLOOKUP(HBL[[#This Row],[Bränslekategori]],Listor!$G$292:$N$306,IF(HBL[[#This Row],[Enhet]]=Listor!$A$44,14,IF(HBL[[#This Row],[Enhet]]=Listor!$A$45,15,"")),FALSE),"")</f>
        <v/>
      </c>
      <c r="R389" s="3"/>
      <c r="S389" s="3"/>
      <c r="T389" s="3"/>
      <c r="U389" s="3"/>
      <c r="V389" s="3"/>
      <c r="W389" s="3"/>
      <c r="X389" s="3"/>
      <c r="Y389" s="77" t="str">
        <f>IF(HBL[[#This Row],[Produktionskedja]]&lt;&gt;"",VLOOKUP(HBL[[#This Row],[Produktionskedja]],Normalvärden[],4,FALSE),"")</f>
        <v/>
      </c>
      <c r="Z389" s="54"/>
      <c r="AA389" s="3"/>
      <c r="AB389" s="54"/>
      <c r="AC389" s="55" t="str">
        <f>IF(HBL[[#This Row],[Växthusgasutsläpp g CO2e/MJ]]&lt;&gt;"",IF(HBL[[#This Row],[Växthusgasutsläpp g CO2e/MJ]]&gt;(0.5*VLOOKUP(HBL[[#This Row],[Användningsområde]],Användningsområde[],2,FALSE)),"Utsläppsminskningen är mindre än 50 % och uppfyller därför inte hållbarhetskriterierna",""),"")</f>
        <v/>
      </c>
      <c r="AD389" s="163"/>
    </row>
    <row r="390" spans="2:30" x14ac:dyDescent="0.35">
      <c r="B390" s="9" t="str">
        <f>IF(HBL[[#This Row],[Hållbar mängd]]&gt;0,IF(HBL[[#This Row],[Enhet]]=Listor!$A$44,HBL[[#This Row],[Hållbar mängd]]*HBL[[#This Row],[Effektivt värmevärde]]*1000,HBL[[#This Row],[Hållbar mängd]]*HBL[[#This Row],[Effektivt värmevärde]]),"")</f>
        <v/>
      </c>
      <c r="C390" s="120" t="str">
        <f>IFERROR(IF(VLOOKUP(HBL[[#This Row],[Drivmedel]],DML_drivmedel[[FuelID]:[Reduktionsplikt]],10,FALSE)="Ja",VLOOKUP(HBL[[#This Row],[Drivmedelskategori]],Drivmedel[],5,FALSE),""),"")</f>
        <v/>
      </c>
      <c r="D390" s="9" t="str">
        <f>IFERROR(IF(HBL[[#This Row],[Hållbar mängd]]&gt;0,HBL[[#This Row],[Växthusgasutsläpp g CO2e/MJ]]*HBL[[#This Row],[Energimängd MJ]]/1000000,""),"")</f>
        <v/>
      </c>
      <c r="E390" s="3" t="str">
        <f>IF(HBL[[#This Row],[Hållbar mängd]]&gt;0,CONCATENATE(Rapporteringsår,"-",HBL[[#This Row],[ID]]),"")</f>
        <v/>
      </c>
      <c r="F390" s="3" t="str">
        <f>IF(HBL[[#This Row],[Hållbar mängd]]&gt;0,Organisationsnummer,"")</f>
        <v/>
      </c>
      <c r="G390" s="56" t="str">
        <f>IF(HBL[[#This Row],[Hållbar mängd]]&gt;0,Rapporteringsår,"")</f>
        <v/>
      </c>
      <c r="H390" s="76" t="str">
        <f>IFERROR(VLOOKUP(HBL[[#This Row],[Råvara]],Råvaror!$B$3:$D$81,3,FALSE),"")</f>
        <v/>
      </c>
      <c r="I390" s="76" t="str">
        <f>IFERROR(VLOOKUP(HBL[[#This Row],[Råvara]],Råvaror!$B$3:$E$81,4,FALSE),"")</f>
        <v/>
      </c>
      <c r="J390" s="76" t="str">
        <f>IFERROR(VLOOKUP(HBL[[#This Row],[Drivmedel]],DML_drivmedel[[FuelID]:[Drivmedel]],6,FALSE),"")</f>
        <v/>
      </c>
      <c r="K390" s="148">
        <v>3388</v>
      </c>
      <c r="L390" s="3"/>
      <c r="M390" s="3"/>
      <c r="N390" s="3"/>
      <c r="O390" s="78"/>
      <c r="P390" s="3"/>
      <c r="Q390" s="3" t="str">
        <f>IFERROR(HLOOKUP(HBL[[#This Row],[Bränslekategori]],Listor!$G$292:$N$306,IF(HBL[[#This Row],[Enhet]]=Listor!$A$44,14,IF(HBL[[#This Row],[Enhet]]=Listor!$A$45,15,"")),FALSE),"")</f>
        <v/>
      </c>
      <c r="R390" s="3"/>
      <c r="S390" s="3"/>
      <c r="T390" s="3"/>
      <c r="U390" s="3"/>
      <c r="V390" s="3"/>
      <c r="W390" s="3"/>
      <c r="X390" s="3"/>
      <c r="Y390" s="77" t="str">
        <f>IF(HBL[[#This Row],[Produktionskedja]]&lt;&gt;"",VLOOKUP(HBL[[#This Row],[Produktionskedja]],Normalvärden[],4,FALSE),"")</f>
        <v/>
      </c>
      <c r="Z390" s="54"/>
      <c r="AA390" s="3"/>
      <c r="AB390" s="54"/>
      <c r="AC390" s="55" t="str">
        <f>IF(HBL[[#This Row],[Växthusgasutsläpp g CO2e/MJ]]&lt;&gt;"",IF(HBL[[#This Row],[Växthusgasutsläpp g CO2e/MJ]]&gt;(0.5*VLOOKUP(HBL[[#This Row],[Användningsområde]],Användningsområde[],2,FALSE)),"Utsläppsminskningen är mindre än 50 % och uppfyller därför inte hållbarhetskriterierna",""),"")</f>
        <v/>
      </c>
      <c r="AD390" s="163"/>
    </row>
    <row r="391" spans="2:30" x14ac:dyDescent="0.35">
      <c r="B391" s="9" t="str">
        <f>IF(HBL[[#This Row],[Hållbar mängd]]&gt;0,IF(HBL[[#This Row],[Enhet]]=Listor!$A$44,HBL[[#This Row],[Hållbar mängd]]*HBL[[#This Row],[Effektivt värmevärde]]*1000,HBL[[#This Row],[Hållbar mängd]]*HBL[[#This Row],[Effektivt värmevärde]]),"")</f>
        <v/>
      </c>
      <c r="C391" s="120" t="str">
        <f>IFERROR(IF(VLOOKUP(HBL[[#This Row],[Drivmedel]],DML_drivmedel[[FuelID]:[Reduktionsplikt]],10,FALSE)="Ja",VLOOKUP(HBL[[#This Row],[Drivmedelskategori]],Drivmedel[],5,FALSE),""),"")</f>
        <v/>
      </c>
      <c r="D391" s="9" t="str">
        <f>IFERROR(IF(HBL[[#This Row],[Hållbar mängd]]&gt;0,HBL[[#This Row],[Växthusgasutsläpp g CO2e/MJ]]*HBL[[#This Row],[Energimängd MJ]]/1000000,""),"")</f>
        <v/>
      </c>
      <c r="E391" s="3" t="str">
        <f>IF(HBL[[#This Row],[Hållbar mängd]]&gt;0,CONCATENATE(Rapporteringsår,"-",HBL[[#This Row],[ID]]),"")</f>
        <v/>
      </c>
      <c r="F391" s="3" t="str">
        <f>IF(HBL[[#This Row],[Hållbar mängd]]&gt;0,Organisationsnummer,"")</f>
        <v/>
      </c>
      <c r="G391" s="56" t="str">
        <f>IF(HBL[[#This Row],[Hållbar mängd]]&gt;0,Rapporteringsår,"")</f>
        <v/>
      </c>
      <c r="H391" s="76" t="str">
        <f>IFERROR(VLOOKUP(HBL[[#This Row],[Råvara]],Råvaror!$B$3:$D$81,3,FALSE),"")</f>
        <v/>
      </c>
      <c r="I391" s="76" t="str">
        <f>IFERROR(VLOOKUP(HBL[[#This Row],[Råvara]],Råvaror!$B$3:$E$81,4,FALSE),"")</f>
        <v/>
      </c>
      <c r="J391" s="76" t="str">
        <f>IFERROR(VLOOKUP(HBL[[#This Row],[Drivmedel]],DML_drivmedel[[FuelID]:[Drivmedel]],6,FALSE),"")</f>
        <v/>
      </c>
      <c r="K391" s="148">
        <v>3389</v>
      </c>
      <c r="L391" s="3"/>
      <c r="M391" s="3"/>
      <c r="N391" s="3"/>
      <c r="O391" s="78"/>
      <c r="P391" s="3"/>
      <c r="Q391" s="3" t="str">
        <f>IFERROR(HLOOKUP(HBL[[#This Row],[Bränslekategori]],Listor!$G$292:$N$306,IF(HBL[[#This Row],[Enhet]]=Listor!$A$44,14,IF(HBL[[#This Row],[Enhet]]=Listor!$A$45,15,"")),FALSE),"")</f>
        <v/>
      </c>
      <c r="R391" s="3"/>
      <c r="S391" s="3"/>
      <c r="T391" s="3"/>
      <c r="U391" s="3"/>
      <c r="V391" s="3"/>
      <c r="W391" s="3"/>
      <c r="X391" s="3"/>
      <c r="Y391" s="77" t="str">
        <f>IF(HBL[[#This Row],[Produktionskedja]]&lt;&gt;"",VLOOKUP(HBL[[#This Row],[Produktionskedja]],Normalvärden[],4,FALSE),"")</f>
        <v/>
      </c>
      <c r="Z391" s="54"/>
      <c r="AA391" s="3"/>
      <c r="AB391" s="54"/>
      <c r="AC391" s="55" t="str">
        <f>IF(HBL[[#This Row],[Växthusgasutsläpp g CO2e/MJ]]&lt;&gt;"",IF(HBL[[#This Row],[Växthusgasutsläpp g CO2e/MJ]]&gt;(0.5*VLOOKUP(HBL[[#This Row],[Användningsområde]],Användningsområde[],2,FALSE)),"Utsläppsminskningen är mindre än 50 % och uppfyller därför inte hållbarhetskriterierna",""),"")</f>
        <v/>
      </c>
      <c r="AD391" s="163"/>
    </row>
    <row r="392" spans="2:30" x14ac:dyDescent="0.35">
      <c r="B392" s="9" t="str">
        <f>IF(HBL[[#This Row],[Hållbar mängd]]&gt;0,IF(HBL[[#This Row],[Enhet]]=Listor!$A$44,HBL[[#This Row],[Hållbar mängd]]*HBL[[#This Row],[Effektivt värmevärde]]*1000,HBL[[#This Row],[Hållbar mängd]]*HBL[[#This Row],[Effektivt värmevärde]]),"")</f>
        <v/>
      </c>
      <c r="C392" s="120" t="str">
        <f>IFERROR(IF(VLOOKUP(HBL[[#This Row],[Drivmedel]],DML_drivmedel[[FuelID]:[Reduktionsplikt]],10,FALSE)="Ja",VLOOKUP(HBL[[#This Row],[Drivmedelskategori]],Drivmedel[],5,FALSE),""),"")</f>
        <v/>
      </c>
      <c r="D392" s="9" t="str">
        <f>IFERROR(IF(HBL[[#This Row],[Hållbar mängd]]&gt;0,HBL[[#This Row],[Växthusgasutsläpp g CO2e/MJ]]*HBL[[#This Row],[Energimängd MJ]]/1000000,""),"")</f>
        <v/>
      </c>
      <c r="E392" s="3" t="str">
        <f>IF(HBL[[#This Row],[Hållbar mängd]]&gt;0,CONCATENATE(Rapporteringsår,"-",HBL[[#This Row],[ID]]),"")</f>
        <v/>
      </c>
      <c r="F392" s="3" t="str">
        <f>IF(HBL[[#This Row],[Hållbar mängd]]&gt;0,Organisationsnummer,"")</f>
        <v/>
      </c>
      <c r="G392" s="56" t="str">
        <f>IF(HBL[[#This Row],[Hållbar mängd]]&gt;0,Rapporteringsår,"")</f>
        <v/>
      </c>
      <c r="H392" s="76" t="str">
        <f>IFERROR(VLOOKUP(HBL[[#This Row],[Råvara]],Råvaror!$B$3:$D$81,3,FALSE),"")</f>
        <v/>
      </c>
      <c r="I392" s="76" t="str">
        <f>IFERROR(VLOOKUP(HBL[[#This Row],[Råvara]],Råvaror!$B$3:$E$81,4,FALSE),"")</f>
        <v/>
      </c>
      <c r="J392" s="76" t="str">
        <f>IFERROR(VLOOKUP(HBL[[#This Row],[Drivmedel]],DML_drivmedel[[FuelID]:[Drivmedel]],6,FALSE),"")</f>
        <v/>
      </c>
      <c r="K392" s="148">
        <v>3390</v>
      </c>
      <c r="L392" s="3"/>
      <c r="M392" s="3"/>
      <c r="N392" s="3"/>
      <c r="O392" s="78"/>
      <c r="P392" s="3"/>
      <c r="Q392" s="3" t="str">
        <f>IFERROR(HLOOKUP(HBL[[#This Row],[Bränslekategori]],Listor!$G$292:$N$306,IF(HBL[[#This Row],[Enhet]]=Listor!$A$44,14,IF(HBL[[#This Row],[Enhet]]=Listor!$A$45,15,"")),FALSE),"")</f>
        <v/>
      </c>
      <c r="R392" s="3"/>
      <c r="S392" s="3"/>
      <c r="T392" s="3"/>
      <c r="U392" s="3"/>
      <c r="V392" s="3"/>
      <c r="W392" s="3"/>
      <c r="X392" s="3"/>
      <c r="Y392" s="77" t="str">
        <f>IF(HBL[[#This Row],[Produktionskedja]]&lt;&gt;"",VLOOKUP(HBL[[#This Row],[Produktionskedja]],Normalvärden[],4,FALSE),"")</f>
        <v/>
      </c>
      <c r="Z392" s="54"/>
      <c r="AA392" s="3"/>
      <c r="AB392" s="54"/>
      <c r="AC392" s="55" t="str">
        <f>IF(HBL[[#This Row],[Växthusgasutsläpp g CO2e/MJ]]&lt;&gt;"",IF(HBL[[#This Row],[Växthusgasutsläpp g CO2e/MJ]]&gt;(0.5*VLOOKUP(HBL[[#This Row],[Användningsområde]],Användningsområde[],2,FALSE)),"Utsläppsminskningen är mindre än 50 % och uppfyller därför inte hållbarhetskriterierna",""),"")</f>
        <v/>
      </c>
      <c r="AD392" s="163"/>
    </row>
    <row r="393" spans="2:30" x14ac:dyDescent="0.35">
      <c r="B393" s="9" t="str">
        <f>IF(HBL[[#This Row],[Hållbar mängd]]&gt;0,IF(HBL[[#This Row],[Enhet]]=Listor!$A$44,HBL[[#This Row],[Hållbar mängd]]*HBL[[#This Row],[Effektivt värmevärde]]*1000,HBL[[#This Row],[Hållbar mängd]]*HBL[[#This Row],[Effektivt värmevärde]]),"")</f>
        <v/>
      </c>
      <c r="C393" s="120" t="str">
        <f>IFERROR(IF(VLOOKUP(HBL[[#This Row],[Drivmedel]],DML_drivmedel[[FuelID]:[Reduktionsplikt]],10,FALSE)="Ja",VLOOKUP(HBL[[#This Row],[Drivmedelskategori]],Drivmedel[],5,FALSE),""),"")</f>
        <v/>
      </c>
      <c r="D393" s="9" t="str">
        <f>IFERROR(IF(HBL[[#This Row],[Hållbar mängd]]&gt;0,HBL[[#This Row],[Växthusgasutsläpp g CO2e/MJ]]*HBL[[#This Row],[Energimängd MJ]]/1000000,""),"")</f>
        <v/>
      </c>
      <c r="E393" s="3" t="str">
        <f>IF(HBL[[#This Row],[Hållbar mängd]]&gt;0,CONCATENATE(Rapporteringsår,"-",HBL[[#This Row],[ID]]),"")</f>
        <v/>
      </c>
      <c r="F393" s="3" t="str">
        <f>IF(HBL[[#This Row],[Hållbar mängd]]&gt;0,Organisationsnummer,"")</f>
        <v/>
      </c>
      <c r="G393" s="56" t="str">
        <f>IF(HBL[[#This Row],[Hållbar mängd]]&gt;0,Rapporteringsår,"")</f>
        <v/>
      </c>
      <c r="H393" s="76" t="str">
        <f>IFERROR(VLOOKUP(HBL[[#This Row],[Råvara]],Råvaror!$B$3:$D$81,3,FALSE),"")</f>
        <v/>
      </c>
      <c r="I393" s="76" t="str">
        <f>IFERROR(VLOOKUP(HBL[[#This Row],[Råvara]],Råvaror!$B$3:$E$81,4,FALSE),"")</f>
        <v/>
      </c>
      <c r="J393" s="76" t="str">
        <f>IFERROR(VLOOKUP(HBL[[#This Row],[Drivmedel]],DML_drivmedel[[FuelID]:[Drivmedel]],6,FALSE),"")</f>
        <v/>
      </c>
      <c r="K393" s="148">
        <v>3391</v>
      </c>
      <c r="L393" s="3"/>
      <c r="M393" s="3"/>
      <c r="N393" s="3"/>
      <c r="O393" s="78"/>
      <c r="P393" s="3"/>
      <c r="Q393" s="3" t="str">
        <f>IFERROR(HLOOKUP(HBL[[#This Row],[Bränslekategori]],Listor!$G$292:$N$306,IF(HBL[[#This Row],[Enhet]]=Listor!$A$44,14,IF(HBL[[#This Row],[Enhet]]=Listor!$A$45,15,"")),FALSE),"")</f>
        <v/>
      </c>
      <c r="R393" s="3"/>
      <c r="S393" s="3"/>
      <c r="T393" s="3"/>
      <c r="U393" s="3"/>
      <c r="V393" s="3"/>
      <c r="W393" s="3"/>
      <c r="X393" s="3"/>
      <c r="Y393" s="77" t="str">
        <f>IF(HBL[[#This Row],[Produktionskedja]]&lt;&gt;"",VLOOKUP(HBL[[#This Row],[Produktionskedja]],Normalvärden[],4,FALSE),"")</f>
        <v/>
      </c>
      <c r="Z393" s="54"/>
      <c r="AA393" s="3"/>
      <c r="AB393" s="54"/>
      <c r="AC393" s="55" t="str">
        <f>IF(HBL[[#This Row],[Växthusgasutsläpp g CO2e/MJ]]&lt;&gt;"",IF(HBL[[#This Row],[Växthusgasutsläpp g CO2e/MJ]]&gt;(0.5*VLOOKUP(HBL[[#This Row],[Användningsområde]],Användningsområde[],2,FALSE)),"Utsläppsminskningen är mindre än 50 % och uppfyller därför inte hållbarhetskriterierna",""),"")</f>
        <v/>
      </c>
      <c r="AD393" s="163"/>
    </row>
    <row r="394" spans="2:30" x14ac:dyDescent="0.35">
      <c r="B394" s="9" t="str">
        <f>IF(HBL[[#This Row],[Hållbar mängd]]&gt;0,IF(HBL[[#This Row],[Enhet]]=Listor!$A$44,HBL[[#This Row],[Hållbar mängd]]*HBL[[#This Row],[Effektivt värmevärde]]*1000,HBL[[#This Row],[Hållbar mängd]]*HBL[[#This Row],[Effektivt värmevärde]]),"")</f>
        <v/>
      </c>
      <c r="C394" s="120" t="str">
        <f>IFERROR(IF(VLOOKUP(HBL[[#This Row],[Drivmedel]],DML_drivmedel[[FuelID]:[Reduktionsplikt]],10,FALSE)="Ja",VLOOKUP(HBL[[#This Row],[Drivmedelskategori]],Drivmedel[],5,FALSE),""),"")</f>
        <v/>
      </c>
      <c r="D394" s="9" t="str">
        <f>IFERROR(IF(HBL[[#This Row],[Hållbar mängd]]&gt;0,HBL[[#This Row],[Växthusgasutsläpp g CO2e/MJ]]*HBL[[#This Row],[Energimängd MJ]]/1000000,""),"")</f>
        <v/>
      </c>
      <c r="E394" s="3" t="str">
        <f>IF(HBL[[#This Row],[Hållbar mängd]]&gt;0,CONCATENATE(Rapporteringsår,"-",HBL[[#This Row],[ID]]),"")</f>
        <v/>
      </c>
      <c r="F394" s="3" t="str">
        <f>IF(HBL[[#This Row],[Hållbar mängd]]&gt;0,Organisationsnummer,"")</f>
        <v/>
      </c>
      <c r="G394" s="56" t="str">
        <f>IF(HBL[[#This Row],[Hållbar mängd]]&gt;0,Rapporteringsår,"")</f>
        <v/>
      </c>
      <c r="H394" s="76" t="str">
        <f>IFERROR(VLOOKUP(HBL[[#This Row],[Råvara]],Råvaror!$B$3:$D$81,3,FALSE),"")</f>
        <v/>
      </c>
      <c r="I394" s="76" t="str">
        <f>IFERROR(VLOOKUP(HBL[[#This Row],[Råvara]],Råvaror!$B$3:$E$81,4,FALSE),"")</f>
        <v/>
      </c>
      <c r="J394" s="76" t="str">
        <f>IFERROR(VLOOKUP(HBL[[#This Row],[Drivmedel]],DML_drivmedel[[FuelID]:[Drivmedel]],6,FALSE),"")</f>
        <v/>
      </c>
      <c r="K394" s="148">
        <v>3392</v>
      </c>
      <c r="L394" s="3"/>
      <c r="M394" s="3"/>
      <c r="N394" s="3"/>
      <c r="O394" s="78"/>
      <c r="P394" s="3"/>
      <c r="Q394" s="3" t="str">
        <f>IFERROR(HLOOKUP(HBL[[#This Row],[Bränslekategori]],Listor!$G$292:$N$306,IF(HBL[[#This Row],[Enhet]]=Listor!$A$44,14,IF(HBL[[#This Row],[Enhet]]=Listor!$A$45,15,"")),FALSE),"")</f>
        <v/>
      </c>
      <c r="R394" s="3"/>
      <c r="S394" s="3"/>
      <c r="T394" s="3"/>
      <c r="U394" s="3"/>
      <c r="V394" s="3"/>
      <c r="W394" s="3"/>
      <c r="X394" s="3"/>
      <c r="Y394" s="77" t="str">
        <f>IF(HBL[[#This Row],[Produktionskedja]]&lt;&gt;"",VLOOKUP(HBL[[#This Row],[Produktionskedja]],Normalvärden[],4,FALSE),"")</f>
        <v/>
      </c>
      <c r="Z394" s="54"/>
      <c r="AA394" s="3"/>
      <c r="AB394" s="54"/>
      <c r="AC394" s="55" t="str">
        <f>IF(HBL[[#This Row],[Växthusgasutsläpp g CO2e/MJ]]&lt;&gt;"",IF(HBL[[#This Row],[Växthusgasutsläpp g CO2e/MJ]]&gt;(0.5*VLOOKUP(HBL[[#This Row],[Användningsområde]],Användningsområde[],2,FALSE)),"Utsläppsminskningen är mindre än 50 % och uppfyller därför inte hållbarhetskriterierna",""),"")</f>
        <v/>
      </c>
      <c r="AD394" s="163"/>
    </row>
    <row r="395" spans="2:30" x14ac:dyDescent="0.35">
      <c r="B395" s="9" t="str">
        <f>IF(HBL[[#This Row],[Hållbar mängd]]&gt;0,IF(HBL[[#This Row],[Enhet]]=Listor!$A$44,HBL[[#This Row],[Hållbar mängd]]*HBL[[#This Row],[Effektivt värmevärde]]*1000,HBL[[#This Row],[Hållbar mängd]]*HBL[[#This Row],[Effektivt värmevärde]]),"")</f>
        <v/>
      </c>
      <c r="C395" s="120" t="str">
        <f>IFERROR(IF(VLOOKUP(HBL[[#This Row],[Drivmedel]],DML_drivmedel[[FuelID]:[Reduktionsplikt]],10,FALSE)="Ja",VLOOKUP(HBL[[#This Row],[Drivmedelskategori]],Drivmedel[],5,FALSE),""),"")</f>
        <v/>
      </c>
      <c r="D395" s="9" t="str">
        <f>IFERROR(IF(HBL[[#This Row],[Hållbar mängd]]&gt;0,HBL[[#This Row],[Växthusgasutsläpp g CO2e/MJ]]*HBL[[#This Row],[Energimängd MJ]]/1000000,""),"")</f>
        <v/>
      </c>
      <c r="E395" s="3" t="str">
        <f>IF(HBL[[#This Row],[Hållbar mängd]]&gt;0,CONCATENATE(Rapporteringsår,"-",HBL[[#This Row],[ID]]),"")</f>
        <v/>
      </c>
      <c r="F395" s="3" t="str">
        <f>IF(HBL[[#This Row],[Hållbar mängd]]&gt;0,Organisationsnummer,"")</f>
        <v/>
      </c>
      <c r="G395" s="56" t="str">
        <f>IF(HBL[[#This Row],[Hållbar mängd]]&gt;0,Rapporteringsår,"")</f>
        <v/>
      </c>
      <c r="H395" s="76" t="str">
        <f>IFERROR(VLOOKUP(HBL[[#This Row],[Råvara]],Råvaror!$B$3:$D$81,3,FALSE),"")</f>
        <v/>
      </c>
      <c r="I395" s="76" t="str">
        <f>IFERROR(VLOOKUP(HBL[[#This Row],[Råvara]],Råvaror!$B$3:$E$81,4,FALSE),"")</f>
        <v/>
      </c>
      <c r="J395" s="76" t="str">
        <f>IFERROR(VLOOKUP(HBL[[#This Row],[Drivmedel]],DML_drivmedel[[FuelID]:[Drivmedel]],6,FALSE),"")</f>
        <v/>
      </c>
      <c r="K395" s="148">
        <v>3393</v>
      </c>
      <c r="L395" s="3"/>
      <c r="M395" s="3"/>
      <c r="N395" s="3"/>
      <c r="O395" s="78"/>
      <c r="P395" s="3"/>
      <c r="Q395" s="3" t="str">
        <f>IFERROR(HLOOKUP(HBL[[#This Row],[Bränslekategori]],Listor!$G$292:$N$306,IF(HBL[[#This Row],[Enhet]]=Listor!$A$44,14,IF(HBL[[#This Row],[Enhet]]=Listor!$A$45,15,"")),FALSE),"")</f>
        <v/>
      </c>
      <c r="R395" s="3"/>
      <c r="S395" s="3"/>
      <c r="T395" s="3"/>
      <c r="U395" s="3"/>
      <c r="V395" s="3"/>
      <c r="W395" s="3"/>
      <c r="X395" s="3"/>
      <c r="Y395" s="77" t="str">
        <f>IF(HBL[[#This Row],[Produktionskedja]]&lt;&gt;"",VLOOKUP(HBL[[#This Row],[Produktionskedja]],Normalvärden[],4,FALSE),"")</f>
        <v/>
      </c>
      <c r="Z395" s="54"/>
      <c r="AA395" s="3"/>
      <c r="AB395" s="54"/>
      <c r="AC395" s="55" t="str">
        <f>IF(HBL[[#This Row],[Växthusgasutsläpp g CO2e/MJ]]&lt;&gt;"",IF(HBL[[#This Row],[Växthusgasutsläpp g CO2e/MJ]]&gt;(0.5*VLOOKUP(HBL[[#This Row],[Användningsområde]],Användningsområde[],2,FALSE)),"Utsläppsminskningen är mindre än 50 % och uppfyller därför inte hållbarhetskriterierna",""),"")</f>
        <v/>
      </c>
      <c r="AD395" s="163"/>
    </row>
    <row r="396" spans="2:30" x14ac:dyDescent="0.35">
      <c r="B396" s="9" t="str">
        <f>IF(HBL[[#This Row],[Hållbar mängd]]&gt;0,IF(HBL[[#This Row],[Enhet]]=Listor!$A$44,HBL[[#This Row],[Hållbar mängd]]*HBL[[#This Row],[Effektivt värmevärde]]*1000,HBL[[#This Row],[Hållbar mängd]]*HBL[[#This Row],[Effektivt värmevärde]]),"")</f>
        <v/>
      </c>
      <c r="C396" s="120" t="str">
        <f>IFERROR(IF(VLOOKUP(HBL[[#This Row],[Drivmedel]],DML_drivmedel[[FuelID]:[Reduktionsplikt]],10,FALSE)="Ja",VLOOKUP(HBL[[#This Row],[Drivmedelskategori]],Drivmedel[],5,FALSE),""),"")</f>
        <v/>
      </c>
      <c r="D396" s="9" t="str">
        <f>IFERROR(IF(HBL[[#This Row],[Hållbar mängd]]&gt;0,HBL[[#This Row],[Växthusgasutsläpp g CO2e/MJ]]*HBL[[#This Row],[Energimängd MJ]]/1000000,""),"")</f>
        <v/>
      </c>
      <c r="E396" s="3" t="str">
        <f>IF(HBL[[#This Row],[Hållbar mängd]]&gt;0,CONCATENATE(Rapporteringsår,"-",HBL[[#This Row],[ID]]),"")</f>
        <v/>
      </c>
      <c r="F396" s="3" t="str">
        <f>IF(HBL[[#This Row],[Hållbar mängd]]&gt;0,Organisationsnummer,"")</f>
        <v/>
      </c>
      <c r="G396" s="56" t="str">
        <f>IF(HBL[[#This Row],[Hållbar mängd]]&gt;0,Rapporteringsår,"")</f>
        <v/>
      </c>
      <c r="H396" s="76" t="str">
        <f>IFERROR(VLOOKUP(HBL[[#This Row],[Råvara]],Råvaror!$B$3:$D$81,3,FALSE),"")</f>
        <v/>
      </c>
      <c r="I396" s="76" t="str">
        <f>IFERROR(VLOOKUP(HBL[[#This Row],[Råvara]],Råvaror!$B$3:$E$81,4,FALSE),"")</f>
        <v/>
      </c>
      <c r="J396" s="76" t="str">
        <f>IFERROR(VLOOKUP(HBL[[#This Row],[Drivmedel]],DML_drivmedel[[FuelID]:[Drivmedel]],6,FALSE),"")</f>
        <v/>
      </c>
      <c r="K396" s="148">
        <v>3394</v>
      </c>
      <c r="L396" s="3"/>
      <c r="M396" s="3"/>
      <c r="N396" s="3"/>
      <c r="O396" s="78"/>
      <c r="P396" s="3"/>
      <c r="Q396" s="3" t="str">
        <f>IFERROR(HLOOKUP(HBL[[#This Row],[Bränslekategori]],Listor!$G$292:$N$306,IF(HBL[[#This Row],[Enhet]]=Listor!$A$44,14,IF(HBL[[#This Row],[Enhet]]=Listor!$A$45,15,"")),FALSE),"")</f>
        <v/>
      </c>
      <c r="R396" s="3"/>
      <c r="S396" s="3"/>
      <c r="T396" s="3"/>
      <c r="U396" s="3"/>
      <c r="V396" s="3"/>
      <c r="W396" s="3"/>
      <c r="X396" s="3"/>
      <c r="Y396" s="77" t="str">
        <f>IF(HBL[[#This Row],[Produktionskedja]]&lt;&gt;"",VLOOKUP(HBL[[#This Row],[Produktionskedja]],Normalvärden[],4,FALSE),"")</f>
        <v/>
      </c>
      <c r="Z396" s="54"/>
      <c r="AA396" s="3"/>
      <c r="AB396" s="54"/>
      <c r="AC396" s="55" t="str">
        <f>IF(HBL[[#This Row],[Växthusgasutsläpp g CO2e/MJ]]&lt;&gt;"",IF(HBL[[#This Row],[Växthusgasutsläpp g CO2e/MJ]]&gt;(0.5*VLOOKUP(HBL[[#This Row],[Användningsområde]],Användningsområde[],2,FALSE)),"Utsläppsminskningen är mindre än 50 % och uppfyller därför inte hållbarhetskriterierna",""),"")</f>
        <v/>
      </c>
      <c r="AD396" s="163"/>
    </row>
    <row r="397" spans="2:30" x14ac:dyDescent="0.35">
      <c r="B397" s="9" t="str">
        <f>IF(HBL[[#This Row],[Hållbar mängd]]&gt;0,IF(HBL[[#This Row],[Enhet]]=Listor!$A$44,HBL[[#This Row],[Hållbar mängd]]*HBL[[#This Row],[Effektivt värmevärde]]*1000,HBL[[#This Row],[Hållbar mängd]]*HBL[[#This Row],[Effektivt värmevärde]]),"")</f>
        <v/>
      </c>
      <c r="C397" s="120" t="str">
        <f>IFERROR(IF(VLOOKUP(HBL[[#This Row],[Drivmedel]],DML_drivmedel[[FuelID]:[Reduktionsplikt]],10,FALSE)="Ja",VLOOKUP(HBL[[#This Row],[Drivmedelskategori]],Drivmedel[],5,FALSE),""),"")</f>
        <v/>
      </c>
      <c r="D397" s="9" t="str">
        <f>IFERROR(IF(HBL[[#This Row],[Hållbar mängd]]&gt;0,HBL[[#This Row],[Växthusgasutsläpp g CO2e/MJ]]*HBL[[#This Row],[Energimängd MJ]]/1000000,""),"")</f>
        <v/>
      </c>
      <c r="E397" s="3" t="str">
        <f>IF(HBL[[#This Row],[Hållbar mängd]]&gt;0,CONCATENATE(Rapporteringsår,"-",HBL[[#This Row],[ID]]),"")</f>
        <v/>
      </c>
      <c r="F397" s="3" t="str">
        <f>IF(HBL[[#This Row],[Hållbar mängd]]&gt;0,Organisationsnummer,"")</f>
        <v/>
      </c>
      <c r="G397" s="56" t="str">
        <f>IF(HBL[[#This Row],[Hållbar mängd]]&gt;0,Rapporteringsår,"")</f>
        <v/>
      </c>
      <c r="H397" s="76" t="str">
        <f>IFERROR(VLOOKUP(HBL[[#This Row],[Råvara]],Råvaror!$B$3:$D$81,3,FALSE),"")</f>
        <v/>
      </c>
      <c r="I397" s="76" t="str">
        <f>IFERROR(VLOOKUP(HBL[[#This Row],[Råvara]],Råvaror!$B$3:$E$81,4,FALSE),"")</f>
        <v/>
      </c>
      <c r="J397" s="76" t="str">
        <f>IFERROR(VLOOKUP(HBL[[#This Row],[Drivmedel]],DML_drivmedel[[FuelID]:[Drivmedel]],6,FALSE),"")</f>
        <v/>
      </c>
      <c r="K397" s="148">
        <v>3395</v>
      </c>
      <c r="L397" s="3"/>
      <c r="M397" s="3"/>
      <c r="N397" s="3"/>
      <c r="O397" s="78"/>
      <c r="P397" s="3"/>
      <c r="Q397" s="3" t="str">
        <f>IFERROR(HLOOKUP(HBL[[#This Row],[Bränslekategori]],Listor!$G$292:$N$306,IF(HBL[[#This Row],[Enhet]]=Listor!$A$44,14,IF(HBL[[#This Row],[Enhet]]=Listor!$A$45,15,"")),FALSE),"")</f>
        <v/>
      </c>
      <c r="R397" s="3"/>
      <c r="S397" s="3"/>
      <c r="T397" s="3"/>
      <c r="U397" s="3"/>
      <c r="V397" s="3"/>
      <c r="W397" s="3"/>
      <c r="X397" s="3"/>
      <c r="Y397" s="77" t="str">
        <f>IF(HBL[[#This Row],[Produktionskedja]]&lt;&gt;"",VLOOKUP(HBL[[#This Row],[Produktionskedja]],Normalvärden[],4,FALSE),"")</f>
        <v/>
      </c>
      <c r="Z397" s="54"/>
      <c r="AA397" s="3"/>
      <c r="AB397" s="54"/>
      <c r="AC397" s="55" t="str">
        <f>IF(HBL[[#This Row],[Växthusgasutsläpp g CO2e/MJ]]&lt;&gt;"",IF(HBL[[#This Row],[Växthusgasutsläpp g CO2e/MJ]]&gt;(0.5*VLOOKUP(HBL[[#This Row],[Användningsområde]],Användningsområde[],2,FALSE)),"Utsläppsminskningen är mindre än 50 % och uppfyller därför inte hållbarhetskriterierna",""),"")</f>
        <v/>
      </c>
      <c r="AD397" s="163"/>
    </row>
    <row r="398" spans="2:30" x14ac:dyDescent="0.35">
      <c r="B398" s="9" t="str">
        <f>IF(HBL[[#This Row],[Hållbar mängd]]&gt;0,IF(HBL[[#This Row],[Enhet]]=Listor!$A$44,HBL[[#This Row],[Hållbar mängd]]*HBL[[#This Row],[Effektivt värmevärde]]*1000,HBL[[#This Row],[Hållbar mängd]]*HBL[[#This Row],[Effektivt värmevärde]]),"")</f>
        <v/>
      </c>
      <c r="C398" s="120" t="str">
        <f>IFERROR(IF(VLOOKUP(HBL[[#This Row],[Drivmedel]],DML_drivmedel[[FuelID]:[Reduktionsplikt]],10,FALSE)="Ja",VLOOKUP(HBL[[#This Row],[Drivmedelskategori]],Drivmedel[],5,FALSE),""),"")</f>
        <v/>
      </c>
      <c r="D398" s="9" t="str">
        <f>IFERROR(IF(HBL[[#This Row],[Hållbar mängd]]&gt;0,HBL[[#This Row],[Växthusgasutsläpp g CO2e/MJ]]*HBL[[#This Row],[Energimängd MJ]]/1000000,""),"")</f>
        <v/>
      </c>
      <c r="E398" s="3" t="str">
        <f>IF(HBL[[#This Row],[Hållbar mängd]]&gt;0,CONCATENATE(Rapporteringsår,"-",HBL[[#This Row],[ID]]),"")</f>
        <v/>
      </c>
      <c r="F398" s="3" t="str">
        <f>IF(HBL[[#This Row],[Hållbar mängd]]&gt;0,Organisationsnummer,"")</f>
        <v/>
      </c>
      <c r="G398" s="56" t="str">
        <f>IF(HBL[[#This Row],[Hållbar mängd]]&gt;0,Rapporteringsår,"")</f>
        <v/>
      </c>
      <c r="H398" s="76" t="str">
        <f>IFERROR(VLOOKUP(HBL[[#This Row],[Råvara]],Råvaror!$B$3:$D$81,3,FALSE),"")</f>
        <v/>
      </c>
      <c r="I398" s="76" t="str">
        <f>IFERROR(VLOOKUP(HBL[[#This Row],[Råvara]],Råvaror!$B$3:$E$81,4,FALSE),"")</f>
        <v/>
      </c>
      <c r="J398" s="76" t="str">
        <f>IFERROR(VLOOKUP(HBL[[#This Row],[Drivmedel]],DML_drivmedel[[FuelID]:[Drivmedel]],6,FALSE),"")</f>
        <v/>
      </c>
      <c r="K398" s="148">
        <v>3396</v>
      </c>
      <c r="L398" s="3"/>
      <c r="M398" s="3"/>
      <c r="N398" s="3"/>
      <c r="O398" s="78"/>
      <c r="P398" s="3"/>
      <c r="Q398" s="3" t="str">
        <f>IFERROR(HLOOKUP(HBL[[#This Row],[Bränslekategori]],Listor!$G$292:$N$306,IF(HBL[[#This Row],[Enhet]]=Listor!$A$44,14,IF(HBL[[#This Row],[Enhet]]=Listor!$A$45,15,"")),FALSE),"")</f>
        <v/>
      </c>
      <c r="R398" s="3"/>
      <c r="S398" s="3"/>
      <c r="T398" s="3"/>
      <c r="U398" s="3"/>
      <c r="V398" s="3"/>
      <c r="W398" s="3"/>
      <c r="X398" s="3"/>
      <c r="Y398" s="77" t="str">
        <f>IF(HBL[[#This Row],[Produktionskedja]]&lt;&gt;"",VLOOKUP(HBL[[#This Row],[Produktionskedja]],Normalvärden[],4,FALSE),"")</f>
        <v/>
      </c>
      <c r="Z398" s="54"/>
      <c r="AA398" s="3"/>
      <c r="AB398" s="54"/>
      <c r="AC398" s="55" t="str">
        <f>IF(HBL[[#This Row],[Växthusgasutsläpp g CO2e/MJ]]&lt;&gt;"",IF(HBL[[#This Row],[Växthusgasutsläpp g CO2e/MJ]]&gt;(0.5*VLOOKUP(HBL[[#This Row],[Användningsområde]],Användningsområde[],2,FALSE)),"Utsläppsminskningen är mindre än 50 % och uppfyller därför inte hållbarhetskriterierna",""),"")</f>
        <v/>
      </c>
      <c r="AD398" s="163"/>
    </row>
    <row r="399" spans="2:30" x14ac:dyDescent="0.35">
      <c r="B399" s="9" t="str">
        <f>IF(HBL[[#This Row],[Hållbar mängd]]&gt;0,IF(HBL[[#This Row],[Enhet]]=Listor!$A$44,HBL[[#This Row],[Hållbar mängd]]*HBL[[#This Row],[Effektivt värmevärde]]*1000,HBL[[#This Row],[Hållbar mängd]]*HBL[[#This Row],[Effektivt värmevärde]]),"")</f>
        <v/>
      </c>
      <c r="C399" s="120" t="str">
        <f>IFERROR(IF(VLOOKUP(HBL[[#This Row],[Drivmedel]],DML_drivmedel[[FuelID]:[Reduktionsplikt]],10,FALSE)="Ja",VLOOKUP(HBL[[#This Row],[Drivmedelskategori]],Drivmedel[],5,FALSE),""),"")</f>
        <v/>
      </c>
      <c r="D399" s="9" t="str">
        <f>IFERROR(IF(HBL[[#This Row],[Hållbar mängd]]&gt;0,HBL[[#This Row],[Växthusgasutsläpp g CO2e/MJ]]*HBL[[#This Row],[Energimängd MJ]]/1000000,""),"")</f>
        <v/>
      </c>
      <c r="E399" s="3" t="str">
        <f>IF(HBL[[#This Row],[Hållbar mängd]]&gt;0,CONCATENATE(Rapporteringsår,"-",HBL[[#This Row],[ID]]),"")</f>
        <v/>
      </c>
      <c r="F399" s="3" t="str">
        <f>IF(HBL[[#This Row],[Hållbar mängd]]&gt;0,Organisationsnummer,"")</f>
        <v/>
      </c>
      <c r="G399" s="56" t="str">
        <f>IF(HBL[[#This Row],[Hållbar mängd]]&gt;0,Rapporteringsår,"")</f>
        <v/>
      </c>
      <c r="H399" s="76" t="str">
        <f>IFERROR(VLOOKUP(HBL[[#This Row],[Råvara]],Råvaror!$B$3:$D$81,3,FALSE),"")</f>
        <v/>
      </c>
      <c r="I399" s="76" t="str">
        <f>IFERROR(VLOOKUP(HBL[[#This Row],[Råvara]],Råvaror!$B$3:$E$81,4,FALSE),"")</f>
        <v/>
      </c>
      <c r="J399" s="76" t="str">
        <f>IFERROR(VLOOKUP(HBL[[#This Row],[Drivmedel]],DML_drivmedel[[FuelID]:[Drivmedel]],6,FALSE),"")</f>
        <v/>
      </c>
      <c r="K399" s="148">
        <v>3397</v>
      </c>
      <c r="L399" s="3"/>
      <c r="M399" s="3"/>
      <c r="N399" s="3"/>
      <c r="O399" s="78"/>
      <c r="P399" s="3"/>
      <c r="Q399" s="3" t="str">
        <f>IFERROR(HLOOKUP(HBL[[#This Row],[Bränslekategori]],Listor!$G$292:$N$306,IF(HBL[[#This Row],[Enhet]]=Listor!$A$44,14,IF(HBL[[#This Row],[Enhet]]=Listor!$A$45,15,"")),FALSE),"")</f>
        <v/>
      </c>
      <c r="R399" s="3"/>
      <c r="S399" s="3"/>
      <c r="T399" s="3"/>
      <c r="U399" s="3"/>
      <c r="V399" s="3"/>
      <c r="W399" s="3"/>
      <c r="X399" s="3"/>
      <c r="Y399" s="77" t="str">
        <f>IF(HBL[[#This Row],[Produktionskedja]]&lt;&gt;"",VLOOKUP(HBL[[#This Row],[Produktionskedja]],Normalvärden[],4,FALSE),"")</f>
        <v/>
      </c>
      <c r="Z399" s="54"/>
      <c r="AA399" s="3"/>
      <c r="AB399" s="54"/>
      <c r="AC399" s="55" t="str">
        <f>IF(HBL[[#This Row],[Växthusgasutsläpp g CO2e/MJ]]&lt;&gt;"",IF(HBL[[#This Row],[Växthusgasutsläpp g CO2e/MJ]]&gt;(0.5*VLOOKUP(HBL[[#This Row],[Användningsområde]],Användningsområde[],2,FALSE)),"Utsläppsminskningen är mindre än 50 % och uppfyller därför inte hållbarhetskriterierna",""),"")</f>
        <v/>
      </c>
      <c r="AD399" s="163"/>
    </row>
    <row r="400" spans="2:30" x14ac:dyDescent="0.35">
      <c r="B400" s="9" t="str">
        <f>IF(HBL[[#This Row],[Hållbar mängd]]&gt;0,IF(HBL[[#This Row],[Enhet]]=Listor!$A$44,HBL[[#This Row],[Hållbar mängd]]*HBL[[#This Row],[Effektivt värmevärde]]*1000,HBL[[#This Row],[Hållbar mängd]]*HBL[[#This Row],[Effektivt värmevärde]]),"")</f>
        <v/>
      </c>
      <c r="C400" s="120" t="str">
        <f>IFERROR(IF(VLOOKUP(HBL[[#This Row],[Drivmedel]],DML_drivmedel[[FuelID]:[Reduktionsplikt]],10,FALSE)="Ja",VLOOKUP(HBL[[#This Row],[Drivmedelskategori]],Drivmedel[],5,FALSE),""),"")</f>
        <v/>
      </c>
      <c r="D400" s="9" t="str">
        <f>IFERROR(IF(HBL[[#This Row],[Hållbar mängd]]&gt;0,HBL[[#This Row],[Växthusgasutsläpp g CO2e/MJ]]*HBL[[#This Row],[Energimängd MJ]]/1000000,""),"")</f>
        <v/>
      </c>
      <c r="E400" s="3" t="str">
        <f>IF(HBL[[#This Row],[Hållbar mängd]]&gt;0,CONCATENATE(Rapporteringsår,"-",HBL[[#This Row],[ID]]),"")</f>
        <v/>
      </c>
      <c r="F400" s="3" t="str">
        <f>IF(HBL[[#This Row],[Hållbar mängd]]&gt;0,Organisationsnummer,"")</f>
        <v/>
      </c>
      <c r="G400" s="56" t="str">
        <f>IF(HBL[[#This Row],[Hållbar mängd]]&gt;0,Rapporteringsår,"")</f>
        <v/>
      </c>
      <c r="H400" s="76" t="str">
        <f>IFERROR(VLOOKUP(HBL[[#This Row],[Råvara]],Råvaror!$B$3:$D$81,3,FALSE),"")</f>
        <v/>
      </c>
      <c r="I400" s="76" t="str">
        <f>IFERROR(VLOOKUP(HBL[[#This Row],[Råvara]],Råvaror!$B$3:$E$81,4,FALSE),"")</f>
        <v/>
      </c>
      <c r="J400" s="76" t="str">
        <f>IFERROR(VLOOKUP(HBL[[#This Row],[Drivmedel]],DML_drivmedel[[FuelID]:[Drivmedel]],6,FALSE),"")</f>
        <v/>
      </c>
      <c r="K400" s="148">
        <v>3398</v>
      </c>
      <c r="L400" s="3"/>
      <c r="M400" s="3"/>
      <c r="N400" s="3"/>
      <c r="O400" s="78"/>
      <c r="P400" s="3"/>
      <c r="Q400" s="3" t="str">
        <f>IFERROR(HLOOKUP(HBL[[#This Row],[Bränslekategori]],Listor!$G$292:$N$306,IF(HBL[[#This Row],[Enhet]]=Listor!$A$44,14,IF(HBL[[#This Row],[Enhet]]=Listor!$A$45,15,"")),FALSE),"")</f>
        <v/>
      </c>
      <c r="R400" s="3"/>
      <c r="S400" s="3"/>
      <c r="T400" s="3"/>
      <c r="U400" s="3"/>
      <c r="V400" s="3"/>
      <c r="W400" s="3"/>
      <c r="X400" s="3"/>
      <c r="Y400" s="77" t="str">
        <f>IF(HBL[[#This Row],[Produktionskedja]]&lt;&gt;"",VLOOKUP(HBL[[#This Row],[Produktionskedja]],Normalvärden[],4,FALSE),"")</f>
        <v/>
      </c>
      <c r="Z400" s="54"/>
      <c r="AA400" s="3"/>
      <c r="AB400" s="54"/>
      <c r="AC400" s="55" t="str">
        <f>IF(HBL[[#This Row],[Växthusgasutsläpp g CO2e/MJ]]&lt;&gt;"",IF(HBL[[#This Row],[Växthusgasutsläpp g CO2e/MJ]]&gt;(0.5*VLOOKUP(HBL[[#This Row],[Användningsområde]],Användningsområde[],2,FALSE)),"Utsläppsminskningen är mindre än 50 % och uppfyller därför inte hållbarhetskriterierna",""),"")</f>
        <v/>
      </c>
      <c r="AD400" s="163"/>
    </row>
    <row r="401" spans="2:30" x14ac:dyDescent="0.35">
      <c r="B401" s="9" t="str">
        <f>IF(HBL[[#This Row],[Hållbar mängd]]&gt;0,IF(HBL[[#This Row],[Enhet]]=Listor!$A$44,HBL[[#This Row],[Hållbar mängd]]*HBL[[#This Row],[Effektivt värmevärde]]*1000,HBL[[#This Row],[Hållbar mängd]]*HBL[[#This Row],[Effektivt värmevärde]]),"")</f>
        <v/>
      </c>
      <c r="C401" s="120" t="str">
        <f>IFERROR(IF(VLOOKUP(HBL[[#This Row],[Drivmedel]],DML_drivmedel[[FuelID]:[Reduktionsplikt]],10,FALSE)="Ja",VLOOKUP(HBL[[#This Row],[Drivmedelskategori]],Drivmedel[],5,FALSE),""),"")</f>
        <v/>
      </c>
      <c r="D401" s="9" t="str">
        <f>IFERROR(IF(HBL[[#This Row],[Hållbar mängd]]&gt;0,HBL[[#This Row],[Växthusgasutsläpp g CO2e/MJ]]*HBL[[#This Row],[Energimängd MJ]]/1000000,""),"")</f>
        <v/>
      </c>
      <c r="E401" s="3" t="str">
        <f>IF(HBL[[#This Row],[Hållbar mängd]]&gt;0,CONCATENATE(Rapporteringsår,"-",HBL[[#This Row],[ID]]),"")</f>
        <v/>
      </c>
      <c r="F401" s="3" t="str">
        <f>IF(HBL[[#This Row],[Hållbar mängd]]&gt;0,Organisationsnummer,"")</f>
        <v/>
      </c>
      <c r="G401" s="56" t="str">
        <f>IF(HBL[[#This Row],[Hållbar mängd]]&gt;0,Rapporteringsår,"")</f>
        <v/>
      </c>
      <c r="H401" s="76" t="str">
        <f>IFERROR(VLOOKUP(HBL[[#This Row],[Råvara]],Råvaror!$B$3:$D$81,3,FALSE),"")</f>
        <v/>
      </c>
      <c r="I401" s="76" t="str">
        <f>IFERROR(VLOOKUP(HBL[[#This Row],[Råvara]],Råvaror!$B$3:$E$81,4,FALSE),"")</f>
        <v/>
      </c>
      <c r="J401" s="76" t="str">
        <f>IFERROR(VLOOKUP(HBL[[#This Row],[Drivmedel]],DML_drivmedel[[FuelID]:[Drivmedel]],6,FALSE),"")</f>
        <v/>
      </c>
      <c r="K401" s="148">
        <v>3399</v>
      </c>
      <c r="L401" s="3"/>
      <c r="M401" s="3"/>
      <c r="N401" s="3"/>
      <c r="O401" s="78"/>
      <c r="P401" s="3"/>
      <c r="Q401" s="3" t="str">
        <f>IFERROR(HLOOKUP(HBL[[#This Row],[Bränslekategori]],Listor!$G$292:$N$306,IF(HBL[[#This Row],[Enhet]]=Listor!$A$44,14,IF(HBL[[#This Row],[Enhet]]=Listor!$A$45,15,"")),FALSE),"")</f>
        <v/>
      </c>
      <c r="R401" s="3"/>
      <c r="S401" s="3"/>
      <c r="T401" s="3"/>
      <c r="U401" s="3"/>
      <c r="V401" s="3"/>
      <c r="W401" s="3"/>
      <c r="X401" s="3"/>
      <c r="Y401" s="77" t="str">
        <f>IF(HBL[[#This Row],[Produktionskedja]]&lt;&gt;"",VLOOKUP(HBL[[#This Row],[Produktionskedja]],Normalvärden[],4,FALSE),"")</f>
        <v/>
      </c>
      <c r="Z401" s="54"/>
      <c r="AA401" s="3"/>
      <c r="AB401" s="54"/>
      <c r="AC401" s="55" t="str">
        <f>IF(HBL[[#This Row],[Växthusgasutsläpp g CO2e/MJ]]&lt;&gt;"",IF(HBL[[#This Row],[Växthusgasutsläpp g CO2e/MJ]]&gt;(0.5*VLOOKUP(HBL[[#This Row],[Användningsområde]],Användningsområde[],2,FALSE)),"Utsläppsminskningen är mindre än 50 % och uppfyller därför inte hållbarhetskriterierna",""),"")</f>
        <v/>
      </c>
      <c r="AD401" s="163"/>
    </row>
    <row r="402" spans="2:30" x14ac:dyDescent="0.35">
      <c r="B402" s="9" t="str">
        <f>IF(HBL[[#This Row],[Hållbar mängd]]&gt;0,IF(HBL[[#This Row],[Enhet]]=Listor!$A$44,HBL[[#This Row],[Hållbar mängd]]*HBL[[#This Row],[Effektivt värmevärde]]*1000,HBL[[#This Row],[Hållbar mängd]]*HBL[[#This Row],[Effektivt värmevärde]]),"")</f>
        <v/>
      </c>
      <c r="C402" s="120" t="str">
        <f>IFERROR(IF(VLOOKUP(HBL[[#This Row],[Drivmedel]],DML_drivmedel[[FuelID]:[Reduktionsplikt]],10,FALSE)="Ja",VLOOKUP(HBL[[#This Row],[Drivmedelskategori]],Drivmedel[],5,FALSE),""),"")</f>
        <v/>
      </c>
      <c r="D402" s="9" t="str">
        <f>IFERROR(IF(HBL[[#This Row],[Hållbar mängd]]&gt;0,HBL[[#This Row],[Växthusgasutsläpp g CO2e/MJ]]*HBL[[#This Row],[Energimängd MJ]]/1000000,""),"")</f>
        <v/>
      </c>
      <c r="E402" s="3" t="str">
        <f>IF(HBL[[#This Row],[Hållbar mängd]]&gt;0,CONCATENATE(Rapporteringsår,"-",HBL[[#This Row],[ID]]),"")</f>
        <v/>
      </c>
      <c r="F402" s="3" t="str">
        <f>IF(HBL[[#This Row],[Hållbar mängd]]&gt;0,Organisationsnummer,"")</f>
        <v/>
      </c>
      <c r="G402" s="56" t="str">
        <f>IF(HBL[[#This Row],[Hållbar mängd]]&gt;0,Rapporteringsår,"")</f>
        <v/>
      </c>
      <c r="H402" s="76" t="str">
        <f>IFERROR(VLOOKUP(HBL[[#This Row],[Råvara]],Råvaror!$B$3:$D$81,3,FALSE),"")</f>
        <v/>
      </c>
      <c r="I402" s="76" t="str">
        <f>IFERROR(VLOOKUP(HBL[[#This Row],[Råvara]],Råvaror!$B$3:$E$81,4,FALSE),"")</f>
        <v/>
      </c>
      <c r="J402" s="76" t="str">
        <f>IFERROR(VLOOKUP(HBL[[#This Row],[Drivmedel]],DML_drivmedel[[FuelID]:[Drivmedel]],6,FALSE),"")</f>
        <v/>
      </c>
      <c r="K402" s="148">
        <v>3400</v>
      </c>
      <c r="L402" s="3"/>
      <c r="M402" s="3"/>
      <c r="N402" s="3"/>
      <c r="O402" s="78"/>
      <c r="P402" s="3"/>
      <c r="Q402" s="3" t="str">
        <f>IFERROR(HLOOKUP(HBL[[#This Row],[Bränslekategori]],Listor!$G$292:$N$306,IF(HBL[[#This Row],[Enhet]]=Listor!$A$44,14,IF(HBL[[#This Row],[Enhet]]=Listor!$A$45,15,"")),FALSE),"")</f>
        <v/>
      </c>
      <c r="R402" s="3"/>
      <c r="S402" s="3"/>
      <c r="T402" s="3"/>
      <c r="U402" s="3"/>
      <c r="V402" s="3"/>
      <c r="W402" s="3"/>
      <c r="X402" s="3"/>
      <c r="Y402" s="77" t="str">
        <f>IF(HBL[[#This Row],[Produktionskedja]]&lt;&gt;"",VLOOKUP(HBL[[#This Row],[Produktionskedja]],Normalvärden[],4,FALSE),"")</f>
        <v/>
      </c>
      <c r="Z402" s="54"/>
      <c r="AA402" s="3"/>
      <c r="AB402" s="54"/>
      <c r="AC402" s="55" t="str">
        <f>IF(HBL[[#This Row],[Växthusgasutsläpp g CO2e/MJ]]&lt;&gt;"",IF(HBL[[#This Row],[Växthusgasutsläpp g CO2e/MJ]]&gt;(0.5*VLOOKUP(HBL[[#This Row],[Användningsområde]],Användningsområde[],2,FALSE)),"Utsläppsminskningen är mindre än 50 % och uppfyller därför inte hållbarhetskriterierna",""),"")</f>
        <v/>
      </c>
      <c r="AD402" s="163"/>
    </row>
    <row r="403" spans="2:30" x14ac:dyDescent="0.35">
      <c r="B403" s="9" t="str">
        <f>IF(HBL[[#This Row],[Hållbar mängd]]&gt;0,IF(HBL[[#This Row],[Enhet]]=Listor!$A$44,HBL[[#This Row],[Hållbar mängd]]*HBL[[#This Row],[Effektivt värmevärde]]*1000,HBL[[#This Row],[Hållbar mängd]]*HBL[[#This Row],[Effektivt värmevärde]]),"")</f>
        <v/>
      </c>
      <c r="C403" s="120" t="str">
        <f>IFERROR(IF(VLOOKUP(HBL[[#This Row],[Drivmedel]],DML_drivmedel[[FuelID]:[Reduktionsplikt]],10,FALSE)="Ja",VLOOKUP(HBL[[#This Row],[Drivmedelskategori]],Drivmedel[],5,FALSE),""),"")</f>
        <v/>
      </c>
      <c r="D403" s="9" t="str">
        <f>IFERROR(IF(HBL[[#This Row],[Hållbar mängd]]&gt;0,HBL[[#This Row],[Växthusgasutsläpp g CO2e/MJ]]*HBL[[#This Row],[Energimängd MJ]]/1000000,""),"")</f>
        <v/>
      </c>
      <c r="E403" s="3" t="str">
        <f>IF(HBL[[#This Row],[Hållbar mängd]]&gt;0,CONCATENATE(Rapporteringsår,"-",HBL[[#This Row],[ID]]),"")</f>
        <v/>
      </c>
      <c r="F403" s="3" t="str">
        <f>IF(HBL[[#This Row],[Hållbar mängd]]&gt;0,Organisationsnummer,"")</f>
        <v/>
      </c>
      <c r="G403" s="56" t="str">
        <f>IF(HBL[[#This Row],[Hållbar mängd]]&gt;0,Rapporteringsår,"")</f>
        <v/>
      </c>
      <c r="H403" s="76" t="str">
        <f>IFERROR(VLOOKUP(HBL[[#This Row],[Råvara]],Råvaror!$B$3:$D$81,3,FALSE),"")</f>
        <v/>
      </c>
      <c r="I403" s="76" t="str">
        <f>IFERROR(VLOOKUP(HBL[[#This Row],[Råvara]],Råvaror!$B$3:$E$81,4,FALSE),"")</f>
        <v/>
      </c>
      <c r="J403" s="76" t="str">
        <f>IFERROR(VLOOKUP(HBL[[#This Row],[Drivmedel]],DML_drivmedel[[FuelID]:[Drivmedel]],6,FALSE),"")</f>
        <v/>
      </c>
      <c r="K403" s="148">
        <v>3401</v>
      </c>
      <c r="L403" s="3"/>
      <c r="M403" s="3"/>
      <c r="N403" s="3"/>
      <c r="O403" s="78"/>
      <c r="P403" s="3"/>
      <c r="Q403" s="3" t="str">
        <f>IFERROR(HLOOKUP(HBL[[#This Row],[Bränslekategori]],Listor!$G$292:$N$306,IF(HBL[[#This Row],[Enhet]]=Listor!$A$44,14,IF(HBL[[#This Row],[Enhet]]=Listor!$A$45,15,"")),FALSE),"")</f>
        <v/>
      </c>
      <c r="R403" s="3"/>
      <c r="S403" s="3"/>
      <c r="T403" s="3"/>
      <c r="U403" s="3"/>
      <c r="V403" s="3"/>
      <c r="W403" s="3"/>
      <c r="X403" s="3"/>
      <c r="Y403" s="77" t="str">
        <f>IF(HBL[[#This Row],[Produktionskedja]]&lt;&gt;"",VLOOKUP(HBL[[#This Row],[Produktionskedja]],Normalvärden[],4,FALSE),"")</f>
        <v/>
      </c>
      <c r="Z403" s="54"/>
      <c r="AA403" s="3"/>
      <c r="AB403" s="54"/>
      <c r="AC403" s="55" t="str">
        <f>IF(HBL[[#This Row],[Växthusgasutsläpp g CO2e/MJ]]&lt;&gt;"",IF(HBL[[#This Row],[Växthusgasutsläpp g CO2e/MJ]]&gt;(0.5*VLOOKUP(HBL[[#This Row],[Användningsområde]],Användningsområde[],2,FALSE)),"Utsläppsminskningen är mindre än 50 % och uppfyller därför inte hållbarhetskriterierna",""),"")</f>
        <v/>
      </c>
      <c r="AD403" s="163"/>
    </row>
    <row r="404" spans="2:30" x14ac:dyDescent="0.35">
      <c r="B404" s="9" t="str">
        <f>IF(HBL[[#This Row],[Hållbar mängd]]&gt;0,IF(HBL[[#This Row],[Enhet]]=Listor!$A$44,HBL[[#This Row],[Hållbar mängd]]*HBL[[#This Row],[Effektivt värmevärde]]*1000,HBL[[#This Row],[Hållbar mängd]]*HBL[[#This Row],[Effektivt värmevärde]]),"")</f>
        <v/>
      </c>
      <c r="C404" s="120" t="str">
        <f>IFERROR(IF(VLOOKUP(HBL[[#This Row],[Drivmedel]],DML_drivmedel[[FuelID]:[Reduktionsplikt]],10,FALSE)="Ja",VLOOKUP(HBL[[#This Row],[Drivmedelskategori]],Drivmedel[],5,FALSE),""),"")</f>
        <v/>
      </c>
      <c r="D404" s="9" t="str">
        <f>IFERROR(IF(HBL[[#This Row],[Hållbar mängd]]&gt;0,HBL[[#This Row],[Växthusgasutsläpp g CO2e/MJ]]*HBL[[#This Row],[Energimängd MJ]]/1000000,""),"")</f>
        <v/>
      </c>
      <c r="E404" s="3" t="str">
        <f>IF(HBL[[#This Row],[Hållbar mängd]]&gt;0,CONCATENATE(Rapporteringsår,"-",HBL[[#This Row],[ID]]),"")</f>
        <v/>
      </c>
      <c r="F404" s="3" t="str">
        <f>IF(HBL[[#This Row],[Hållbar mängd]]&gt;0,Organisationsnummer,"")</f>
        <v/>
      </c>
      <c r="G404" s="56" t="str">
        <f>IF(HBL[[#This Row],[Hållbar mängd]]&gt;0,Rapporteringsår,"")</f>
        <v/>
      </c>
      <c r="H404" s="76" t="str">
        <f>IFERROR(VLOOKUP(HBL[[#This Row],[Råvara]],Råvaror!$B$3:$D$81,3,FALSE),"")</f>
        <v/>
      </c>
      <c r="I404" s="76" t="str">
        <f>IFERROR(VLOOKUP(HBL[[#This Row],[Råvara]],Råvaror!$B$3:$E$81,4,FALSE),"")</f>
        <v/>
      </c>
      <c r="J404" s="76" t="str">
        <f>IFERROR(VLOOKUP(HBL[[#This Row],[Drivmedel]],DML_drivmedel[[FuelID]:[Drivmedel]],6,FALSE),"")</f>
        <v/>
      </c>
      <c r="K404" s="148">
        <v>3402</v>
      </c>
      <c r="L404" s="3"/>
      <c r="M404" s="3"/>
      <c r="N404" s="3"/>
      <c r="O404" s="78"/>
      <c r="P404" s="3"/>
      <c r="Q404" s="3" t="str">
        <f>IFERROR(HLOOKUP(HBL[[#This Row],[Bränslekategori]],Listor!$G$292:$N$306,IF(HBL[[#This Row],[Enhet]]=Listor!$A$44,14,IF(HBL[[#This Row],[Enhet]]=Listor!$A$45,15,"")),FALSE),"")</f>
        <v/>
      </c>
      <c r="R404" s="3"/>
      <c r="S404" s="3"/>
      <c r="T404" s="3"/>
      <c r="U404" s="3"/>
      <c r="V404" s="3"/>
      <c r="W404" s="3"/>
      <c r="X404" s="3"/>
      <c r="Y404" s="77" t="str">
        <f>IF(HBL[[#This Row],[Produktionskedja]]&lt;&gt;"",VLOOKUP(HBL[[#This Row],[Produktionskedja]],Normalvärden[],4,FALSE),"")</f>
        <v/>
      </c>
      <c r="Z404" s="54"/>
      <c r="AA404" s="3"/>
      <c r="AB404" s="54"/>
      <c r="AC404" s="55" t="str">
        <f>IF(HBL[[#This Row],[Växthusgasutsläpp g CO2e/MJ]]&lt;&gt;"",IF(HBL[[#This Row],[Växthusgasutsläpp g CO2e/MJ]]&gt;(0.5*VLOOKUP(HBL[[#This Row],[Användningsområde]],Användningsområde[],2,FALSE)),"Utsläppsminskningen är mindre än 50 % och uppfyller därför inte hållbarhetskriterierna",""),"")</f>
        <v/>
      </c>
      <c r="AD404" s="163"/>
    </row>
    <row r="405" spans="2:30" x14ac:dyDescent="0.35">
      <c r="B405" s="9" t="str">
        <f>IF(HBL[[#This Row],[Hållbar mängd]]&gt;0,IF(HBL[[#This Row],[Enhet]]=Listor!$A$44,HBL[[#This Row],[Hållbar mängd]]*HBL[[#This Row],[Effektivt värmevärde]]*1000,HBL[[#This Row],[Hållbar mängd]]*HBL[[#This Row],[Effektivt värmevärde]]),"")</f>
        <v/>
      </c>
      <c r="C405" s="120" t="str">
        <f>IFERROR(IF(VLOOKUP(HBL[[#This Row],[Drivmedel]],DML_drivmedel[[FuelID]:[Reduktionsplikt]],10,FALSE)="Ja",VLOOKUP(HBL[[#This Row],[Drivmedelskategori]],Drivmedel[],5,FALSE),""),"")</f>
        <v/>
      </c>
      <c r="D405" s="9" t="str">
        <f>IFERROR(IF(HBL[[#This Row],[Hållbar mängd]]&gt;0,HBL[[#This Row],[Växthusgasutsläpp g CO2e/MJ]]*HBL[[#This Row],[Energimängd MJ]]/1000000,""),"")</f>
        <v/>
      </c>
      <c r="E405" s="3" t="str">
        <f>IF(HBL[[#This Row],[Hållbar mängd]]&gt;0,CONCATENATE(Rapporteringsår,"-",HBL[[#This Row],[ID]]),"")</f>
        <v/>
      </c>
      <c r="F405" s="3" t="str">
        <f>IF(HBL[[#This Row],[Hållbar mängd]]&gt;0,Organisationsnummer,"")</f>
        <v/>
      </c>
      <c r="G405" s="56" t="str">
        <f>IF(HBL[[#This Row],[Hållbar mängd]]&gt;0,Rapporteringsår,"")</f>
        <v/>
      </c>
      <c r="H405" s="76" t="str">
        <f>IFERROR(VLOOKUP(HBL[[#This Row],[Råvara]],Råvaror!$B$3:$D$81,3,FALSE),"")</f>
        <v/>
      </c>
      <c r="I405" s="76" t="str">
        <f>IFERROR(VLOOKUP(HBL[[#This Row],[Råvara]],Råvaror!$B$3:$E$81,4,FALSE),"")</f>
        <v/>
      </c>
      <c r="J405" s="76" t="str">
        <f>IFERROR(VLOOKUP(HBL[[#This Row],[Drivmedel]],DML_drivmedel[[FuelID]:[Drivmedel]],6,FALSE),"")</f>
        <v/>
      </c>
      <c r="K405" s="148">
        <v>3403</v>
      </c>
      <c r="L405" s="3"/>
      <c r="M405" s="3"/>
      <c r="N405" s="3"/>
      <c r="O405" s="78"/>
      <c r="P405" s="3"/>
      <c r="Q405" s="3" t="str">
        <f>IFERROR(HLOOKUP(HBL[[#This Row],[Bränslekategori]],Listor!$G$292:$N$306,IF(HBL[[#This Row],[Enhet]]=Listor!$A$44,14,IF(HBL[[#This Row],[Enhet]]=Listor!$A$45,15,"")),FALSE),"")</f>
        <v/>
      </c>
      <c r="R405" s="3"/>
      <c r="S405" s="3"/>
      <c r="T405" s="3"/>
      <c r="U405" s="3"/>
      <c r="V405" s="3"/>
      <c r="W405" s="3"/>
      <c r="X405" s="3"/>
      <c r="Y405" s="77" t="str">
        <f>IF(HBL[[#This Row],[Produktionskedja]]&lt;&gt;"",VLOOKUP(HBL[[#This Row],[Produktionskedja]],Normalvärden[],4,FALSE),"")</f>
        <v/>
      </c>
      <c r="Z405" s="54"/>
      <c r="AA405" s="3"/>
      <c r="AB405" s="54"/>
      <c r="AC405" s="55" t="str">
        <f>IF(HBL[[#This Row],[Växthusgasutsläpp g CO2e/MJ]]&lt;&gt;"",IF(HBL[[#This Row],[Växthusgasutsläpp g CO2e/MJ]]&gt;(0.5*VLOOKUP(HBL[[#This Row],[Användningsområde]],Användningsområde[],2,FALSE)),"Utsläppsminskningen är mindre än 50 % och uppfyller därför inte hållbarhetskriterierna",""),"")</f>
        <v/>
      </c>
      <c r="AD405" s="163"/>
    </row>
    <row r="406" spans="2:30" x14ac:dyDescent="0.35">
      <c r="B406" s="9" t="str">
        <f>IF(HBL[[#This Row],[Hållbar mängd]]&gt;0,IF(HBL[[#This Row],[Enhet]]=Listor!$A$44,HBL[[#This Row],[Hållbar mängd]]*HBL[[#This Row],[Effektivt värmevärde]]*1000,HBL[[#This Row],[Hållbar mängd]]*HBL[[#This Row],[Effektivt värmevärde]]),"")</f>
        <v/>
      </c>
      <c r="C406" s="120" t="str">
        <f>IFERROR(IF(VLOOKUP(HBL[[#This Row],[Drivmedel]],DML_drivmedel[[FuelID]:[Reduktionsplikt]],10,FALSE)="Ja",VLOOKUP(HBL[[#This Row],[Drivmedelskategori]],Drivmedel[],5,FALSE),""),"")</f>
        <v/>
      </c>
      <c r="D406" s="9" t="str">
        <f>IFERROR(IF(HBL[[#This Row],[Hållbar mängd]]&gt;0,HBL[[#This Row],[Växthusgasutsläpp g CO2e/MJ]]*HBL[[#This Row],[Energimängd MJ]]/1000000,""),"")</f>
        <v/>
      </c>
      <c r="E406" s="3" t="str">
        <f>IF(HBL[[#This Row],[Hållbar mängd]]&gt;0,CONCATENATE(Rapporteringsår,"-",HBL[[#This Row],[ID]]),"")</f>
        <v/>
      </c>
      <c r="F406" s="3" t="str">
        <f>IF(HBL[[#This Row],[Hållbar mängd]]&gt;0,Organisationsnummer,"")</f>
        <v/>
      </c>
      <c r="G406" s="56" t="str">
        <f>IF(HBL[[#This Row],[Hållbar mängd]]&gt;0,Rapporteringsår,"")</f>
        <v/>
      </c>
      <c r="H406" s="76" t="str">
        <f>IFERROR(VLOOKUP(HBL[[#This Row],[Råvara]],Råvaror!$B$3:$D$81,3,FALSE),"")</f>
        <v/>
      </c>
      <c r="I406" s="76" t="str">
        <f>IFERROR(VLOOKUP(HBL[[#This Row],[Råvara]],Råvaror!$B$3:$E$81,4,FALSE),"")</f>
        <v/>
      </c>
      <c r="J406" s="76" t="str">
        <f>IFERROR(VLOOKUP(HBL[[#This Row],[Drivmedel]],DML_drivmedel[[FuelID]:[Drivmedel]],6,FALSE),"")</f>
        <v/>
      </c>
      <c r="K406" s="148">
        <v>3404</v>
      </c>
      <c r="L406" s="3"/>
      <c r="M406" s="3"/>
      <c r="N406" s="3"/>
      <c r="O406" s="78"/>
      <c r="P406" s="3"/>
      <c r="Q406" s="3" t="str">
        <f>IFERROR(HLOOKUP(HBL[[#This Row],[Bränslekategori]],Listor!$G$292:$N$306,IF(HBL[[#This Row],[Enhet]]=Listor!$A$44,14,IF(HBL[[#This Row],[Enhet]]=Listor!$A$45,15,"")),FALSE),"")</f>
        <v/>
      </c>
      <c r="R406" s="3"/>
      <c r="S406" s="3"/>
      <c r="T406" s="3"/>
      <c r="U406" s="3"/>
      <c r="V406" s="3"/>
      <c r="W406" s="3"/>
      <c r="X406" s="3"/>
      <c r="Y406" s="77" t="str">
        <f>IF(HBL[[#This Row],[Produktionskedja]]&lt;&gt;"",VLOOKUP(HBL[[#This Row],[Produktionskedja]],Normalvärden[],4,FALSE),"")</f>
        <v/>
      </c>
      <c r="Z406" s="54"/>
      <c r="AA406" s="3"/>
      <c r="AB406" s="54"/>
      <c r="AC406" s="55" t="str">
        <f>IF(HBL[[#This Row],[Växthusgasutsläpp g CO2e/MJ]]&lt;&gt;"",IF(HBL[[#This Row],[Växthusgasutsläpp g CO2e/MJ]]&gt;(0.5*VLOOKUP(HBL[[#This Row],[Användningsområde]],Användningsområde[],2,FALSE)),"Utsläppsminskningen är mindre än 50 % och uppfyller därför inte hållbarhetskriterierna",""),"")</f>
        <v/>
      </c>
      <c r="AD406" s="163"/>
    </row>
    <row r="407" spans="2:30" x14ac:dyDescent="0.35">
      <c r="B407" s="9" t="str">
        <f>IF(HBL[[#This Row],[Hållbar mängd]]&gt;0,IF(HBL[[#This Row],[Enhet]]=Listor!$A$44,HBL[[#This Row],[Hållbar mängd]]*HBL[[#This Row],[Effektivt värmevärde]]*1000,HBL[[#This Row],[Hållbar mängd]]*HBL[[#This Row],[Effektivt värmevärde]]),"")</f>
        <v/>
      </c>
      <c r="C407" s="120" t="str">
        <f>IFERROR(IF(VLOOKUP(HBL[[#This Row],[Drivmedel]],DML_drivmedel[[FuelID]:[Reduktionsplikt]],10,FALSE)="Ja",VLOOKUP(HBL[[#This Row],[Drivmedelskategori]],Drivmedel[],5,FALSE),""),"")</f>
        <v/>
      </c>
      <c r="D407" s="9" t="str">
        <f>IFERROR(IF(HBL[[#This Row],[Hållbar mängd]]&gt;0,HBL[[#This Row],[Växthusgasutsläpp g CO2e/MJ]]*HBL[[#This Row],[Energimängd MJ]]/1000000,""),"")</f>
        <v/>
      </c>
      <c r="E407" s="3" t="str">
        <f>IF(HBL[[#This Row],[Hållbar mängd]]&gt;0,CONCATENATE(Rapporteringsår,"-",HBL[[#This Row],[ID]]),"")</f>
        <v/>
      </c>
      <c r="F407" s="3" t="str">
        <f>IF(HBL[[#This Row],[Hållbar mängd]]&gt;0,Organisationsnummer,"")</f>
        <v/>
      </c>
      <c r="G407" s="56" t="str">
        <f>IF(HBL[[#This Row],[Hållbar mängd]]&gt;0,Rapporteringsår,"")</f>
        <v/>
      </c>
      <c r="H407" s="76" t="str">
        <f>IFERROR(VLOOKUP(HBL[[#This Row],[Råvara]],Råvaror!$B$3:$D$81,3,FALSE),"")</f>
        <v/>
      </c>
      <c r="I407" s="76" t="str">
        <f>IFERROR(VLOOKUP(HBL[[#This Row],[Råvara]],Råvaror!$B$3:$E$81,4,FALSE),"")</f>
        <v/>
      </c>
      <c r="J407" s="76" t="str">
        <f>IFERROR(VLOOKUP(HBL[[#This Row],[Drivmedel]],DML_drivmedel[[FuelID]:[Drivmedel]],6,FALSE),"")</f>
        <v/>
      </c>
      <c r="K407" s="148">
        <v>3405</v>
      </c>
      <c r="L407" s="3"/>
      <c r="M407" s="3"/>
      <c r="N407" s="3"/>
      <c r="O407" s="78"/>
      <c r="P407" s="3"/>
      <c r="Q407" s="3" t="str">
        <f>IFERROR(HLOOKUP(HBL[[#This Row],[Bränslekategori]],Listor!$G$292:$N$306,IF(HBL[[#This Row],[Enhet]]=Listor!$A$44,14,IF(HBL[[#This Row],[Enhet]]=Listor!$A$45,15,"")),FALSE),"")</f>
        <v/>
      </c>
      <c r="R407" s="3"/>
      <c r="S407" s="3"/>
      <c r="T407" s="3"/>
      <c r="U407" s="3"/>
      <c r="V407" s="3"/>
      <c r="W407" s="3"/>
      <c r="X407" s="3"/>
      <c r="Y407" s="77" t="str">
        <f>IF(HBL[[#This Row],[Produktionskedja]]&lt;&gt;"",VLOOKUP(HBL[[#This Row],[Produktionskedja]],Normalvärden[],4,FALSE),"")</f>
        <v/>
      </c>
      <c r="Z407" s="54"/>
      <c r="AA407" s="3"/>
      <c r="AB407" s="54"/>
      <c r="AC407" s="55" t="str">
        <f>IF(HBL[[#This Row],[Växthusgasutsläpp g CO2e/MJ]]&lt;&gt;"",IF(HBL[[#This Row],[Växthusgasutsläpp g CO2e/MJ]]&gt;(0.5*VLOOKUP(HBL[[#This Row],[Användningsområde]],Användningsområde[],2,FALSE)),"Utsläppsminskningen är mindre än 50 % och uppfyller därför inte hållbarhetskriterierna",""),"")</f>
        <v/>
      </c>
      <c r="AD407" s="163"/>
    </row>
    <row r="408" spans="2:30" x14ac:dyDescent="0.35">
      <c r="B408" s="9" t="str">
        <f>IF(HBL[[#This Row],[Hållbar mängd]]&gt;0,IF(HBL[[#This Row],[Enhet]]=Listor!$A$44,HBL[[#This Row],[Hållbar mängd]]*HBL[[#This Row],[Effektivt värmevärde]]*1000,HBL[[#This Row],[Hållbar mängd]]*HBL[[#This Row],[Effektivt värmevärde]]),"")</f>
        <v/>
      </c>
      <c r="C408" s="120" t="str">
        <f>IFERROR(IF(VLOOKUP(HBL[[#This Row],[Drivmedel]],DML_drivmedel[[FuelID]:[Reduktionsplikt]],10,FALSE)="Ja",VLOOKUP(HBL[[#This Row],[Drivmedelskategori]],Drivmedel[],5,FALSE),""),"")</f>
        <v/>
      </c>
      <c r="D408" s="9" t="str">
        <f>IFERROR(IF(HBL[[#This Row],[Hållbar mängd]]&gt;0,HBL[[#This Row],[Växthusgasutsläpp g CO2e/MJ]]*HBL[[#This Row],[Energimängd MJ]]/1000000,""),"")</f>
        <v/>
      </c>
      <c r="E408" s="3" t="str">
        <f>IF(HBL[[#This Row],[Hållbar mängd]]&gt;0,CONCATENATE(Rapporteringsår,"-",HBL[[#This Row],[ID]]),"")</f>
        <v/>
      </c>
      <c r="F408" s="3" t="str">
        <f>IF(HBL[[#This Row],[Hållbar mängd]]&gt;0,Organisationsnummer,"")</f>
        <v/>
      </c>
      <c r="G408" s="56" t="str">
        <f>IF(HBL[[#This Row],[Hållbar mängd]]&gt;0,Rapporteringsår,"")</f>
        <v/>
      </c>
      <c r="H408" s="76" t="str">
        <f>IFERROR(VLOOKUP(HBL[[#This Row],[Råvara]],Råvaror!$B$3:$D$81,3,FALSE),"")</f>
        <v/>
      </c>
      <c r="I408" s="76" t="str">
        <f>IFERROR(VLOOKUP(HBL[[#This Row],[Råvara]],Råvaror!$B$3:$E$81,4,FALSE),"")</f>
        <v/>
      </c>
      <c r="J408" s="76" t="str">
        <f>IFERROR(VLOOKUP(HBL[[#This Row],[Drivmedel]],DML_drivmedel[[FuelID]:[Drivmedel]],6,FALSE),"")</f>
        <v/>
      </c>
      <c r="K408" s="148">
        <v>3406</v>
      </c>
      <c r="L408" s="3"/>
      <c r="M408" s="3"/>
      <c r="N408" s="3"/>
      <c r="O408" s="78"/>
      <c r="P408" s="3"/>
      <c r="Q408" s="3" t="str">
        <f>IFERROR(HLOOKUP(HBL[[#This Row],[Bränslekategori]],Listor!$G$292:$N$306,IF(HBL[[#This Row],[Enhet]]=Listor!$A$44,14,IF(HBL[[#This Row],[Enhet]]=Listor!$A$45,15,"")),FALSE),"")</f>
        <v/>
      </c>
      <c r="R408" s="3"/>
      <c r="S408" s="3"/>
      <c r="T408" s="3"/>
      <c r="U408" s="3"/>
      <c r="V408" s="3"/>
      <c r="W408" s="3"/>
      <c r="X408" s="3"/>
      <c r="Y408" s="77" t="str">
        <f>IF(HBL[[#This Row],[Produktionskedja]]&lt;&gt;"",VLOOKUP(HBL[[#This Row],[Produktionskedja]],Normalvärden[],4,FALSE),"")</f>
        <v/>
      </c>
      <c r="Z408" s="54"/>
      <c r="AA408" s="3"/>
      <c r="AB408" s="54"/>
      <c r="AC408" s="55" t="str">
        <f>IF(HBL[[#This Row],[Växthusgasutsläpp g CO2e/MJ]]&lt;&gt;"",IF(HBL[[#This Row],[Växthusgasutsläpp g CO2e/MJ]]&gt;(0.5*VLOOKUP(HBL[[#This Row],[Användningsområde]],Användningsområde[],2,FALSE)),"Utsläppsminskningen är mindre än 50 % och uppfyller därför inte hållbarhetskriterierna",""),"")</f>
        <v/>
      </c>
      <c r="AD408" s="163"/>
    </row>
    <row r="409" spans="2:30" x14ac:dyDescent="0.35">
      <c r="B409" s="9" t="str">
        <f>IF(HBL[[#This Row],[Hållbar mängd]]&gt;0,IF(HBL[[#This Row],[Enhet]]=Listor!$A$44,HBL[[#This Row],[Hållbar mängd]]*HBL[[#This Row],[Effektivt värmevärde]]*1000,HBL[[#This Row],[Hållbar mängd]]*HBL[[#This Row],[Effektivt värmevärde]]),"")</f>
        <v/>
      </c>
      <c r="C409" s="120" t="str">
        <f>IFERROR(IF(VLOOKUP(HBL[[#This Row],[Drivmedel]],DML_drivmedel[[FuelID]:[Reduktionsplikt]],10,FALSE)="Ja",VLOOKUP(HBL[[#This Row],[Drivmedelskategori]],Drivmedel[],5,FALSE),""),"")</f>
        <v/>
      </c>
      <c r="D409" s="9" t="str">
        <f>IFERROR(IF(HBL[[#This Row],[Hållbar mängd]]&gt;0,HBL[[#This Row],[Växthusgasutsläpp g CO2e/MJ]]*HBL[[#This Row],[Energimängd MJ]]/1000000,""),"")</f>
        <v/>
      </c>
      <c r="E409" s="3" t="str">
        <f>IF(HBL[[#This Row],[Hållbar mängd]]&gt;0,CONCATENATE(Rapporteringsår,"-",HBL[[#This Row],[ID]]),"")</f>
        <v/>
      </c>
      <c r="F409" s="3" t="str">
        <f>IF(HBL[[#This Row],[Hållbar mängd]]&gt;0,Organisationsnummer,"")</f>
        <v/>
      </c>
      <c r="G409" s="56" t="str">
        <f>IF(HBL[[#This Row],[Hållbar mängd]]&gt;0,Rapporteringsår,"")</f>
        <v/>
      </c>
      <c r="H409" s="76" t="str">
        <f>IFERROR(VLOOKUP(HBL[[#This Row],[Råvara]],Råvaror!$B$3:$D$81,3,FALSE),"")</f>
        <v/>
      </c>
      <c r="I409" s="76" t="str">
        <f>IFERROR(VLOOKUP(HBL[[#This Row],[Råvara]],Råvaror!$B$3:$E$81,4,FALSE),"")</f>
        <v/>
      </c>
      <c r="J409" s="76" t="str">
        <f>IFERROR(VLOOKUP(HBL[[#This Row],[Drivmedel]],DML_drivmedel[[FuelID]:[Drivmedel]],6,FALSE),"")</f>
        <v/>
      </c>
      <c r="K409" s="148">
        <v>3407</v>
      </c>
      <c r="L409" s="3"/>
      <c r="M409" s="3"/>
      <c r="N409" s="3"/>
      <c r="O409" s="78"/>
      <c r="P409" s="3"/>
      <c r="Q409" s="3" t="str">
        <f>IFERROR(HLOOKUP(HBL[[#This Row],[Bränslekategori]],Listor!$G$292:$N$306,IF(HBL[[#This Row],[Enhet]]=Listor!$A$44,14,IF(HBL[[#This Row],[Enhet]]=Listor!$A$45,15,"")),FALSE),"")</f>
        <v/>
      </c>
      <c r="R409" s="3"/>
      <c r="S409" s="3"/>
      <c r="T409" s="3"/>
      <c r="U409" s="3"/>
      <c r="V409" s="3"/>
      <c r="W409" s="3"/>
      <c r="X409" s="3"/>
      <c r="Y409" s="77" t="str">
        <f>IF(HBL[[#This Row],[Produktionskedja]]&lt;&gt;"",VLOOKUP(HBL[[#This Row],[Produktionskedja]],Normalvärden[],4,FALSE),"")</f>
        <v/>
      </c>
      <c r="Z409" s="54"/>
      <c r="AA409" s="3"/>
      <c r="AB409" s="54"/>
      <c r="AC409" s="55" t="str">
        <f>IF(HBL[[#This Row],[Växthusgasutsläpp g CO2e/MJ]]&lt;&gt;"",IF(HBL[[#This Row],[Växthusgasutsläpp g CO2e/MJ]]&gt;(0.5*VLOOKUP(HBL[[#This Row],[Användningsområde]],Användningsområde[],2,FALSE)),"Utsläppsminskningen är mindre än 50 % och uppfyller därför inte hållbarhetskriterierna",""),"")</f>
        <v/>
      </c>
      <c r="AD409" s="163"/>
    </row>
    <row r="410" spans="2:30" x14ac:dyDescent="0.35">
      <c r="B410" s="9" t="str">
        <f>IF(HBL[[#This Row],[Hållbar mängd]]&gt;0,IF(HBL[[#This Row],[Enhet]]=Listor!$A$44,HBL[[#This Row],[Hållbar mängd]]*HBL[[#This Row],[Effektivt värmevärde]]*1000,HBL[[#This Row],[Hållbar mängd]]*HBL[[#This Row],[Effektivt värmevärde]]),"")</f>
        <v/>
      </c>
      <c r="C410" s="120" t="str">
        <f>IFERROR(IF(VLOOKUP(HBL[[#This Row],[Drivmedel]],DML_drivmedel[[FuelID]:[Reduktionsplikt]],10,FALSE)="Ja",VLOOKUP(HBL[[#This Row],[Drivmedelskategori]],Drivmedel[],5,FALSE),""),"")</f>
        <v/>
      </c>
      <c r="D410" s="9" t="str">
        <f>IFERROR(IF(HBL[[#This Row],[Hållbar mängd]]&gt;0,HBL[[#This Row],[Växthusgasutsläpp g CO2e/MJ]]*HBL[[#This Row],[Energimängd MJ]]/1000000,""),"")</f>
        <v/>
      </c>
      <c r="E410" s="3" t="str">
        <f>IF(HBL[[#This Row],[Hållbar mängd]]&gt;0,CONCATENATE(Rapporteringsår,"-",HBL[[#This Row],[ID]]),"")</f>
        <v/>
      </c>
      <c r="F410" s="3" t="str">
        <f>IF(HBL[[#This Row],[Hållbar mängd]]&gt;0,Organisationsnummer,"")</f>
        <v/>
      </c>
      <c r="G410" s="56" t="str">
        <f>IF(HBL[[#This Row],[Hållbar mängd]]&gt;0,Rapporteringsår,"")</f>
        <v/>
      </c>
      <c r="H410" s="76" t="str">
        <f>IFERROR(VLOOKUP(HBL[[#This Row],[Råvara]],Råvaror!$B$3:$D$81,3,FALSE),"")</f>
        <v/>
      </c>
      <c r="I410" s="76" t="str">
        <f>IFERROR(VLOOKUP(HBL[[#This Row],[Råvara]],Råvaror!$B$3:$E$81,4,FALSE),"")</f>
        <v/>
      </c>
      <c r="J410" s="76" t="str">
        <f>IFERROR(VLOOKUP(HBL[[#This Row],[Drivmedel]],DML_drivmedel[[FuelID]:[Drivmedel]],6,FALSE),"")</f>
        <v/>
      </c>
      <c r="K410" s="148">
        <v>3408</v>
      </c>
      <c r="L410" s="3"/>
      <c r="M410" s="3"/>
      <c r="N410" s="3"/>
      <c r="O410" s="78"/>
      <c r="P410" s="3"/>
      <c r="Q410" s="3" t="str">
        <f>IFERROR(HLOOKUP(HBL[[#This Row],[Bränslekategori]],Listor!$G$292:$N$306,IF(HBL[[#This Row],[Enhet]]=Listor!$A$44,14,IF(HBL[[#This Row],[Enhet]]=Listor!$A$45,15,"")),FALSE),"")</f>
        <v/>
      </c>
      <c r="R410" s="3"/>
      <c r="S410" s="3"/>
      <c r="T410" s="3"/>
      <c r="U410" s="3"/>
      <c r="V410" s="3"/>
      <c r="W410" s="3"/>
      <c r="X410" s="3"/>
      <c r="Y410" s="77" t="str">
        <f>IF(HBL[[#This Row],[Produktionskedja]]&lt;&gt;"",VLOOKUP(HBL[[#This Row],[Produktionskedja]],Normalvärden[],4,FALSE),"")</f>
        <v/>
      </c>
      <c r="Z410" s="54"/>
      <c r="AA410" s="3"/>
      <c r="AB410" s="54"/>
      <c r="AC410" s="55" t="str">
        <f>IF(HBL[[#This Row],[Växthusgasutsläpp g CO2e/MJ]]&lt;&gt;"",IF(HBL[[#This Row],[Växthusgasutsläpp g CO2e/MJ]]&gt;(0.5*VLOOKUP(HBL[[#This Row],[Användningsområde]],Användningsområde[],2,FALSE)),"Utsläppsminskningen är mindre än 50 % och uppfyller därför inte hållbarhetskriterierna",""),"")</f>
        <v/>
      </c>
      <c r="AD410" s="163"/>
    </row>
    <row r="411" spans="2:30" x14ac:dyDescent="0.35">
      <c r="B411" s="9" t="str">
        <f>IF(HBL[[#This Row],[Hållbar mängd]]&gt;0,IF(HBL[[#This Row],[Enhet]]=Listor!$A$44,HBL[[#This Row],[Hållbar mängd]]*HBL[[#This Row],[Effektivt värmevärde]]*1000,HBL[[#This Row],[Hållbar mängd]]*HBL[[#This Row],[Effektivt värmevärde]]),"")</f>
        <v/>
      </c>
      <c r="C411" s="120" t="str">
        <f>IFERROR(IF(VLOOKUP(HBL[[#This Row],[Drivmedel]],DML_drivmedel[[FuelID]:[Reduktionsplikt]],10,FALSE)="Ja",VLOOKUP(HBL[[#This Row],[Drivmedelskategori]],Drivmedel[],5,FALSE),""),"")</f>
        <v/>
      </c>
      <c r="D411" s="9" t="str">
        <f>IFERROR(IF(HBL[[#This Row],[Hållbar mängd]]&gt;0,HBL[[#This Row],[Växthusgasutsläpp g CO2e/MJ]]*HBL[[#This Row],[Energimängd MJ]]/1000000,""),"")</f>
        <v/>
      </c>
      <c r="E411" s="3" t="str">
        <f>IF(HBL[[#This Row],[Hållbar mängd]]&gt;0,CONCATENATE(Rapporteringsår,"-",HBL[[#This Row],[ID]]),"")</f>
        <v/>
      </c>
      <c r="F411" s="3" t="str">
        <f>IF(HBL[[#This Row],[Hållbar mängd]]&gt;0,Organisationsnummer,"")</f>
        <v/>
      </c>
      <c r="G411" s="56" t="str">
        <f>IF(HBL[[#This Row],[Hållbar mängd]]&gt;0,Rapporteringsår,"")</f>
        <v/>
      </c>
      <c r="H411" s="76" t="str">
        <f>IFERROR(VLOOKUP(HBL[[#This Row],[Råvara]],Råvaror!$B$3:$D$81,3,FALSE),"")</f>
        <v/>
      </c>
      <c r="I411" s="76" t="str">
        <f>IFERROR(VLOOKUP(HBL[[#This Row],[Råvara]],Råvaror!$B$3:$E$81,4,FALSE),"")</f>
        <v/>
      </c>
      <c r="J411" s="76" t="str">
        <f>IFERROR(VLOOKUP(HBL[[#This Row],[Drivmedel]],DML_drivmedel[[FuelID]:[Drivmedel]],6,FALSE),"")</f>
        <v/>
      </c>
      <c r="K411" s="148">
        <v>3409</v>
      </c>
      <c r="L411" s="3"/>
      <c r="M411" s="3"/>
      <c r="N411" s="3"/>
      <c r="O411" s="78"/>
      <c r="P411" s="3"/>
      <c r="Q411" s="3" t="str">
        <f>IFERROR(HLOOKUP(HBL[[#This Row],[Bränslekategori]],Listor!$G$292:$N$306,IF(HBL[[#This Row],[Enhet]]=Listor!$A$44,14,IF(HBL[[#This Row],[Enhet]]=Listor!$A$45,15,"")),FALSE),"")</f>
        <v/>
      </c>
      <c r="R411" s="3"/>
      <c r="S411" s="3"/>
      <c r="T411" s="3"/>
      <c r="U411" s="3"/>
      <c r="V411" s="3"/>
      <c r="W411" s="3"/>
      <c r="X411" s="3"/>
      <c r="Y411" s="77" t="str">
        <f>IF(HBL[[#This Row],[Produktionskedja]]&lt;&gt;"",VLOOKUP(HBL[[#This Row],[Produktionskedja]],Normalvärden[],4,FALSE),"")</f>
        <v/>
      </c>
      <c r="Z411" s="54"/>
      <c r="AA411" s="3"/>
      <c r="AB411" s="54"/>
      <c r="AC411" s="55" t="str">
        <f>IF(HBL[[#This Row],[Växthusgasutsläpp g CO2e/MJ]]&lt;&gt;"",IF(HBL[[#This Row],[Växthusgasutsläpp g CO2e/MJ]]&gt;(0.5*VLOOKUP(HBL[[#This Row],[Användningsområde]],Användningsområde[],2,FALSE)),"Utsläppsminskningen är mindre än 50 % och uppfyller därför inte hållbarhetskriterierna",""),"")</f>
        <v/>
      </c>
      <c r="AD411" s="163"/>
    </row>
    <row r="412" spans="2:30" x14ac:dyDescent="0.35">
      <c r="B412" s="9" t="str">
        <f>IF(HBL[[#This Row],[Hållbar mängd]]&gt;0,IF(HBL[[#This Row],[Enhet]]=Listor!$A$44,HBL[[#This Row],[Hållbar mängd]]*HBL[[#This Row],[Effektivt värmevärde]]*1000,HBL[[#This Row],[Hållbar mängd]]*HBL[[#This Row],[Effektivt värmevärde]]),"")</f>
        <v/>
      </c>
      <c r="C412" s="120" t="str">
        <f>IFERROR(IF(VLOOKUP(HBL[[#This Row],[Drivmedel]],DML_drivmedel[[FuelID]:[Reduktionsplikt]],10,FALSE)="Ja",VLOOKUP(HBL[[#This Row],[Drivmedelskategori]],Drivmedel[],5,FALSE),""),"")</f>
        <v/>
      </c>
      <c r="D412" s="9" t="str">
        <f>IFERROR(IF(HBL[[#This Row],[Hållbar mängd]]&gt;0,HBL[[#This Row],[Växthusgasutsläpp g CO2e/MJ]]*HBL[[#This Row],[Energimängd MJ]]/1000000,""),"")</f>
        <v/>
      </c>
      <c r="E412" s="3" t="str">
        <f>IF(HBL[[#This Row],[Hållbar mängd]]&gt;0,CONCATENATE(Rapporteringsår,"-",HBL[[#This Row],[ID]]),"")</f>
        <v/>
      </c>
      <c r="F412" s="3" t="str">
        <f>IF(HBL[[#This Row],[Hållbar mängd]]&gt;0,Organisationsnummer,"")</f>
        <v/>
      </c>
      <c r="G412" s="56" t="str">
        <f>IF(HBL[[#This Row],[Hållbar mängd]]&gt;0,Rapporteringsår,"")</f>
        <v/>
      </c>
      <c r="H412" s="76" t="str">
        <f>IFERROR(VLOOKUP(HBL[[#This Row],[Råvara]],Råvaror!$B$3:$D$81,3,FALSE),"")</f>
        <v/>
      </c>
      <c r="I412" s="76" t="str">
        <f>IFERROR(VLOOKUP(HBL[[#This Row],[Råvara]],Råvaror!$B$3:$E$81,4,FALSE),"")</f>
        <v/>
      </c>
      <c r="J412" s="76" t="str">
        <f>IFERROR(VLOOKUP(HBL[[#This Row],[Drivmedel]],DML_drivmedel[[FuelID]:[Drivmedel]],6,FALSE),"")</f>
        <v/>
      </c>
      <c r="K412" s="148">
        <v>3410</v>
      </c>
      <c r="L412" s="3"/>
      <c r="M412" s="3"/>
      <c r="N412" s="3"/>
      <c r="O412" s="78"/>
      <c r="P412" s="3"/>
      <c r="Q412" s="3" t="str">
        <f>IFERROR(HLOOKUP(HBL[[#This Row],[Bränslekategori]],Listor!$G$292:$N$306,IF(HBL[[#This Row],[Enhet]]=Listor!$A$44,14,IF(HBL[[#This Row],[Enhet]]=Listor!$A$45,15,"")),FALSE),"")</f>
        <v/>
      </c>
      <c r="R412" s="3"/>
      <c r="S412" s="3"/>
      <c r="T412" s="3"/>
      <c r="U412" s="3"/>
      <c r="V412" s="3"/>
      <c r="W412" s="3"/>
      <c r="X412" s="3"/>
      <c r="Y412" s="77" t="str">
        <f>IF(HBL[[#This Row],[Produktionskedja]]&lt;&gt;"",VLOOKUP(HBL[[#This Row],[Produktionskedja]],Normalvärden[],4,FALSE),"")</f>
        <v/>
      </c>
      <c r="Z412" s="54"/>
      <c r="AA412" s="3"/>
      <c r="AB412" s="54"/>
      <c r="AC412" s="55" t="str">
        <f>IF(HBL[[#This Row],[Växthusgasutsläpp g CO2e/MJ]]&lt;&gt;"",IF(HBL[[#This Row],[Växthusgasutsläpp g CO2e/MJ]]&gt;(0.5*VLOOKUP(HBL[[#This Row],[Användningsområde]],Användningsområde[],2,FALSE)),"Utsläppsminskningen är mindre än 50 % och uppfyller därför inte hållbarhetskriterierna",""),"")</f>
        <v/>
      </c>
      <c r="AD412" s="163"/>
    </row>
    <row r="413" spans="2:30" x14ac:dyDescent="0.35">
      <c r="B413" s="9" t="str">
        <f>IF(HBL[[#This Row],[Hållbar mängd]]&gt;0,IF(HBL[[#This Row],[Enhet]]=Listor!$A$44,HBL[[#This Row],[Hållbar mängd]]*HBL[[#This Row],[Effektivt värmevärde]]*1000,HBL[[#This Row],[Hållbar mängd]]*HBL[[#This Row],[Effektivt värmevärde]]),"")</f>
        <v/>
      </c>
      <c r="C413" s="120" t="str">
        <f>IFERROR(IF(VLOOKUP(HBL[[#This Row],[Drivmedel]],DML_drivmedel[[FuelID]:[Reduktionsplikt]],10,FALSE)="Ja",VLOOKUP(HBL[[#This Row],[Drivmedelskategori]],Drivmedel[],5,FALSE),""),"")</f>
        <v/>
      </c>
      <c r="D413" s="9" t="str">
        <f>IFERROR(IF(HBL[[#This Row],[Hållbar mängd]]&gt;0,HBL[[#This Row],[Växthusgasutsläpp g CO2e/MJ]]*HBL[[#This Row],[Energimängd MJ]]/1000000,""),"")</f>
        <v/>
      </c>
      <c r="E413" s="3" t="str">
        <f>IF(HBL[[#This Row],[Hållbar mängd]]&gt;0,CONCATENATE(Rapporteringsår,"-",HBL[[#This Row],[ID]]),"")</f>
        <v/>
      </c>
      <c r="F413" s="3" t="str">
        <f>IF(HBL[[#This Row],[Hållbar mängd]]&gt;0,Organisationsnummer,"")</f>
        <v/>
      </c>
      <c r="G413" s="56" t="str">
        <f>IF(HBL[[#This Row],[Hållbar mängd]]&gt;0,Rapporteringsår,"")</f>
        <v/>
      </c>
      <c r="H413" s="76" t="str">
        <f>IFERROR(VLOOKUP(HBL[[#This Row],[Råvara]],Råvaror!$B$3:$D$81,3,FALSE),"")</f>
        <v/>
      </c>
      <c r="I413" s="76" t="str">
        <f>IFERROR(VLOOKUP(HBL[[#This Row],[Råvara]],Råvaror!$B$3:$E$81,4,FALSE),"")</f>
        <v/>
      </c>
      <c r="J413" s="76" t="str">
        <f>IFERROR(VLOOKUP(HBL[[#This Row],[Drivmedel]],DML_drivmedel[[FuelID]:[Drivmedel]],6,FALSE),"")</f>
        <v/>
      </c>
      <c r="K413" s="148">
        <v>3411</v>
      </c>
      <c r="L413" s="3"/>
      <c r="M413" s="3"/>
      <c r="N413" s="3"/>
      <c r="O413" s="78"/>
      <c r="P413" s="3"/>
      <c r="Q413" s="3" t="str">
        <f>IFERROR(HLOOKUP(HBL[[#This Row],[Bränslekategori]],Listor!$G$292:$N$306,IF(HBL[[#This Row],[Enhet]]=Listor!$A$44,14,IF(HBL[[#This Row],[Enhet]]=Listor!$A$45,15,"")),FALSE),"")</f>
        <v/>
      </c>
      <c r="R413" s="3"/>
      <c r="S413" s="3"/>
      <c r="T413" s="3"/>
      <c r="U413" s="3"/>
      <c r="V413" s="3"/>
      <c r="W413" s="3"/>
      <c r="X413" s="3"/>
      <c r="Y413" s="77" t="str">
        <f>IF(HBL[[#This Row],[Produktionskedja]]&lt;&gt;"",VLOOKUP(HBL[[#This Row],[Produktionskedja]],Normalvärden[],4,FALSE),"")</f>
        <v/>
      </c>
      <c r="Z413" s="54"/>
      <c r="AA413" s="3"/>
      <c r="AB413" s="54"/>
      <c r="AC413" s="55" t="str">
        <f>IF(HBL[[#This Row],[Växthusgasutsläpp g CO2e/MJ]]&lt;&gt;"",IF(HBL[[#This Row],[Växthusgasutsläpp g CO2e/MJ]]&gt;(0.5*VLOOKUP(HBL[[#This Row],[Användningsområde]],Användningsområde[],2,FALSE)),"Utsläppsminskningen är mindre än 50 % och uppfyller därför inte hållbarhetskriterierna",""),"")</f>
        <v/>
      </c>
      <c r="AD413" s="163"/>
    </row>
    <row r="414" spans="2:30" x14ac:dyDescent="0.35">
      <c r="B414" s="9" t="str">
        <f>IF(HBL[[#This Row],[Hållbar mängd]]&gt;0,IF(HBL[[#This Row],[Enhet]]=Listor!$A$44,HBL[[#This Row],[Hållbar mängd]]*HBL[[#This Row],[Effektivt värmevärde]]*1000,HBL[[#This Row],[Hållbar mängd]]*HBL[[#This Row],[Effektivt värmevärde]]),"")</f>
        <v/>
      </c>
      <c r="C414" s="120" t="str">
        <f>IFERROR(IF(VLOOKUP(HBL[[#This Row],[Drivmedel]],DML_drivmedel[[FuelID]:[Reduktionsplikt]],10,FALSE)="Ja",VLOOKUP(HBL[[#This Row],[Drivmedelskategori]],Drivmedel[],5,FALSE),""),"")</f>
        <v/>
      </c>
      <c r="D414" s="9" t="str">
        <f>IFERROR(IF(HBL[[#This Row],[Hållbar mängd]]&gt;0,HBL[[#This Row],[Växthusgasutsläpp g CO2e/MJ]]*HBL[[#This Row],[Energimängd MJ]]/1000000,""),"")</f>
        <v/>
      </c>
      <c r="E414" s="3" t="str">
        <f>IF(HBL[[#This Row],[Hållbar mängd]]&gt;0,CONCATENATE(Rapporteringsår,"-",HBL[[#This Row],[ID]]),"")</f>
        <v/>
      </c>
      <c r="F414" s="3" t="str">
        <f>IF(HBL[[#This Row],[Hållbar mängd]]&gt;0,Organisationsnummer,"")</f>
        <v/>
      </c>
      <c r="G414" s="56" t="str">
        <f>IF(HBL[[#This Row],[Hållbar mängd]]&gt;0,Rapporteringsår,"")</f>
        <v/>
      </c>
      <c r="H414" s="76" t="str">
        <f>IFERROR(VLOOKUP(HBL[[#This Row],[Råvara]],Råvaror!$B$3:$D$81,3,FALSE),"")</f>
        <v/>
      </c>
      <c r="I414" s="76" t="str">
        <f>IFERROR(VLOOKUP(HBL[[#This Row],[Råvara]],Råvaror!$B$3:$E$81,4,FALSE),"")</f>
        <v/>
      </c>
      <c r="J414" s="76" t="str">
        <f>IFERROR(VLOOKUP(HBL[[#This Row],[Drivmedel]],DML_drivmedel[[FuelID]:[Drivmedel]],6,FALSE),"")</f>
        <v/>
      </c>
      <c r="K414" s="148">
        <v>3412</v>
      </c>
      <c r="L414" s="3"/>
      <c r="M414" s="3"/>
      <c r="N414" s="3"/>
      <c r="O414" s="78"/>
      <c r="P414" s="3"/>
      <c r="Q414" s="3" t="str">
        <f>IFERROR(HLOOKUP(HBL[[#This Row],[Bränslekategori]],Listor!$G$292:$N$306,IF(HBL[[#This Row],[Enhet]]=Listor!$A$44,14,IF(HBL[[#This Row],[Enhet]]=Listor!$A$45,15,"")),FALSE),"")</f>
        <v/>
      </c>
      <c r="R414" s="3"/>
      <c r="S414" s="3"/>
      <c r="T414" s="3"/>
      <c r="U414" s="3"/>
      <c r="V414" s="3"/>
      <c r="W414" s="3"/>
      <c r="X414" s="3"/>
      <c r="Y414" s="77" t="str">
        <f>IF(HBL[[#This Row],[Produktionskedja]]&lt;&gt;"",VLOOKUP(HBL[[#This Row],[Produktionskedja]],Normalvärden[],4,FALSE),"")</f>
        <v/>
      </c>
      <c r="Z414" s="54"/>
      <c r="AA414" s="3"/>
      <c r="AB414" s="54"/>
      <c r="AC414" s="55" t="str">
        <f>IF(HBL[[#This Row],[Växthusgasutsläpp g CO2e/MJ]]&lt;&gt;"",IF(HBL[[#This Row],[Växthusgasutsläpp g CO2e/MJ]]&gt;(0.5*VLOOKUP(HBL[[#This Row],[Användningsområde]],Användningsområde[],2,FALSE)),"Utsläppsminskningen är mindre än 50 % och uppfyller därför inte hållbarhetskriterierna",""),"")</f>
        <v/>
      </c>
      <c r="AD414" s="163"/>
    </row>
    <row r="415" spans="2:30" x14ac:dyDescent="0.35">
      <c r="B415" s="9" t="str">
        <f>IF(HBL[[#This Row],[Hållbar mängd]]&gt;0,IF(HBL[[#This Row],[Enhet]]=Listor!$A$44,HBL[[#This Row],[Hållbar mängd]]*HBL[[#This Row],[Effektivt värmevärde]]*1000,HBL[[#This Row],[Hållbar mängd]]*HBL[[#This Row],[Effektivt värmevärde]]),"")</f>
        <v/>
      </c>
      <c r="C415" s="120" t="str">
        <f>IFERROR(IF(VLOOKUP(HBL[[#This Row],[Drivmedel]],DML_drivmedel[[FuelID]:[Reduktionsplikt]],10,FALSE)="Ja",VLOOKUP(HBL[[#This Row],[Drivmedelskategori]],Drivmedel[],5,FALSE),""),"")</f>
        <v/>
      </c>
      <c r="D415" s="9" t="str">
        <f>IFERROR(IF(HBL[[#This Row],[Hållbar mängd]]&gt;0,HBL[[#This Row],[Växthusgasutsläpp g CO2e/MJ]]*HBL[[#This Row],[Energimängd MJ]]/1000000,""),"")</f>
        <v/>
      </c>
      <c r="E415" s="3" t="str">
        <f>IF(HBL[[#This Row],[Hållbar mängd]]&gt;0,CONCATENATE(Rapporteringsår,"-",HBL[[#This Row],[ID]]),"")</f>
        <v/>
      </c>
      <c r="F415" s="3" t="str">
        <f>IF(HBL[[#This Row],[Hållbar mängd]]&gt;0,Organisationsnummer,"")</f>
        <v/>
      </c>
      <c r="G415" s="56" t="str">
        <f>IF(HBL[[#This Row],[Hållbar mängd]]&gt;0,Rapporteringsår,"")</f>
        <v/>
      </c>
      <c r="H415" s="76" t="str">
        <f>IFERROR(VLOOKUP(HBL[[#This Row],[Råvara]],Råvaror!$B$3:$D$81,3,FALSE),"")</f>
        <v/>
      </c>
      <c r="I415" s="76" t="str">
        <f>IFERROR(VLOOKUP(HBL[[#This Row],[Råvara]],Råvaror!$B$3:$E$81,4,FALSE),"")</f>
        <v/>
      </c>
      <c r="J415" s="76" t="str">
        <f>IFERROR(VLOOKUP(HBL[[#This Row],[Drivmedel]],DML_drivmedel[[FuelID]:[Drivmedel]],6,FALSE),"")</f>
        <v/>
      </c>
      <c r="K415" s="148">
        <v>3413</v>
      </c>
      <c r="L415" s="3"/>
      <c r="M415" s="3"/>
      <c r="N415" s="3"/>
      <c r="O415" s="78"/>
      <c r="P415" s="3"/>
      <c r="Q415" s="3" t="str">
        <f>IFERROR(HLOOKUP(HBL[[#This Row],[Bränslekategori]],Listor!$G$292:$N$306,IF(HBL[[#This Row],[Enhet]]=Listor!$A$44,14,IF(HBL[[#This Row],[Enhet]]=Listor!$A$45,15,"")),FALSE),"")</f>
        <v/>
      </c>
      <c r="R415" s="3"/>
      <c r="S415" s="3"/>
      <c r="T415" s="3"/>
      <c r="U415" s="3"/>
      <c r="V415" s="3"/>
      <c r="W415" s="3"/>
      <c r="X415" s="3"/>
      <c r="Y415" s="77" t="str">
        <f>IF(HBL[[#This Row],[Produktionskedja]]&lt;&gt;"",VLOOKUP(HBL[[#This Row],[Produktionskedja]],Normalvärden[],4,FALSE),"")</f>
        <v/>
      </c>
      <c r="Z415" s="54"/>
      <c r="AA415" s="3"/>
      <c r="AB415" s="54"/>
      <c r="AC415" s="55" t="str">
        <f>IF(HBL[[#This Row],[Växthusgasutsläpp g CO2e/MJ]]&lt;&gt;"",IF(HBL[[#This Row],[Växthusgasutsläpp g CO2e/MJ]]&gt;(0.5*VLOOKUP(HBL[[#This Row],[Användningsområde]],Användningsområde[],2,FALSE)),"Utsläppsminskningen är mindre än 50 % och uppfyller därför inte hållbarhetskriterierna",""),"")</f>
        <v/>
      </c>
      <c r="AD415" s="163"/>
    </row>
    <row r="416" spans="2:30" x14ac:dyDescent="0.35">
      <c r="B416" s="9" t="str">
        <f>IF(HBL[[#This Row],[Hållbar mängd]]&gt;0,IF(HBL[[#This Row],[Enhet]]=Listor!$A$44,HBL[[#This Row],[Hållbar mängd]]*HBL[[#This Row],[Effektivt värmevärde]]*1000,HBL[[#This Row],[Hållbar mängd]]*HBL[[#This Row],[Effektivt värmevärde]]),"")</f>
        <v/>
      </c>
      <c r="C416" s="120" t="str">
        <f>IFERROR(IF(VLOOKUP(HBL[[#This Row],[Drivmedel]],DML_drivmedel[[FuelID]:[Reduktionsplikt]],10,FALSE)="Ja",VLOOKUP(HBL[[#This Row],[Drivmedelskategori]],Drivmedel[],5,FALSE),""),"")</f>
        <v/>
      </c>
      <c r="D416" s="9" t="str">
        <f>IFERROR(IF(HBL[[#This Row],[Hållbar mängd]]&gt;0,HBL[[#This Row],[Växthusgasutsläpp g CO2e/MJ]]*HBL[[#This Row],[Energimängd MJ]]/1000000,""),"")</f>
        <v/>
      </c>
      <c r="E416" s="3" t="str">
        <f>IF(HBL[[#This Row],[Hållbar mängd]]&gt;0,CONCATENATE(Rapporteringsår,"-",HBL[[#This Row],[ID]]),"")</f>
        <v/>
      </c>
      <c r="F416" s="3" t="str">
        <f>IF(HBL[[#This Row],[Hållbar mängd]]&gt;0,Organisationsnummer,"")</f>
        <v/>
      </c>
      <c r="G416" s="56" t="str">
        <f>IF(HBL[[#This Row],[Hållbar mängd]]&gt;0,Rapporteringsår,"")</f>
        <v/>
      </c>
      <c r="H416" s="76" t="str">
        <f>IFERROR(VLOOKUP(HBL[[#This Row],[Råvara]],Råvaror!$B$3:$D$81,3,FALSE),"")</f>
        <v/>
      </c>
      <c r="I416" s="76" t="str">
        <f>IFERROR(VLOOKUP(HBL[[#This Row],[Råvara]],Råvaror!$B$3:$E$81,4,FALSE),"")</f>
        <v/>
      </c>
      <c r="J416" s="76" t="str">
        <f>IFERROR(VLOOKUP(HBL[[#This Row],[Drivmedel]],DML_drivmedel[[FuelID]:[Drivmedel]],6,FALSE),"")</f>
        <v/>
      </c>
      <c r="K416" s="148">
        <v>3414</v>
      </c>
      <c r="L416" s="3"/>
      <c r="M416" s="3"/>
      <c r="N416" s="3"/>
      <c r="O416" s="78"/>
      <c r="P416" s="3"/>
      <c r="Q416" s="3" t="str">
        <f>IFERROR(HLOOKUP(HBL[[#This Row],[Bränslekategori]],Listor!$G$292:$N$306,IF(HBL[[#This Row],[Enhet]]=Listor!$A$44,14,IF(HBL[[#This Row],[Enhet]]=Listor!$A$45,15,"")),FALSE),"")</f>
        <v/>
      </c>
      <c r="R416" s="3"/>
      <c r="S416" s="3"/>
      <c r="T416" s="3"/>
      <c r="U416" s="3"/>
      <c r="V416" s="3"/>
      <c r="W416" s="3"/>
      <c r="X416" s="3"/>
      <c r="Y416" s="77" t="str">
        <f>IF(HBL[[#This Row],[Produktionskedja]]&lt;&gt;"",VLOOKUP(HBL[[#This Row],[Produktionskedja]],Normalvärden[],4,FALSE),"")</f>
        <v/>
      </c>
      <c r="Z416" s="54"/>
      <c r="AA416" s="3"/>
      <c r="AB416" s="54"/>
      <c r="AC416" s="55" t="str">
        <f>IF(HBL[[#This Row],[Växthusgasutsläpp g CO2e/MJ]]&lt;&gt;"",IF(HBL[[#This Row],[Växthusgasutsläpp g CO2e/MJ]]&gt;(0.5*VLOOKUP(HBL[[#This Row],[Användningsområde]],Användningsområde[],2,FALSE)),"Utsläppsminskningen är mindre än 50 % och uppfyller därför inte hållbarhetskriterierna",""),"")</f>
        <v/>
      </c>
      <c r="AD416" s="163"/>
    </row>
    <row r="417" spans="2:30" x14ac:dyDescent="0.35">
      <c r="B417" s="9" t="str">
        <f>IF(HBL[[#This Row],[Hållbar mängd]]&gt;0,IF(HBL[[#This Row],[Enhet]]=Listor!$A$44,HBL[[#This Row],[Hållbar mängd]]*HBL[[#This Row],[Effektivt värmevärde]]*1000,HBL[[#This Row],[Hållbar mängd]]*HBL[[#This Row],[Effektivt värmevärde]]),"")</f>
        <v/>
      </c>
      <c r="C417" s="120" t="str">
        <f>IFERROR(IF(VLOOKUP(HBL[[#This Row],[Drivmedel]],DML_drivmedel[[FuelID]:[Reduktionsplikt]],10,FALSE)="Ja",VLOOKUP(HBL[[#This Row],[Drivmedelskategori]],Drivmedel[],5,FALSE),""),"")</f>
        <v/>
      </c>
      <c r="D417" s="9" t="str">
        <f>IFERROR(IF(HBL[[#This Row],[Hållbar mängd]]&gt;0,HBL[[#This Row],[Växthusgasutsläpp g CO2e/MJ]]*HBL[[#This Row],[Energimängd MJ]]/1000000,""),"")</f>
        <v/>
      </c>
      <c r="E417" s="3" t="str">
        <f>IF(HBL[[#This Row],[Hållbar mängd]]&gt;0,CONCATENATE(Rapporteringsår,"-",HBL[[#This Row],[ID]]),"")</f>
        <v/>
      </c>
      <c r="F417" s="3" t="str">
        <f>IF(HBL[[#This Row],[Hållbar mängd]]&gt;0,Organisationsnummer,"")</f>
        <v/>
      </c>
      <c r="G417" s="56" t="str">
        <f>IF(HBL[[#This Row],[Hållbar mängd]]&gt;0,Rapporteringsår,"")</f>
        <v/>
      </c>
      <c r="H417" s="76" t="str">
        <f>IFERROR(VLOOKUP(HBL[[#This Row],[Råvara]],Råvaror!$B$3:$D$81,3,FALSE),"")</f>
        <v/>
      </c>
      <c r="I417" s="76" t="str">
        <f>IFERROR(VLOOKUP(HBL[[#This Row],[Råvara]],Råvaror!$B$3:$E$81,4,FALSE),"")</f>
        <v/>
      </c>
      <c r="J417" s="76" t="str">
        <f>IFERROR(VLOOKUP(HBL[[#This Row],[Drivmedel]],DML_drivmedel[[FuelID]:[Drivmedel]],6,FALSE),"")</f>
        <v/>
      </c>
      <c r="K417" s="148">
        <v>3415</v>
      </c>
      <c r="L417" s="3"/>
      <c r="M417" s="3"/>
      <c r="N417" s="3"/>
      <c r="O417" s="78"/>
      <c r="P417" s="3"/>
      <c r="Q417" s="3" t="str">
        <f>IFERROR(HLOOKUP(HBL[[#This Row],[Bränslekategori]],Listor!$G$292:$N$306,IF(HBL[[#This Row],[Enhet]]=Listor!$A$44,14,IF(HBL[[#This Row],[Enhet]]=Listor!$A$45,15,"")),FALSE),"")</f>
        <v/>
      </c>
      <c r="R417" s="3"/>
      <c r="S417" s="3"/>
      <c r="T417" s="3"/>
      <c r="U417" s="3"/>
      <c r="V417" s="3"/>
      <c r="W417" s="3"/>
      <c r="X417" s="3"/>
      <c r="Y417" s="77" t="str">
        <f>IF(HBL[[#This Row],[Produktionskedja]]&lt;&gt;"",VLOOKUP(HBL[[#This Row],[Produktionskedja]],Normalvärden[],4,FALSE),"")</f>
        <v/>
      </c>
      <c r="Z417" s="54"/>
      <c r="AA417" s="3"/>
      <c r="AB417" s="54"/>
      <c r="AC417" s="55" t="str">
        <f>IF(HBL[[#This Row],[Växthusgasutsläpp g CO2e/MJ]]&lt;&gt;"",IF(HBL[[#This Row],[Växthusgasutsläpp g CO2e/MJ]]&gt;(0.5*VLOOKUP(HBL[[#This Row],[Användningsområde]],Användningsområde[],2,FALSE)),"Utsläppsminskningen är mindre än 50 % och uppfyller därför inte hållbarhetskriterierna",""),"")</f>
        <v/>
      </c>
      <c r="AD417" s="163"/>
    </row>
    <row r="418" spans="2:30" x14ac:dyDescent="0.35">
      <c r="B418" s="9" t="str">
        <f>IF(HBL[[#This Row],[Hållbar mängd]]&gt;0,IF(HBL[[#This Row],[Enhet]]=Listor!$A$44,HBL[[#This Row],[Hållbar mängd]]*HBL[[#This Row],[Effektivt värmevärde]]*1000,HBL[[#This Row],[Hållbar mängd]]*HBL[[#This Row],[Effektivt värmevärde]]),"")</f>
        <v/>
      </c>
      <c r="C418" s="120" t="str">
        <f>IFERROR(IF(VLOOKUP(HBL[[#This Row],[Drivmedel]],DML_drivmedel[[FuelID]:[Reduktionsplikt]],10,FALSE)="Ja",VLOOKUP(HBL[[#This Row],[Drivmedelskategori]],Drivmedel[],5,FALSE),""),"")</f>
        <v/>
      </c>
      <c r="D418" s="9" t="str">
        <f>IFERROR(IF(HBL[[#This Row],[Hållbar mängd]]&gt;0,HBL[[#This Row],[Växthusgasutsläpp g CO2e/MJ]]*HBL[[#This Row],[Energimängd MJ]]/1000000,""),"")</f>
        <v/>
      </c>
      <c r="E418" s="3" t="str">
        <f>IF(HBL[[#This Row],[Hållbar mängd]]&gt;0,CONCATENATE(Rapporteringsår,"-",HBL[[#This Row],[ID]]),"")</f>
        <v/>
      </c>
      <c r="F418" s="3" t="str">
        <f>IF(HBL[[#This Row],[Hållbar mängd]]&gt;0,Organisationsnummer,"")</f>
        <v/>
      </c>
      <c r="G418" s="56" t="str">
        <f>IF(HBL[[#This Row],[Hållbar mängd]]&gt;0,Rapporteringsår,"")</f>
        <v/>
      </c>
      <c r="H418" s="76" t="str">
        <f>IFERROR(VLOOKUP(HBL[[#This Row],[Råvara]],Råvaror!$B$3:$D$81,3,FALSE),"")</f>
        <v/>
      </c>
      <c r="I418" s="76" t="str">
        <f>IFERROR(VLOOKUP(HBL[[#This Row],[Råvara]],Råvaror!$B$3:$E$81,4,FALSE),"")</f>
        <v/>
      </c>
      <c r="J418" s="76" t="str">
        <f>IFERROR(VLOOKUP(HBL[[#This Row],[Drivmedel]],DML_drivmedel[[FuelID]:[Drivmedel]],6,FALSE),"")</f>
        <v/>
      </c>
      <c r="K418" s="148">
        <v>3416</v>
      </c>
      <c r="L418" s="3"/>
      <c r="M418" s="3"/>
      <c r="N418" s="3"/>
      <c r="O418" s="78"/>
      <c r="P418" s="3"/>
      <c r="Q418" s="3" t="str">
        <f>IFERROR(HLOOKUP(HBL[[#This Row],[Bränslekategori]],Listor!$G$292:$N$306,IF(HBL[[#This Row],[Enhet]]=Listor!$A$44,14,IF(HBL[[#This Row],[Enhet]]=Listor!$A$45,15,"")),FALSE),"")</f>
        <v/>
      </c>
      <c r="R418" s="3"/>
      <c r="S418" s="3"/>
      <c r="T418" s="3"/>
      <c r="U418" s="3"/>
      <c r="V418" s="3"/>
      <c r="W418" s="3"/>
      <c r="X418" s="3"/>
      <c r="Y418" s="77" t="str">
        <f>IF(HBL[[#This Row],[Produktionskedja]]&lt;&gt;"",VLOOKUP(HBL[[#This Row],[Produktionskedja]],Normalvärden[],4,FALSE),"")</f>
        <v/>
      </c>
      <c r="Z418" s="54"/>
      <c r="AA418" s="3"/>
      <c r="AB418" s="54"/>
      <c r="AC418" s="55" t="str">
        <f>IF(HBL[[#This Row],[Växthusgasutsläpp g CO2e/MJ]]&lt;&gt;"",IF(HBL[[#This Row],[Växthusgasutsläpp g CO2e/MJ]]&gt;(0.5*VLOOKUP(HBL[[#This Row],[Användningsområde]],Användningsområde[],2,FALSE)),"Utsläppsminskningen är mindre än 50 % och uppfyller därför inte hållbarhetskriterierna",""),"")</f>
        <v/>
      </c>
      <c r="AD418" s="163"/>
    </row>
    <row r="419" spans="2:30" x14ac:dyDescent="0.35">
      <c r="B419" s="9" t="str">
        <f>IF(HBL[[#This Row],[Hållbar mängd]]&gt;0,IF(HBL[[#This Row],[Enhet]]=Listor!$A$44,HBL[[#This Row],[Hållbar mängd]]*HBL[[#This Row],[Effektivt värmevärde]]*1000,HBL[[#This Row],[Hållbar mängd]]*HBL[[#This Row],[Effektivt värmevärde]]),"")</f>
        <v/>
      </c>
      <c r="C419" s="120" t="str">
        <f>IFERROR(IF(VLOOKUP(HBL[[#This Row],[Drivmedel]],DML_drivmedel[[FuelID]:[Reduktionsplikt]],10,FALSE)="Ja",VLOOKUP(HBL[[#This Row],[Drivmedelskategori]],Drivmedel[],5,FALSE),""),"")</f>
        <v/>
      </c>
      <c r="D419" s="9" t="str">
        <f>IFERROR(IF(HBL[[#This Row],[Hållbar mängd]]&gt;0,HBL[[#This Row],[Växthusgasutsläpp g CO2e/MJ]]*HBL[[#This Row],[Energimängd MJ]]/1000000,""),"")</f>
        <v/>
      </c>
      <c r="E419" s="3" t="str">
        <f>IF(HBL[[#This Row],[Hållbar mängd]]&gt;0,CONCATENATE(Rapporteringsår,"-",HBL[[#This Row],[ID]]),"")</f>
        <v/>
      </c>
      <c r="F419" s="3" t="str">
        <f>IF(HBL[[#This Row],[Hållbar mängd]]&gt;0,Organisationsnummer,"")</f>
        <v/>
      </c>
      <c r="G419" s="56" t="str">
        <f>IF(HBL[[#This Row],[Hållbar mängd]]&gt;0,Rapporteringsår,"")</f>
        <v/>
      </c>
      <c r="H419" s="76" t="str">
        <f>IFERROR(VLOOKUP(HBL[[#This Row],[Råvara]],Råvaror!$B$3:$D$81,3,FALSE),"")</f>
        <v/>
      </c>
      <c r="I419" s="76" t="str">
        <f>IFERROR(VLOOKUP(HBL[[#This Row],[Råvara]],Råvaror!$B$3:$E$81,4,FALSE),"")</f>
        <v/>
      </c>
      <c r="J419" s="76" t="str">
        <f>IFERROR(VLOOKUP(HBL[[#This Row],[Drivmedel]],DML_drivmedel[[FuelID]:[Drivmedel]],6,FALSE),"")</f>
        <v/>
      </c>
      <c r="K419" s="148">
        <v>3417</v>
      </c>
      <c r="L419" s="3"/>
      <c r="M419" s="3"/>
      <c r="N419" s="3"/>
      <c r="O419" s="78"/>
      <c r="P419" s="3"/>
      <c r="Q419" s="3" t="str">
        <f>IFERROR(HLOOKUP(HBL[[#This Row],[Bränslekategori]],Listor!$G$292:$N$306,IF(HBL[[#This Row],[Enhet]]=Listor!$A$44,14,IF(HBL[[#This Row],[Enhet]]=Listor!$A$45,15,"")),FALSE),"")</f>
        <v/>
      </c>
      <c r="R419" s="3"/>
      <c r="S419" s="3"/>
      <c r="T419" s="3"/>
      <c r="U419" s="3"/>
      <c r="V419" s="3"/>
      <c r="W419" s="3"/>
      <c r="X419" s="3"/>
      <c r="Y419" s="77" t="str">
        <f>IF(HBL[[#This Row],[Produktionskedja]]&lt;&gt;"",VLOOKUP(HBL[[#This Row],[Produktionskedja]],Normalvärden[],4,FALSE),"")</f>
        <v/>
      </c>
      <c r="Z419" s="54"/>
      <c r="AA419" s="3"/>
      <c r="AB419" s="54"/>
      <c r="AC419" s="55" t="str">
        <f>IF(HBL[[#This Row],[Växthusgasutsläpp g CO2e/MJ]]&lt;&gt;"",IF(HBL[[#This Row],[Växthusgasutsläpp g CO2e/MJ]]&gt;(0.5*VLOOKUP(HBL[[#This Row],[Användningsområde]],Användningsområde[],2,FALSE)),"Utsläppsminskningen är mindre än 50 % och uppfyller därför inte hållbarhetskriterierna",""),"")</f>
        <v/>
      </c>
      <c r="AD419" s="163"/>
    </row>
    <row r="420" spans="2:30" x14ac:dyDescent="0.35">
      <c r="B420" s="9" t="str">
        <f>IF(HBL[[#This Row],[Hållbar mängd]]&gt;0,IF(HBL[[#This Row],[Enhet]]=Listor!$A$44,HBL[[#This Row],[Hållbar mängd]]*HBL[[#This Row],[Effektivt värmevärde]]*1000,HBL[[#This Row],[Hållbar mängd]]*HBL[[#This Row],[Effektivt värmevärde]]),"")</f>
        <v/>
      </c>
      <c r="C420" s="120" t="str">
        <f>IFERROR(IF(VLOOKUP(HBL[[#This Row],[Drivmedel]],DML_drivmedel[[FuelID]:[Reduktionsplikt]],10,FALSE)="Ja",VLOOKUP(HBL[[#This Row],[Drivmedelskategori]],Drivmedel[],5,FALSE),""),"")</f>
        <v/>
      </c>
      <c r="D420" s="9" t="str">
        <f>IFERROR(IF(HBL[[#This Row],[Hållbar mängd]]&gt;0,HBL[[#This Row],[Växthusgasutsläpp g CO2e/MJ]]*HBL[[#This Row],[Energimängd MJ]]/1000000,""),"")</f>
        <v/>
      </c>
      <c r="E420" s="3" t="str">
        <f>IF(HBL[[#This Row],[Hållbar mängd]]&gt;0,CONCATENATE(Rapporteringsår,"-",HBL[[#This Row],[ID]]),"")</f>
        <v/>
      </c>
      <c r="F420" s="3" t="str">
        <f>IF(HBL[[#This Row],[Hållbar mängd]]&gt;0,Organisationsnummer,"")</f>
        <v/>
      </c>
      <c r="G420" s="56" t="str">
        <f>IF(HBL[[#This Row],[Hållbar mängd]]&gt;0,Rapporteringsår,"")</f>
        <v/>
      </c>
      <c r="H420" s="76" t="str">
        <f>IFERROR(VLOOKUP(HBL[[#This Row],[Råvara]],Råvaror!$B$3:$D$81,3,FALSE),"")</f>
        <v/>
      </c>
      <c r="I420" s="76" t="str">
        <f>IFERROR(VLOOKUP(HBL[[#This Row],[Råvara]],Råvaror!$B$3:$E$81,4,FALSE),"")</f>
        <v/>
      </c>
      <c r="J420" s="76" t="str">
        <f>IFERROR(VLOOKUP(HBL[[#This Row],[Drivmedel]],DML_drivmedel[[FuelID]:[Drivmedel]],6,FALSE),"")</f>
        <v/>
      </c>
      <c r="K420" s="148">
        <v>3418</v>
      </c>
      <c r="L420" s="3"/>
      <c r="M420" s="3"/>
      <c r="N420" s="3"/>
      <c r="O420" s="78"/>
      <c r="P420" s="3"/>
      <c r="Q420" s="3" t="str">
        <f>IFERROR(HLOOKUP(HBL[[#This Row],[Bränslekategori]],Listor!$G$292:$N$306,IF(HBL[[#This Row],[Enhet]]=Listor!$A$44,14,IF(HBL[[#This Row],[Enhet]]=Listor!$A$45,15,"")),FALSE),"")</f>
        <v/>
      </c>
      <c r="R420" s="3"/>
      <c r="S420" s="3"/>
      <c r="T420" s="3"/>
      <c r="U420" s="3"/>
      <c r="V420" s="3"/>
      <c r="W420" s="3"/>
      <c r="X420" s="3"/>
      <c r="Y420" s="77" t="str">
        <f>IF(HBL[[#This Row],[Produktionskedja]]&lt;&gt;"",VLOOKUP(HBL[[#This Row],[Produktionskedja]],Normalvärden[],4,FALSE),"")</f>
        <v/>
      </c>
      <c r="Z420" s="54"/>
      <c r="AA420" s="3"/>
      <c r="AB420" s="54"/>
      <c r="AC420" s="55" t="str">
        <f>IF(HBL[[#This Row],[Växthusgasutsläpp g CO2e/MJ]]&lt;&gt;"",IF(HBL[[#This Row],[Växthusgasutsläpp g CO2e/MJ]]&gt;(0.5*VLOOKUP(HBL[[#This Row],[Användningsområde]],Användningsområde[],2,FALSE)),"Utsläppsminskningen är mindre än 50 % och uppfyller därför inte hållbarhetskriterierna",""),"")</f>
        <v/>
      </c>
      <c r="AD420" s="163"/>
    </row>
    <row r="421" spans="2:30" x14ac:dyDescent="0.35">
      <c r="B421" s="9" t="str">
        <f>IF(HBL[[#This Row],[Hållbar mängd]]&gt;0,IF(HBL[[#This Row],[Enhet]]=Listor!$A$44,HBL[[#This Row],[Hållbar mängd]]*HBL[[#This Row],[Effektivt värmevärde]]*1000,HBL[[#This Row],[Hållbar mängd]]*HBL[[#This Row],[Effektivt värmevärde]]),"")</f>
        <v/>
      </c>
      <c r="C421" s="120" t="str">
        <f>IFERROR(IF(VLOOKUP(HBL[[#This Row],[Drivmedel]],DML_drivmedel[[FuelID]:[Reduktionsplikt]],10,FALSE)="Ja",VLOOKUP(HBL[[#This Row],[Drivmedelskategori]],Drivmedel[],5,FALSE),""),"")</f>
        <v/>
      </c>
      <c r="D421" s="9" t="str">
        <f>IFERROR(IF(HBL[[#This Row],[Hållbar mängd]]&gt;0,HBL[[#This Row],[Växthusgasutsläpp g CO2e/MJ]]*HBL[[#This Row],[Energimängd MJ]]/1000000,""),"")</f>
        <v/>
      </c>
      <c r="E421" s="3" t="str">
        <f>IF(HBL[[#This Row],[Hållbar mängd]]&gt;0,CONCATENATE(Rapporteringsår,"-",HBL[[#This Row],[ID]]),"")</f>
        <v/>
      </c>
      <c r="F421" s="3" t="str">
        <f>IF(HBL[[#This Row],[Hållbar mängd]]&gt;0,Organisationsnummer,"")</f>
        <v/>
      </c>
      <c r="G421" s="56" t="str">
        <f>IF(HBL[[#This Row],[Hållbar mängd]]&gt;0,Rapporteringsår,"")</f>
        <v/>
      </c>
      <c r="H421" s="76" t="str">
        <f>IFERROR(VLOOKUP(HBL[[#This Row],[Råvara]],Råvaror!$B$3:$D$81,3,FALSE),"")</f>
        <v/>
      </c>
      <c r="I421" s="76" t="str">
        <f>IFERROR(VLOOKUP(HBL[[#This Row],[Råvara]],Råvaror!$B$3:$E$81,4,FALSE),"")</f>
        <v/>
      </c>
      <c r="J421" s="76" t="str">
        <f>IFERROR(VLOOKUP(HBL[[#This Row],[Drivmedel]],DML_drivmedel[[FuelID]:[Drivmedel]],6,FALSE),"")</f>
        <v/>
      </c>
      <c r="K421" s="148">
        <v>3419</v>
      </c>
      <c r="L421" s="3"/>
      <c r="M421" s="3"/>
      <c r="N421" s="3"/>
      <c r="O421" s="78"/>
      <c r="P421" s="3"/>
      <c r="Q421" s="3" t="str">
        <f>IFERROR(HLOOKUP(HBL[[#This Row],[Bränslekategori]],Listor!$G$292:$N$306,IF(HBL[[#This Row],[Enhet]]=Listor!$A$44,14,IF(HBL[[#This Row],[Enhet]]=Listor!$A$45,15,"")),FALSE),"")</f>
        <v/>
      </c>
      <c r="R421" s="3"/>
      <c r="S421" s="3"/>
      <c r="T421" s="3"/>
      <c r="U421" s="3"/>
      <c r="V421" s="3"/>
      <c r="W421" s="3"/>
      <c r="X421" s="3"/>
      <c r="Y421" s="77" t="str">
        <f>IF(HBL[[#This Row],[Produktionskedja]]&lt;&gt;"",VLOOKUP(HBL[[#This Row],[Produktionskedja]],Normalvärden[],4,FALSE),"")</f>
        <v/>
      </c>
      <c r="Z421" s="54"/>
      <c r="AA421" s="3"/>
      <c r="AB421" s="54"/>
      <c r="AC421" s="55" t="str">
        <f>IF(HBL[[#This Row],[Växthusgasutsläpp g CO2e/MJ]]&lt;&gt;"",IF(HBL[[#This Row],[Växthusgasutsläpp g CO2e/MJ]]&gt;(0.5*VLOOKUP(HBL[[#This Row],[Användningsområde]],Användningsområde[],2,FALSE)),"Utsläppsminskningen är mindre än 50 % och uppfyller därför inte hållbarhetskriterierna",""),"")</f>
        <v/>
      </c>
      <c r="AD421" s="163"/>
    </row>
    <row r="422" spans="2:30" x14ac:dyDescent="0.35">
      <c r="B422" s="9" t="str">
        <f>IF(HBL[[#This Row],[Hållbar mängd]]&gt;0,IF(HBL[[#This Row],[Enhet]]=Listor!$A$44,HBL[[#This Row],[Hållbar mängd]]*HBL[[#This Row],[Effektivt värmevärde]]*1000,HBL[[#This Row],[Hållbar mängd]]*HBL[[#This Row],[Effektivt värmevärde]]),"")</f>
        <v/>
      </c>
      <c r="C422" s="120" t="str">
        <f>IFERROR(IF(VLOOKUP(HBL[[#This Row],[Drivmedel]],DML_drivmedel[[FuelID]:[Reduktionsplikt]],10,FALSE)="Ja",VLOOKUP(HBL[[#This Row],[Drivmedelskategori]],Drivmedel[],5,FALSE),""),"")</f>
        <v/>
      </c>
      <c r="D422" s="9" t="str">
        <f>IFERROR(IF(HBL[[#This Row],[Hållbar mängd]]&gt;0,HBL[[#This Row],[Växthusgasutsläpp g CO2e/MJ]]*HBL[[#This Row],[Energimängd MJ]]/1000000,""),"")</f>
        <v/>
      </c>
      <c r="E422" s="3" t="str">
        <f>IF(HBL[[#This Row],[Hållbar mängd]]&gt;0,CONCATENATE(Rapporteringsår,"-",HBL[[#This Row],[ID]]),"")</f>
        <v/>
      </c>
      <c r="F422" s="3" t="str">
        <f>IF(HBL[[#This Row],[Hållbar mängd]]&gt;0,Organisationsnummer,"")</f>
        <v/>
      </c>
      <c r="G422" s="56" t="str">
        <f>IF(HBL[[#This Row],[Hållbar mängd]]&gt;0,Rapporteringsår,"")</f>
        <v/>
      </c>
      <c r="H422" s="76" t="str">
        <f>IFERROR(VLOOKUP(HBL[[#This Row],[Råvara]],Råvaror!$B$3:$D$81,3,FALSE),"")</f>
        <v/>
      </c>
      <c r="I422" s="76" t="str">
        <f>IFERROR(VLOOKUP(HBL[[#This Row],[Råvara]],Råvaror!$B$3:$E$81,4,FALSE),"")</f>
        <v/>
      </c>
      <c r="J422" s="76" t="str">
        <f>IFERROR(VLOOKUP(HBL[[#This Row],[Drivmedel]],DML_drivmedel[[FuelID]:[Drivmedel]],6,FALSE),"")</f>
        <v/>
      </c>
      <c r="K422" s="148">
        <v>3420</v>
      </c>
      <c r="L422" s="3"/>
      <c r="M422" s="3"/>
      <c r="N422" s="3"/>
      <c r="O422" s="78"/>
      <c r="P422" s="3"/>
      <c r="Q422" s="3" t="str">
        <f>IFERROR(HLOOKUP(HBL[[#This Row],[Bränslekategori]],Listor!$G$292:$N$306,IF(HBL[[#This Row],[Enhet]]=Listor!$A$44,14,IF(HBL[[#This Row],[Enhet]]=Listor!$A$45,15,"")),FALSE),"")</f>
        <v/>
      </c>
      <c r="R422" s="3"/>
      <c r="S422" s="3"/>
      <c r="T422" s="3"/>
      <c r="U422" s="3"/>
      <c r="V422" s="3"/>
      <c r="W422" s="3"/>
      <c r="X422" s="3"/>
      <c r="Y422" s="77" t="str">
        <f>IF(HBL[[#This Row],[Produktionskedja]]&lt;&gt;"",VLOOKUP(HBL[[#This Row],[Produktionskedja]],Normalvärden[],4,FALSE),"")</f>
        <v/>
      </c>
      <c r="Z422" s="54"/>
      <c r="AA422" s="3"/>
      <c r="AB422" s="54"/>
      <c r="AC422" s="55" t="str">
        <f>IF(HBL[[#This Row],[Växthusgasutsläpp g CO2e/MJ]]&lt;&gt;"",IF(HBL[[#This Row],[Växthusgasutsläpp g CO2e/MJ]]&gt;(0.5*VLOOKUP(HBL[[#This Row],[Användningsområde]],Användningsområde[],2,FALSE)),"Utsläppsminskningen är mindre än 50 % och uppfyller därför inte hållbarhetskriterierna",""),"")</f>
        <v/>
      </c>
      <c r="AD422" s="163"/>
    </row>
    <row r="423" spans="2:30" x14ac:dyDescent="0.35">
      <c r="B423" s="9" t="str">
        <f>IF(HBL[[#This Row],[Hållbar mängd]]&gt;0,IF(HBL[[#This Row],[Enhet]]=Listor!$A$44,HBL[[#This Row],[Hållbar mängd]]*HBL[[#This Row],[Effektivt värmevärde]]*1000,HBL[[#This Row],[Hållbar mängd]]*HBL[[#This Row],[Effektivt värmevärde]]),"")</f>
        <v/>
      </c>
      <c r="C423" s="120" t="str">
        <f>IFERROR(IF(VLOOKUP(HBL[[#This Row],[Drivmedel]],DML_drivmedel[[FuelID]:[Reduktionsplikt]],10,FALSE)="Ja",VLOOKUP(HBL[[#This Row],[Drivmedelskategori]],Drivmedel[],5,FALSE),""),"")</f>
        <v/>
      </c>
      <c r="D423" s="9" t="str">
        <f>IFERROR(IF(HBL[[#This Row],[Hållbar mängd]]&gt;0,HBL[[#This Row],[Växthusgasutsläpp g CO2e/MJ]]*HBL[[#This Row],[Energimängd MJ]]/1000000,""),"")</f>
        <v/>
      </c>
      <c r="E423" s="3" t="str">
        <f>IF(HBL[[#This Row],[Hållbar mängd]]&gt;0,CONCATENATE(Rapporteringsår,"-",HBL[[#This Row],[ID]]),"")</f>
        <v/>
      </c>
      <c r="F423" s="3" t="str">
        <f>IF(HBL[[#This Row],[Hållbar mängd]]&gt;0,Organisationsnummer,"")</f>
        <v/>
      </c>
      <c r="G423" s="56" t="str">
        <f>IF(HBL[[#This Row],[Hållbar mängd]]&gt;0,Rapporteringsår,"")</f>
        <v/>
      </c>
      <c r="H423" s="76" t="str">
        <f>IFERROR(VLOOKUP(HBL[[#This Row],[Råvara]],Råvaror!$B$3:$D$81,3,FALSE),"")</f>
        <v/>
      </c>
      <c r="I423" s="76" t="str">
        <f>IFERROR(VLOOKUP(HBL[[#This Row],[Råvara]],Råvaror!$B$3:$E$81,4,FALSE),"")</f>
        <v/>
      </c>
      <c r="J423" s="76" t="str">
        <f>IFERROR(VLOOKUP(HBL[[#This Row],[Drivmedel]],DML_drivmedel[[FuelID]:[Drivmedel]],6,FALSE),"")</f>
        <v/>
      </c>
      <c r="K423" s="148">
        <v>3421</v>
      </c>
      <c r="L423" s="3"/>
      <c r="M423" s="3"/>
      <c r="N423" s="3"/>
      <c r="O423" s="78"/>
      <c r="P423" s="3"/>
      <c r="Q423" s="3" t="str">
        <f>IFERROR(HLOOKUP(HBL[[#This Row],[Bränslekategori]],Listor!$G$292:$N$306,IF(HBL[[#This Row],[Enhet]]=Listor!$A$44,14,IF(HBL[[#This Row],[Enhet]]=Listor!$A$45,15,"")),FALSE),"")</f>
        <v/>
      </c>
      <c r="R423" s="3"/>
      <c r="S423" s="3"/>
      <c r="T423" s="3"/>
      <c r="U423" s="3"/>
      <c r="V423" s="3"/>
      <c r="W423" s="3"/>
      <c r="X423" s="3"/>
      <c r="Y423" s="77" t="str">
        <f>IF(HBL[[#This Row],[Produktionskedja]]&lt;&gt;"",VLOOKUP(HBL[[#This Row],[Produktionskedja]],Normalvärden[],4,FALSE),"")</f>
        <v/>
      </c>
      <c r="Z423" s="54"/>
      <c r="AA423" s="3"/>
      <c r="AB423" s="54"/>
      <c r="AC423" s="55" t="str">
        <f>IF(HBL[[#This Row],[Växthusgasutsläpp g CO2e/MJ]]&lt;&gt;"",IF(HBL[[#This Row],[Växthusgasutsläpp g CO2e/MJ]]&gt;(0.5*VLOOKUP(HBL[[#This Row],[Användningsområde]],Användningsområde[],2,FALSE)),"Utsläppsminskningen är mindre än 50 % och uppfyller därför inte hållbarhetskriterierna",""),"")</f>
        <v/>
      </c>
      <c r="AD423" s="163"/>
    </row>
    <row r="424" spans="2:30" x14ac:dyDescent="0.35">
      <c r="B424" s="9" t="str">
        <f>IF(HBL[[#This Row],[Hållbar mängd]]&gt;0,IF(HBL[[#This Row],[Enhet]]=Listor!$A$44,HBL[[#This Row],[Hållbar mängd]]*HBL[[#This Row],[Effektivt värmevärde]]*1000,HBL[[#This Row],[Hållbar mängd]]*HBL[[#This Row],[Effektivt värmevärde]]),"")</f>
        <v/>
      </c>
      <c r="C424" s="120" t="str">
        <f>IFERROR(IF(VLOOKUP(HBL[[#This Row],[Drivmedel]],DML_drivmedel[[FuelID]:[Reduktionsplikt]],10,FALSE)="Ja",VLOOKUP(HBL[[#This Row],[Drivmedelskategori]],Drivmedel[],5,FALSE),""),"")</f>
        <v/>
      </c>
      <c r="D424" s="9" t="str">
        <f>IFERROR(IF(HBL[[#This Row],[Hållbar mängd]]&gt;0,HBL[[#This Row],[Växthusgasutsläpp g CO2e/MJ]]*HBL[[#This Row],[Energimängd MJ]]/1000000,""),"")</f>
        <v/>
      </c>
      <c r="E424" s="3" t="str">
        <f>IF(HBL[[#This Row],[Hållbar mängd]]&gt;0,CONCATENATE(Rapporteringsår,"-",HBL[[#This Row],[ID]]),"")</f>
        <v/>
      </c>
      <c r="F424" s="3" t="str">
        <f>IF(HBL[[#This Row],[Hållbar mängd]]&gt;0,Organisationsnummer,"")</f>
        <v/>
      </c>
      <c r="G424" s="56" t="str">
        <f>IF(HBL[[#This Row],[Hållbar mängd]]&gt;0,Rapporteringsår,"")</f>
        <v/>
      </c>
      <c r="H424" s="76" t="str">
        <f>IFERROR(VLOOKUP(HBL[[#This Row],[Råvara]],Råvaror!$B$3:$D$81,3,FALSE),"")</f>
        <v/>
      </c>
      <c r="I424" s="76" t="str">
        <f>IFERROR(VLOOKUP(HBL[[#This Row],[Råvara]],Råvaror!$B$3:$E$81,4,FALSE),"")</f>
        <v/>
      </c>
      <c r="J424" s="76" t="str">
        <f>IFERROR(VLOOKUP(HBL[[#This Row],[Drivmedel]],DML_drivmedel[[FuelID]:[Drivmedel]],6,FALSE),"")</f>
        <v/>
      </c>
      <c r="K424" s="148">
        <v>3422</v>
      </c>
      <c r="L424" s="3"/>
      <c r="M424" s="3"/>
      <c r="N424" s="3"/>
      <c r="O424" s="78"/>
      <c r="P424" s="3"/>
      <c r="Q424" s="3" t="str">
        <f>IFERROR(HLOOKUP(HBL[[#This Row],[Bränslekategori]],Listor!$G$292:$N$306,IF(HBL[[#This Row],[Enhet]]=Listor!$A$44,14,IF(HBL[[#This Row],[Enhet]]=Listor!$A$45,15,"")),FALSE),"")</f>
        <v/>
      </c>
      <c r="R424" s="3"/>
      <c r="S424" s="3"/>
      <c r="T424" s="3"/>
      <c r="U424" s="3"/>
      <c r="V424" s="3"/>
      <c r="W424" s="3"/>
      <c r="X424" s="3"/>
      <c r="Y424" s="77" t="str">
        <f>IF(HBL[[#This Row],[Produktionskedja]]&lt;&gt;"",VLOOKUP(HBL[[#This Row],[Produktionskedja]],Normalvärden[],4,FALSE),"")</f>
        <v/>
      </c>
      <c r="Z424" s="54"/>
      <c r="AA424" s="3"/>
      <c r="AB424" s="54"/>
      <c r="AC424" s="55" t="str">
        <f>IF(HBL[[#This Row],[Växthusgasutsläpp g CO2e/MJ]]&lt;&gt;"",IF(HBL[[#This Row],[Växthusgasutsläpp g CO2e/MJ]]&gt;(0.5*VLOOKUP(HBL[[#This Row],[Användningsområde]],Användningsområde[],2,FALSE)),"Utsläppsminskningen är mindre än 50 % och uppfyller därför inte hållbarhetskriterierna",""),"")</f>
        <v/>
      </c>
      <c r="AD424" s="163"/>
    </row>
    <row r="425" spans="2:30" x14ac:dyDescent="0.35">
      <c r="B425" s="9" t="str">
        <f>IF(HBL[[#This Row],[Hållbar mängd]]&gt;0,IF(HBL[[#This Row],[Enhet]]=Listor!$A$44,HBL[[#This Row],[Hållbar mängd]]*HBL[[#This Row],[Effektivt värmevärde]]*1000,HBL[[#This Row],[Hållbar mängd]]*HBL[[#This Row],[Effektivt värmevärde]]),"")</f>
        <v/>
      </c>
      <c r="C425" s="120" t="str">
        <f>IFERROR(IF(VLOOKUP(HBL[[#This Row],[Drivmedel]],DML_drivmedel[[FuelID]:[Reduktionsplikt]],10,FALSE)="Ja",VLOOKUP(HBL[[#This Row],[Drivmedelskategori]],Drivmedel[],5,FALSE),""),"")</f>
        <v/>
      </c>
      <c r="D425" s="9" t="str">
        <f>IFERROR(IF(HBL[[#This Row],[Hållbar mängd]]&gt;0,HBL[[#This Row],[Växthusgasutsläpp g CO2e/MJ]]*HBL[[#This Row],[Energimängd MJ]]/1000000,""),"")</f>
        <v/>
      </c>
      <c r="E425" s="3" t="str">
        <f>IF(HBL[[#This Row],[Hållbar mängd]]&gt;0,CONCATENATE(Rapporteringsår,"-",HBL[[#This Row],[ID]]),"")</f>
        <v/>
      </c>
      <c r="F425" s="3" t="str">
        <f>IF(HBL[[#This Row],[Hållbar mängd]]&gt;0,Organisationsnummer,"")</f>
        <v/>
      </c>
      <c r="G425" s="56" t="str">
        <f>IF(HBL[[#This Row],[Hållbar mängd]]&gt;0,Rapporteringsår,"")</f>
        <v/>
      </c>
      <c r="H425" s="76" t="str">
        <f>IFERROR(VLOOKUP(HBL[[#This Row],[Råvara]],Råvaror!$B$3:$D$81,3,FALSE),"")</f>
        <v/>
      </c>
      <c r="I425" s="76" t="str">
        <f>IFERROR(VLOOKUP(HBL[[#This Row],[Råvara]],Råvaror!$B$3:$E$81,4,FALSE),"")</f>
        <v/>
      </c>
      <c r="J425" s="76" t="str">
        <f>IFERROR(VLOOKUP(HBL[[#This Row],[Drivmedel]],DML_drivmedel[[FuelID]:[Drivmedel]],6,FALSE),"")</f>
        <v/>
      </c>
      <c r="K425" s="148">
        <v>3423</v>
      </c>
      <c r="L425" s="3"/>
      <c r="M425" s="3"/>
      <c r="N425" s="3"/>
      <c r="O425" s="78"/>
      <c r="P425" s="3"/>
      <c r="Q425" s="3" t="str">
        <f>IFERROR(HLOOKUP(HBL[[#This Row],[Bränslekategori]],Listor!$G$292:$N$306,IF(HBL[[#This Row],[Enhet]]=Listor!$A$44,14,IF(HBL[[#This Row],[Enhet]]=Listor!$A$45,15,"")),FALSE),"")</f>
        <v/>
      </c>
      <c r="R425" s="3"/>
      <c r="S425" s="3"/>
      <c r="T425" s="3"/>
      <c r="U425" s="3"/>
      <c r="V425" s="3"/>
      <c r="W425" s="3"/>
      <c r="X425" s="3"/>
      <c r="Y425" s="77" t="str">
        <f>IF(HBL[[#This Row],[Produktionskedja]]&lt;&gt;"",VLOOKUP(HBL[[#This Row],[Produktionskedja]],Normalvärden[],4,FALSE),"")</f>
        <v/>
      </c>
      <c r="Z425" s="54"/>
      <c r="AA425" s="3"/>
      <c r="AB425" s="54"/>
      <c r="AC425" s="55" t="str">
        <f>IF(HBL[[#This Row],[Växthusgasutsläpp g CO2e/MJ]]&lt;&gt;"",IF(HBL[[#This Row],[Växthusgasutsläpp g CO2e/MJ]]&gt;(0.5*VLOOKUP(HBL[[#This Row],[Användningsområde]],Användningsområde[],2,FALSE)),"Utsläppsminskningen är mindre än 50 % och uppfyller därför inte hållbarhetskriterierna",""),"")</f>
        <v/>
      </c>
      <c r="AD425" s="163"/>
    </row>
    <row r="426" spans="2:30" x14ac:dyDescent="0.35">
      <c r="B426" s="9" t="str">
        <f>IF(HBL[[#This Row],[Hållbar mängd]]&gt;0,IF(HBL[[#This Row],[Enhet]]=Listor!$A$44,HBL[[#This Row],[Hållbar mängd]]*HBL[[#This Row],[Effektivt värmevärde]]*1000,HBL[[#This Row],[Hållbar mängd]]*HBL[[#This Row],[Effektivt värmevärde]]),"")</f>
        <v/>
      </c>
      <c r="C426" s="120" t="str">
        <f>IFERROR(IF(VLOOKUP(HBL[[#This Row],[Drivmedel]],DML_drivmedel[[FuelID]:[Reduktionsplikt]],10,FALSE)="Ja",VLOOKUP(HBL[[#This Row],[Drivmedelskategori]],Drivmedel[],5,FALSE),""),"")</f>
        <v/>
      </c>
      <c r="D426" s="9" t="str">
        <f>IFERROR(IF(HBL[[#This Row],[Hållbar mängd]]&gt;0,HBL[[#This Row],[Växthusgasutsläpp g CO2e/MJ]]*HBL[[#This Row],[Energimängd MJ]]/1000000,""),"")</f>
        <v/>
      </c>
      <c r="E426" s="3" t="str">
        <f>IF(HBL[[#This Row],[Hållbar mängd]]&gt;0,CONCATENATE(Rapporteringsår,"-",HBL[[#This Row],[ID]]),"")</f>
        <v/>
      </c>
      <c r="F426" s="3" t="str">
        <f>IF(HBL[[#This Row],[Hållbar mängd]]&gt;0,Organisationsnummer,"")</f>
        <v/>
      </c>
      <c r="G426" s="56" t="str">
        <f>IF(HBL[[#This Row],[Hållbar mängd]]&gt;0,Rapporteringsår,"")</f>
        <v/>
      </c>
      <c r="H426" s="76" t="str">
        <f>IFERROR(VLOOKUP(HBL[[#This Row],[Råvara]],Råvaror!$B$3:$D$81,3,FALSE),"")</f>
        <v/>
      </c>
      <c r="I426" s="76" t="str">
        <f>IFERROR(VLOOKUP(HBL[[#This Row],[Råvara]],Råvaror!$B$3:$E$81,4,FALSE),"")</f>
        <v/>
      </c>
      <c r="J426" s="76" t="str">
        <f>IFERROR(VLOOKUP(HBL[[#This Row],[Drivmedel]],DML_drivmedel[[FuelID]:[Drivmedel]],6,FALSE),"")</f>
        <v/>
      </c>
      <c r="K426" s="148">
        <v>3424</v>
      </c>
      <c r="L426" s="3"/>
      <c r="M426" s="3"/>
      <c r="N426" s="3"/>
      <c r="O426" s="78"/>
      <c r="P426" s="3"/>
      <c r="Q426" s="3" t="str">
        <f>IFERROR(HLOOKUP(HBL[[#This Row],[Bränslekategori]],Listor!$G$292:$N$306,IF(HBL[[#This Row],[Enhet]]=Listor!$A$44,14,IF(HBL[[#This Row],[Enhet]]=Listor!$A$45,15,"")),FALSE),"")</f>
        <v/>
      </c>
      <c r="R426" s="3"/>
      <c r="S426" s="3"/>
      <c r="T426" s="3"/>
      <c r="U426" s="3"/>
      <c r="V426" s="3"/>
      <c r="W426" s="3"/>
      <c r="X426" s="3"/>
      <c r="Y426" s="77" t="str">
        <f>IF(HBL[[#This Row],[Produktionskedja]]&lt;&gt;"",VLOOKUP(HBL[[#This Row],[Produktionskedja]],Normalvärden[],4,FALSE),"")</f>
        <v/>
      </c>
      <c r="Z426" s="54"/>
      <c r="AA426" s="3"/>
      <c r="AB426" s="54"/>
      <c r="AC426" s="55" t="str">
        <f>IF(HBL[[#This Row],[Växthusgasutsläpp g CO2e/MJ]]&lt;&gt;"",IF(HBL[[#This Row],[Växthusgasutsläpp g CO2e/MJ]]&gt;(0.5*VLOOKUP(HBL[[#This Row],[Användningsområde]],Användningsområde[],2,FALSE)),"Utsläppsminskningen är mindre än 50 % och uppfyller därför inte hållbarhetskriterierna",""),"")</f>
        <v/>
      </c>
      <c r="AD426" s="163"/>
    </row>
    <row r="427" spans="2:30" x14ac:dyDescent="0.35">
      <c r="B427" s="9" t="str">
        <f>IF(HBL[[#This Row],[Hållbar mängd]]&gt;0,IF(HBL[[#This Row],[Enhet]]=Listor!$A$44,HBL[[#This Row],[Hållbar mängd]]*HBL[[#This Row],[Effektivt värmevärde]]*1000,HBL[[#This Row],[Hållbar mängd]]*HBL[[#This Row],[Effektivt värmevärde]]),"")</f>
        <v/>
      </c>
      <c r="C427" s="120" t="str">
        <f>IFERROR(IF(VLOOKUP(HBL[[#This Row],[Drivmedel]],DML_drivmedel[[FuelID]:[Reduktionsplikt]],10,FALSE)="Ja",VLOOKUP(HBL[[#This Row],[Drivmedelskategori]],Drivmedel[],5,FALSE),""),"")</f>
        <v/>
      </c>
      <c r="D427" s="9" t="str">
        <f>IFERROR(IF(HBL[[#This Row],[Hållbar mängd]]&gt;0,HBL[[#This Row],[Växthusgasutsläpp g CO2e/MJ]]*HBL[[#This Row],[Energimängd MJ]]/1000000,""),"")</f>
        <v/>
      </c>
      <c r="E427" s="3" t="str">
        <f>IF(HBL[[#This Row],[Hållbar mängd]]&gt;0,CONCATENATE(Rapporteringsår,"-",HBL[[#This Row],[ID]]),"")</f>
        <v/>
      </c>
      <c r="F427" s="3" t="str">
        <f>IF(HBL[[#This Row],[Hållbar mängd]]&gt;0,Organisationsnummer,"")</f>
        <v/>
      </c>
      <c r="G427" s="56" t="str">
        <f>IF(HBL[[#This Row],[Hållbar mängd]]&gt;0,Rapporteringsår,"")</f>
        <v/>
      </c>
      <c r="H427" s="76" t="str">
        <f>IFERROR(VLOOKUP(HBL[[#This Row],[Råvara]],Råvaror!$B$3:$D$81,3,FALSE),"")</f>
        <v/>
      </c>
      <c r="I427" s="76" t="str">
        <f>IFERROR(VLOOKUP(HBL[[#This Row],[Råvara]],Råvaror!$B$3:$E$81,4,FALSE),"")</f>
        <v/>
      </c>
      <c r="J427" s="76" t="str">
        <f>IFERROR(VLOOKUP(HBL[[#This Row],[Drivmedel]],DML_drivmedel[[FuelID]:[Drivmedel]],6,FALSE),"")</f>
        <v/>
      </c>
      <c r="K427" s="148">
        <v>3425</v>
      </c>
      <c r="L427" s="3"/>
      <c r="M427" s="3"/>
      <c r="N427" s="3"/>
      <c r="O427" s="78"/>
      <c r="P427" s="3"/>
      <c r="Q427" s="3" t="str">
        <f>IFERROR(HLOOKUP(HBL[[#This Row],[Bränslekategori]],Listor!$G$292:$N$306,IF(HBL[[#This Row],[Enhet]]=Listor!$A$44,14,IF(HBL[[#This Row],[Enhet]]=Listor!$A$45,15,"")),FALSE),"")</f>
        <v/>
      </c>
      <c r="R427" s="3"/>
      <c r="S427" s="3"/>
      <c r="T427" s="3"/>
      <c r="U427" s="3"/>
      <c r="V427" s="3"/>
      <c r="W427" s="3"/>
      <c r="X427" s="3"/>
      <c r="Y427" s="77" t="str">
        <f>IF(HBL[[#This Row],[Produktionskedja]]&lt;&gt;"",VLOOKUP(HBL[[#This Row],[Produktionskedja]],Normalvärden[],4,FALSE),"")</f>
        <v/>
      </c>
      <c r="Z427" s="54"/>
      <c r="AA427" s="3"/>
      <c r="AB427" s="54"/>
      <c r="AC427" s="55" t="str">
        <f>IF(HBL[[#This Row],[Växthusgasutsläpp g CO2e/MJ]]&lt;&gt;"",IF(HBL[[#This Row],[Växthusgasutsläpp g CO2e/MJ]]&gt;(0.5*VLOOKUP(HBL[[#This Row],[Användningsområde]],Användningsområde[],2,FALSE)),"Utsläppsminskningen är mindre än 50 % och uppfyller därför inte hållbarhetskriterierna",""),"")</f>
        <v/>
      </c>
      <c r="AD427" s="163"/>
    </row>
    <row r="428" spans="2:30" x14ac:dyDescent="0.35">
      <c r="B428" s="9" t="str">
        <f>IF(HBL[[#This Row],[Hållbar mängd]]&gt;0,IF(HBL[[#This Row],[Enhet]]=Listor!$A$44,HBL[[#This Row],[Hållbar mängd]]*HBL[[#This Row],[Effektivt värmevärde]]*1000,HBL[[#This Row],[Hållbar mängd]]*HBL[[#This Row],[Effektivt värmevärde]]),"")</f>
        <v/>
      </c>
      <c r="C428" s="120" t="str">
        <f>IFERROR(IF(VLOOKUP(HBL[[#This Row],[Drivmedel]],DML_drivmedel[[FuelID]:[Reduktionsplikt]],10,FALSE)="Ja",VLOOKUP(HBL[[#This Row],[Drivmedelskategori]],Drivmedel[],5,FALSE),""),"")</f>
        <v/>
      </c>
      <c r="D428" s="9" t="str">
        <f>IFERROR(IF(HBL[[#This Row],[Hållbar mängd]]&gt;0,HBL[[#This Row],[Växthusgasutsläpp g CO2e/MJ]]*HBL[[#This Row],[Energimängd MJ]]/1000000,""),"")</f>
        <v/>
      </c>
      <c r="E428" s="3" t="str">
        <f>IF(HBL[[#This Row],[Hållbar mängd]]&gt;0,CONCATENATE(Rapporteringsår,"-",HBL[[#This Row],[ID]]),"")</f>
        <v/>
      </c>
      <c r="F428" s="3" t="str">
        <f>IF(HBL[[#This Row],[Hållbar mängd]]&gt;0,Organisationsnummer,"")</f>
        <v/>
      </c>
      <c r="G428" s="56" t="str">
        <f>IF(HBL[[#This Row],[Hållbar mängd]]&gt;0,Rapporteringsår,"")</f>
        <v/>
      </c>
      <c r="H428" s="76" t="str">
        <f>IFERROR(VLOOKUP(HBL[[#This Row],[Råvara]],Råvaror!$B$3:$D$81,3,FALSE),"")</f>
        <v/>
      </c>
      <c r="I428" s="76" t="str">
        <f>IFERROR(VLOOKUP(HBL[[#This Row],[Råvara]],Råvaror!$B$3:$E$81,4,FALSE),"")</f>
        <v/>
      </c>
      <c r="J428" s="76" t="str">
        <f>IFERROR(VLOOKUP(HBL[[#This Row],[Drivmedel]],DML_drivmedel[[FuelID]:[Drivmedel]],6,FALSE),"")</f>
        <v/>
      </c>
      <c r="K428" s="148">
        <v>3426</v>
      </c>
      <c r="L428" s="3"/>
      <c r="M428" s="3"/>
      <c r="N428" s="3"/>
      <c r="O428" s="78"/>
      <c r="P428" s="3"/>
      <c r="Q428" s="3" t="str">
        <f>IFERROR(HLOOKUP(HBL[[#This Row],[Bränslekategori]],Listor!$G$292:$N$306,IF(HBL[[#This Row],[Enhet]]=Listor!$A$44,14,IF(HBL[[#This Row],[Enhet]]=Listor!$A$45,15,"")),FALSE),"")</f>
        <v/>
      </c>
      <c r="R428" s="3"/>
      <c r="S428" s="3"/>
      <c r="T428" s="3"/>
      <c r="U428" s="3"/>
      <c r="V428" s="3"/>
      <c r="W428" s="3"/>
      <c r="X428" s="3"/>
      <c r="Y428" s="77" t="str">
        <f>IF(HBL[[#This Row],[Produktionskedja]]&lt;&gt;"",VLOOKUP(HBL[[#This Row],[Produktionskedja]],Normalvärden[],4,FALSE),"")</f>
        <v/>
      </c>
      <c r="Z428" s="54"/>
      <c r="AA428" s="3"/>
      <c r="AB428" s="54"/>
      <c r="AC428" s="55" t="str">
        <f>IF(HBL[[#This Row],[Växthusgasutsläpp g CO2e/MJ]]&lt;&gt;"",IF(HBL[[#This Row],[Växthusgasutsläpp g CO2e/MJ]]&gt;(0.5*VLOOKUP(HBL[[#This Row],[Användningsområde]],Användningsområde[],2,FALSE)),"Utsläppsminskningen är mindre än 50 % och uppfyller därför inte hållbarhetskriterierna",""),"")</f>
        <v/>
      </c>
      <c r="AD428" s="163"/>
    </row>
    <row r="429" spans="2:30" x14ac:dyDescent="0.35">
      <c r="B429" s="9" t="str">
        <f>IF(HBL[[#This Row],[Hållbar mängd]]&gt;0,IF(HBL[[#This Row],[Enhet]]=Listor!$A$44,HBL[[#This Row],[Hållbar mängd]]*HBL[[#This Row],[Effektivt värmevärde]]*1000,HBL[[#This Row],[Hållbar mängd]]*HBL[[#This Row],[Effektivt värmevärde]]),"")</f>
        <v/>
      </c>
      <c r="C429" s="120" t="str">
        <f>IFERROR(IF(VLOOKUP(HBL[[#This Row],[Drivmedel]],DML_drivmedel[[FuelID]:[Reduktionsplikt]],10,FALSE)="Ja",VLOOKUP(HBL[[#This Row],[Drivmedelskategori]],Drivmedel[],5,FALSE),""),"")</f>
        <v/>
      </c>
      <c r="D429" s="9" t="str">
        <f>IFERROR(IF(HBL[[#This Row],[Hållbar mängd]]&gt;0,HBL[[#This Row],[Växthusgasutsläpp g CO2e/MJ]]*HBL[[#This Row],[Energimängd MJ]]/1000000,""),"")</f>
        <v/>
      </c>
      <c r="E429" s="3" t="str">
        <f>IF(HBL[[#This Row],[Hållbar mängd]]&gt;0,CONCATENATE(Rapporteringsår,"-",HBL[[#This Row],[ID]]),"")</f>
        <v/>
      </c>
      <c r="F429" s="3" t="str">
        <f>IF(HBL[[#This Row],[Hållbar mängd]]&gt;0,Organisationsnummer,"")</f>
        <v/>
      </c>
      <c r="G429" s="56" t="str">
        <f>IF(HBL[[#This Row],[Hållbar mängd]]&gt;0,Rapporteringsår,"")</f>
        <v/>
      </c>
      <c r="H429" s="76" t="str">
        <f>IFERROR(VLOOKUP(HBL[[#This Row],[Råvara]],Råvaror!$B$3:$D$81,3,FALSE),"")</f>
        <v/>
      </c>
      <c r="I429" s="76" t="str">
        <f>IFERROR(VLOOKUP(HBL[[#This Row],[Råvara]],Råvaror!$B$3:$E$81,4,FALSE),"")</f>
        <v/>
      </c>
      <c r="J429" s="76" t="str">
        <f>IFERROR(VLOOKUP(HBL[[#This Row],[Drivmedel]],DML_drivmedel[[FuelID]:[Drivmedel]],6,FALSE),"")</f>
        <v/>
      </c>
      <c r="K429" s="148">
        <v>3427</v>
      </c>
      <c r="L429" s="3"/>
      <c r="M429" s="3"/>
      <c r="N429" s="3"/>
      <c r="O429" s="78"/>
      <c r="P429" s="3"/>
      <c r="Q429" s="3" t="str">
        <f>IFERROR(HLOOKUP(HBL[[#This Row],[Bränslekategori]],Listor!$G$292:$N$306,IF(HBL[[#This Row],[Enhet]]=Listor!$A$44,14,IF(HBL[[#This Row],[Enhet]]=Listor!$A$45,15,"")),FALSE),"")</f>
        <v/>
      </c>
      <c r="R429" s="3"/>
      <c r="S429" s="3"/>
      <c r="T429" s="3"/>
      <c r="U429" s="3"/>
      <c r="V429" s="3"/>
      <c r="W429" s="3"/>
      <c r="X429" s="3"/>
      <c r="Y429" s="77" t="str">
        <f>IF(HBL[[#This Row],[Produktionskedja]]&lt;&gt;"",VLOOKUP(HBL[[#This Row],[Produktionskedja]],Normalvärden[],4,FALSE),"")</f>
        <v/>
      </c>
      <c r="Z429" s="54"/>
      <c r="AA429" s="3"/>
      <c r="AB429" s="54"/>
      <c r="AC429" s="55" t="str">
        <f>IF(HBL[[#This Row],[Växthusgasutsläpp g CO2e/MJ]]&lt;&gt;"",IF(HBL[[#This Row],[Växthusgasutsläpp g CO2e/MJ]]&gt;(0.5*VLOOKUP(HBL[[#This Row],[Användningsområde]],Användningsområde[],2,FALSE)),"Utsläppsminskningen är mindre än 50 % och uppfyller därför inte hållbarhetskriterierna",""),"")</f>
        <v/>
      </c>
      <c r="AD429" s="163"/>
    </row>
    <row r="430" spans="2:30" x14ac:dyDescent="0.35">
      <c r="B430" s="9" t="str">
        <f>IF(HBL[[#This Row],[Hållbar mängd]]&gt;0,IF(HBL[[#This Row],[Enhet]]=Listor!$A$44,HBL[[#This Row],[Hållbar mängd]]*HBL[[#This Row],[Effektivt värmevärde]]*1000,HBL[[#This Row],[Hållbar mängd]]*HBL[[#This Row],[Effektivt värmevärde]]),"")</f>
        <v/>
      </c>
      <c r="C430" s="120" t="str">
        <f>IFERROR(IF(VLOOKUP(HBL[[#This Row],[Drivmedel]],DML_drivmedel[[FuelID]:[Reduktionsplikt]],10,FALSE)="Ja",VLOOKUP(HBL[[#This Row],[Drivmedelskategori]],Drivmedel[],5,FALSE),""),"")</f>
        <v/>
      </c>
      <c r="D430" s="9" t="str">
        <f>IFERROR(IF(HBL[[#This Row],[Hållbar mängd]]&gt;0,HBL[[#This Row],[Växthusgasutsläpp g CO2e/MJ]]*HBL[[#This Row],[Energimängd MJ]]/1000000,""),"")</f>
        <v/>
      </c>
      <c r="E430" s="3" t="str">
        <f>IF(HBL[[#This Row],[Hållbar mängd]]&gt;0,CONCATENATE(Rapporteringsår,"-",HBL[[#This Row],[ID]]),"")</f>
        <v/>
      </c>
      <c r="F430" s="3" t="str">
        <f>IF(HBL[[#This Row],[Hållbar mängd]]&gt;0,Organisationsnummer,"")</f>
        <v/>
      </c>
      <c r="G430" s="56" t="str">
        <f>IF(HBL[[#This Row],[Hållbar mängd]]&gt;0,Rapporteringsår,"")</f>
        <v/>
      </c>
      <c r="H430" s="76" t="str">
        <f>IFERROR(VLOOKUP(HBL[[#This Row],[Råvara]],Råvaror!$B$3:$D$81,3,FALSE),"")</f>
        <v/>
      </c>
      <c r="I430" s="76" t="str">
        <f>IFERROR(VLOOKUP(HBL[[#This Row],[Råvara]],Råvaror!$B$3:$E$81,4,FALSE),"")</f>
        <v/>
      </c>
      <c r="J430" s="76" t="str">
        <f>IFERROR(VLOOKUP(HBL[[#This Row],[Drivmedel]],DML_drivmedel[[FuelID]:[Drivmedel]],6,FALSE),"")</f>
        <v/>
      </c>
      <c r="K430" s="148">
        <v>3428</v>
      </c>
      <c r="L430" s="3"/>
      <c r="M430" s="3"/>
      <c r="N430" s="3"/>
      <c r="O430" s="78"/>
      <c r="P430" s="3"/>
      <c r="Q430" s="3" t="str">
        <f>IFERROR(HLOOKUP(HBL[[#This Row],[Bränslekategori]],Listor!$G$292:$N$306,IF(HBL[[#This Row],[Enhet]]=Listor!$A$44,14,IF(HBL[[#This Row],[Enhet]]=Listor!$A$45,15,"")),FALSE),"")</f>
        <v/>
      </c>
      <c r="R430" s="3"/>
      <c r="S430" s="3"/>
      <c r="T430" s="3"/>
      <c r="U430" s="3"/>
      <c r="V430" s="3"/>
      <c r="W430" s="3"/>
      <c r="X430" s="3"/>
      <c r="Y430" s="77" t="str">
        <f>IF(HBL[[#This Row],[Produktionskedja]]&lt;&gt;"",VLOOKUP(HBL[[#This Row],[Produktionskedja]],Normalvärden[],4,FALSE),"")</f>
        <v/>
      </c>
      <c r="Z430" s="54"/>
      <c r="AA430" s="3"/>
      <c r="AB430" s="54"/>
      <c r="AC430" s="55" t="str">
        <f>IF(HBL[[#This Row],[Växthusgasutsläpp g CO2e/MJ]]&lt;&gt;"",IF(HBL[[#This Row],[Växthusgasutsläpp g CO2e/MJ]]&gt;(0.5*VLOOKUP(HBL[[#This Row],[Användningsområde]],Användningsområde[],2,FALSE)),"Utsläppsminskningen är mindre än 50 % och uppfyller därför inte hållbarhetskriterierna",""),"")</f>
        <v/>
      </c>
      <c r="AD430" s="163"/>
    </row>
    <row r="431" spans="2:30" x14ac:dyDescent="0.35">
      <c r="B431" s="9" t="str">
        <f>IF(HBL[[#This Row],[Hållbar mängd]]&gt;0,IF(HBL[[#This Row],[Enhet]]=Listor!$A$44,HBL[[#This Row],[Hållbar mängd]]*HBL[[#This Row],[Effektivt värmevärde]]*1000,HBL[[#This Row],[Hållbar mängd]]*HBL[[#This Row],[Effektivt värmevärde]]),"")</f>
        <v/>
      </c>
      <c r="C431" s="120" t="str">
        <f>IFERROR(IF(VLOOKUP(HBL[[#This Row],[Drivmedel]],DML_drivmedel[[FuelID]:[Reduktionsplikt]],10,FALSE)="Ja",VLOOKUP(HBL[[#This Row],[Drivmedelskategori]],Drivmedel[],5,FALSE),""),"")</f>
        <v/>
      </c>
      <c r="D431" s="9" t="str">
        <f>IFERROR(IF(HBL[[#This Row],[Hållbar mängd]]&gt;0,HBL[[#This Row],[Växthusgasutsläpp g CO2e/MJ]]*HBL[[#This Row],[Energimängd MJ]]/1000000,""),"")</f>
        <v/>
      </c>
      <c r="E431" s="3" t="str">
        <f>IF(HBL[[#This Row],[Hållbar mängd]]&gt;0,CONCATENATE(Rapporteringsår,"-",HBL[[#This Row],[ID]]),"")</f>
        <v/>
      </c>
      <c r="F431" s="3" t="str">
        <f>IF(HBL[[#This Row],[Hållbar mängd]]&gt;0,Organisationsnummer,"")</f>
        <v/>
      </c>
      <c r="G431" s="56" t="str">
        <f>IF(HBL[[#This Row],[Hållbar mängd]]&gt;0,Rapporteringsår,"")</f>
        <v/>
      </c>
      <c r="H431" s="76" t="str">
        <f>IFERROR(VLOOKUP(HBL[[#This Row],[Råvara]],Råvaror!$B$3:$D$81,3,FALSE),"")</f>
        <v/>
      </c>
      <c r="I431" s="76" t="str">
        <f>IFERROR(VLOOKUP(HBL[[#This Row],[Råvara]],Råvaror!$B$3:$E$81,4,FALSE),"")</f>
        <v/>
      </c>
      <c r="J431" s="76" t="str">
        <f>IFERROR(VLOOKUP(HBL[[#This Row],[Drivmedel]],DML_drivmedel[[FuelID]:[Drivmedel]],6,FALSE),"")</f>
        <v/>
      </c>
      <c r="K431" s="148">
        <v>3429</v>
      </c>
      <c r="L431" s="3"/>
      <c r="M431" s="3"/>
      <c r="N431" s="3"/>
      <c r="O431" s="78"/>
      <c r="P431" s="3"/>
      <c r="Q431" s="3" t="str">
        <f>IFERROR(HLOOKUP(HBL[[#This Row],[Bränslekategori]],Listor!$G$292:$N$306,IF(HBL[[#This Row],[Enhet]]=Listor!$A$44,14,IF(HBL[[#This Row],[Enhet]]=Listor!$A$45,15,"")),FALSE),"")</f>
        <v/>
      </c>
      <c r="R431" s="3"/>
      <c r="S431" s="3"/>
      <c r="T431" s="3"/>
      <c r="U431" s="3"/>
      <c r="V431" s="3"/>
      <c r="W431" s="3"/>
      <c r="X431" s="3"/>
      <c r="Y431" s="77" t="str">
        <f>IF(HBL[[#This Row],[Produktionskedja]]&lt;&gt;"",VLOOKUP(HBL[[#This Row],[Produktionskedja]],Normalvärden[],4,FALSE),"")</f>
        <v/>
      </c>
      <c r="Z431" s="54"/>
      <c r="AA431" s="3"/>
      <c r="AB431" s="54"/>
      <c r="AC431" s="55" t="str">
        <f>IF(HBL[[#This Row],[Växthusgasutsläpp g CO2e/MJ]]&lt;&gt;"",IF(HBL[[#This Row],[Växthusgasutsläpp g CO2e/MJ]]&gt;(0.5*VLOOKUP(HBL[[#This Row],[Användningsområde]],Användningsområde[],2,FALSE)),"Utsläppsminskningen är mindre än 50 % och uppfyller därför inte hållbarhetskriterierna",""),"")</f>
        <v/>
      </c>
      <c r="AD431" s="163"/>
    </row>
    <row r="432" spans="2:30" x14ac:dyDescent="0.35">
      <c r="B432" s="9" t="str">
        <f>IF(HBL[[#This Row],[Hållbar mängd]]&gt;0,IF(HBL[[#This Row],[Enhet]]=Listor!$A$44,HBL[[#This Row],[Hållbar mängd]]*HBL[[#This Row],[Effektivt värmevärde]]*1000,HBL[[#This Row],[Hållbar mängd]]*HBL[[#This Row],[Effektivt värmevärde]]),"")</f>
        <v/>
      </c>
      <c r="C432" s="120" t="str">
        <f>IFERROR(IF(VLOOKUP(HBL[[#This Row],[Drivmedel]],DML_drivmedel[[FuelID]:[Reduktionsplikt]],10,FALSE)="Ja",VLOOKUP(HBL[[#This Row],[Drivmedelskategori]],Drivmedel[],5,FALSE),""),"")</f>
        <v/>
      </c>
      <c r="D432" s="9" t="str">
        <f>IFERROR(IF(HBL[[#This Row],[Hållbar mängd]]&gt;0,HBL[[#This Row],[Växthusgasutsläpp g CO2e/MJ]]*HBL[[#This Row],[Energimängd MJ]]/1000000,""),"")</f>
        <v/>
      </c>
      <c r="E432" s="3" t="str">
        <f>IF(HBL[[#This Row],[Hållbar mängd]]&gt;0,CONCATENATE(Rapporteringsår,"-",HBL[[#This Row],[ID]]),"")</f>
        <v/>
      </c>
      <c r="F432" s="3" t="str">
        <f>IF(HBL[[#This Row],[Hållbar mängd]]&gt;0,Organisationsnummer,"")</f>
        <v/>
      </c>
      <c r="G432" s="56" t="str">
        <f>IF(HBL[[#This Row],[Hållbar mängd]]&gt;0,Rapporteringsår,"")</f>
        <v/>
      </c>
      <c r="H432" s="76" t="str">
        <f>IFERROR(VLOOKUP(HBL[[#This Row],[Råvara]],Råvaror!$B$3:$D$81,3,FALSE),"")</f>
        <v/>
      </c>
      <c r="I432" s="76" t="str">
        <f>IFERROR(VLOOKUP(HBL[[#This Row],[Råvara]],Råvaror!$B$3:$E$81,4,FALSE),"")</f>
        <v/>
      </c>
      <c r="J432" s="76" t="str">
        <f>IFERROR(VLOOKUP(HBL[[#This Row],[Drivmedel]],DML_drivmedel[[FuelID]:[Drivmedel]],6,FALSE),"")</f>
        <v/>
      </c>
      <c r="K432" s="148">
        <v>3430</v>
      </c>
      <c r="L432" s="3"/>
      <c r="M432" s="3"/>
      <c r="N432" s="3"/>
      <c r="O432" s="78"/>
      <c r="P432" s="3"/>
      <c r="Q432" s="3" t="str">
        <f>IFERROR(HLOOKUP(HBL[[#This Row],[Bränslekategori]],Listor!$G$292:$N$306,IF(HBL[[#This Row],[Enhet]]=Listor!$A$44,14,IF(HBL[[#This Row],[Enhet]]=Listor!$A$45,15,"")),FALSE),"")</f>
        <v/>
      </c>
      <c r="R432" s="3"/>
      <c r="S432" s="3"/>
      <c r="T432" s="3"/>
      <c r="U432" s="3"/>
      <c r="V432" s="3"/>
      <c r="W432" s="3"/>
      <c r="X432" s="3"/>
      <c r="Y432" s="77" t="str">
        <f>IF(HBL[[#This Row],[Produktionskedja]]&lt;&gt;"",VLOOKUP(HBL[[#This Row],[Produktionskedja]],Normalvärden[],4,FALSE),"")</f>
        <v/>
      </c>
      <c r="Z432" s="54"/>
      <c r="AA432" s="3"/>
      <c r="AB432" s="54"/>
      <c r="AC432" s="55" t="str">
        <f>IF(HBL[[#This Row],[Växthusgasutsläpp g CO2e/MJ]]&lt;&gt;"",IF(HBL[[#This Row],[Växthusgasutsläpp g CO2e/MJ]]&gt;(0.5*VLOOKUP(HBL[[#This Row],[Användningsområde]],Användningsområde[],2,FALSE)),"Utsläppsminskningen är mindre än 50 % och uppfyller därför inte hållbarhetskriterierna",""),"")</f>
        <v/>
      </c>
      <c r="AD432" s="163"/>
    </row>
    <row r="433" spans="2:30" x14ac:dyDescent="0.35">
      <c r="B433" s="9" t="str">
        <f>IF(HBL[[#This Row],[Hållbar mängd]]&gt;0,IF(HBL[[#This Row],[Enhet]]=Listor!$A$44,HBL[[#This Row],[Hållbar mängd]]*HBL[[#This Row],[Effektivt värmevärde]]*1000,HBL[[#This Row],[Hållbar mängd]]*HBL[[#This Row],[Effektivt värmevärde]]),"")</f>
        <v/>
      </c>
      <c r="C433" s="120" t="str">
        <f>IFERROR(IF(VLOOKUP(HBL[[#This Row],[Drivmedel]],DML_drivmedel[[FuelID]:[Reduktionsplikt]],10,FALSE)="Ja",VLOOKUP(HBL[[#This Row],[Drivmedelskategori]],Drivmedel[],5,FALSE),""),"")</f>
        <v/>
      </c>
      <c r="D433" s="9" t="str">
        <f>IFERROR(IF(HBL[[#This Row],[Hållbar mängd]]&gt;0,HBL[[#This Row],[Växthusgasutsläpp g CO2e/MJ]]*HBL[[#This Row],[Energimängd MJ]]/1000000,""),"")</f>
        <v/>
      </c>
      <c r="E433" s="3" t="str">
        <f>IF(HBL[[#This Row],[Hållbar mängd]]&gt;0,CONCATENATE(Rapporteringsår,"-",HBL[[#This Row],[ID]]),"")</f>
        <v/>
      </c>
      <c r="F433" s="3" t="str">
        <f>IF(HBL[[#This Row],[Hållbar mängd]]&gt;0,Organisationsnummer,"")</f>
        <v/>
      </c>
      <c r="G433" s="56" t="str">
        <f>IF(HBL[[#This Row],[Hållbar mängd]]&gt;0,Rapporteringsår,"")</f>
        <v/>
      </c>
      <c r="H433" s="76" t="str">
        <f>IFERROR(VLOOKUP(HBL[[#This Row],[Råvara]],Råvaror!$B$3:$D$81,3,FALSE),"")</f>
        <v/>
      </c>
      <c r="I433" s="76" t="str">
        <f>IFERROR(VLOOKUP(HBL[[#This Row],[Råvara]],Råvaror!$B$3:$E$81,4,FALSE),"")</f>
        <v/>
      </c>
      <c r="J433" s="76" t="str">
        <f>IFERROR(VLOOKUP(HBL[[#This Row],[Drivmedel]],DML_drivmedel[[FuelID]:[Drivmedel]],6,FALSE),"")</f>
        <v/>
      </c>
      <c r="K433" s="148">
        <v>3431</v>
      </c>
      <c r="L433" s="3"/>
      <c r="M433" s="3"/>
      <c r="N433" s="3"/>
      <c r="O433" s="78"/>
      <c r="P433" s="3"/>
      <c r="Q433" s="3" t="str">
        <f>IFERROR(HLOOKUP(HBL[[#This Row],[Bränslekategori]],Listor!$G$292:$N$306,IF(HBL[[#This Row],[Enhet]]=Listor!$A$44,14,IF(HBL[[#This Row],[Enhet]]=Listor!$A$45,15,"")),FALSE),"")</f>
        <v/>
      </c>
      <c r="R433" s="3"/>
      <c r="S433" s="3"/>
      <c r="T433" s="3"/>
      <c r="U433" s="3"/>
      <c r="V433" s="3"/>
      <c r="W433" s="3"/>
      <c r="X433" s="3"/>
      <c r="Y433" s="77" t="str">
        <f>IF(HBL[[#This Row],[Produktionskedja]]&lt;&gt;"",VLOOKUP(HBL[[#This Row],[Produktionskedja]],Normalvärden[],4,FALSE),"")</f>
        <v/>
      </c>
      <c r="Z433" s="54"/>
      <c r="AA433" s="3"/>
      <c r="AB433" s="54"/>
      <c r="AC433" s="55" t="str">
        <f>IF(HBL[[#This Row],[Växthusgasutsläpp g CO2e/MJ]]&lt;&gt;"",IF(HBL[[#This Row],[Växthusgasutsläpp g CO2e/MJ]]&gt;(0.5*VLOOKUP(HBL[[#This Row],[Användningsområde]],Användningsområde[],2,FALSE)),"Utsläppsminskningen är mindre än 50 % och uppfyller därför inte hållbarhetskriterierna",""),"")</f>
        <v/>
      </c>
      <c r="AD433" s="163"/>
    </row>
    <row r="434" spans="2:30" x14ac:dyDescent="0.35">
      <c r="B434" s="9" t="str">
        <f>IF(HBL[[#This Row],[Hållbar mängd]]&gt;0,IF(HBL[[#This Row],[Enhet]]=Listor!$A$44,HBL[[#This Row],[Hållbar mängd]]*HBL[[#This Row],[Effektivt värmevärde]]*1000,HBL[[#This Row],[Hållbar mängd]]*HBL[[#This Row],[Effektivt värmevärde]]),"")</f>
        <v/>
      </c>
      <c r="C434" s="120" t="str">
        <f>IFERROR(IF(VLOOKUP(HBL[[#This Row],[Drivmedel]],DML_drivmedel[[FuelID]:[Reduktionsplikt]],10,FALSE)="Ja",VLOOKUP(HBL[[#This Row],[Drivmedelskategori]],Drivmedel[],5,FALSE),""),"")</f>
        <v/>
      </c>
      <c r="D434" s="9" t="str">
        <f>IFERROR(IF(HBL[[#This Row],[Hållbar mängd]]&gt;0,HBL[[#This Row],[Växthusgasutsläpp g CO2e/MJ]]*HBL[[#This Row],[Energimängd MJ]]/1000000,""),"")</f>
        <v/>
      </c>
      <c r="E434" s="3" t="str">
        <f>IF(HBL[[#This Row],[Hållbar mängd]]&gt;0,CONCATENATE(Rapporteringsår,"-",HBL[[#This Row],[ID]]),"")</f>
        <v/>
      </c>
      <c r="F434" s="3" t="str">
        <f>IF(HBL[[#This Row],[Hållbar mängd]]&gt;0,Organisationsnummer,"")</f>
        <v/>
      </c>
      <c r="G434" s="56" t="str">
        <f>IF(HBL[[#This Row],[Hållbar mängd]]&gt;0,Rapporteringsår,"")</f>
        <v/>
      </c>
      <c r="H434" s="76" t="str">
        <f>IFERROR(VLOOKUP(HBL[[#This Row],[Råvara]],Råvaror!$B$3:$D$81,3,FALSE),"")</f>
        <v/>
      </c>
      <c r="I434" s="76" t="str">
        <f>IFERROR(VLOOKUP(HBL[[#This Row],[Råvara]],Råvaror!$B$3:$E$81,4,FALSE),"")</f>
        <v/>
      </c>
      <c r="J434" s="76" t="str">
        <f>IFERROR(VLOOKUP(HBL[[#This Row],[Drivmedel]],DML_drivmedel[[FuelID]:[Drivmedel]],6,FALSE),"")</f>
        <v/>
      </c>
      <c r="K434" s="148">
        <v>3432</v>
      </c>
      <c r="L434" s="3"/>
      <c r="M434" s="3"/>
      <c r="N434" s="3"/>
      <c r="O434" s="78"/>
      <c r="P434" s="3"/>
      <c r="Q434" s="3" t="str">
        <f>IFERROR(HLOOKUP(HBL[[#This Row],[Bränslekategori]],Listor!$G$292:$N$306,IF(HBL[[#This Row],[Enhet]]=Listor!$A$44,14,IF(HBL[[#This Row],[Enhet]]=Listor!$A$45,15,"")),FALSE),"")</f>
        <v/>
      </c>
      <c r="R434" s="3"/>
      <c r="S434" s="3"/>
      <c r="T434" s="3"/>
      <c r="U434" s="3"/>
      <c r="V434" s="3"/>
      <c r="W434" s="3"/>
      <c r="X434" s="3"/>
      <c r="Y434" s="77" t="str">
        <f>IF(HBL[[#This Row],[Produktionskedja]]&lt;&gt;"",VLOOKUP(HBL[[#This Row],[Produktionskedja]],Normalvärden[],4,FALSE),"")</f>
        <v/>
      </c>
      <c r="Z434" s="54"/>
      <c r="AA434" s="3"/>
      <c r="AB434" s="54"/>
      <c r="AC434" s="55" t="str">
        <f>IF(HBL[[#This Row],[Växthusgasutsläpp g CO2e/MJ]]&lt;&gt;"",IF(HBL[[#This Row],[Växthusgasutsläpp g CO2e/MJ]]&gt;(0.5*VLOOKUP(HBL[[#This Row],[Användningsområde]],Användningsområde[],2,FALSE)),"Utsläppsminskningen är mindre än 50 % och uppfyller därför inte hållbarhetskriterierna",""),"")</f>
        <v/>
      </c>
      <c r="AD434" s="163"/>
    </row>
    <row r="435" spans="2:30" x14ac:dyDescent="0.35">
      <c r="B435" s="9" t="str">
        <f>IF(HBL[[#This Row],[Hållbar mängd]]&gt;0,IF(HBL[[#This Row],[Enhet]]=Listor!$A$44,HBL[[#This Row],[Hållbar mängd]]*HBL[[#This Row],[Effektivt värmevärde]]*1000,HBL[[#This Row],[Hållbar mängd]]*HBL[[#This Row],[Effektivt värmevärde]]),"")</f>
        <v/>
      </c>
      <c r="C435" s="120" t="str">
        <f>IFERROR(IF(VLOOKUP(HBL[[#This Row],[Drivmedel]],DML_drivmedel[[FuelID]:[Reduktionsplikt]],10,FALSE)="Ja",VLOOKUP(HBL[[#This Row],[Drivmedelskategori]],Drivmedel[],5,FALSE),""),"")</f>
        <v/>
      </c>
      <c r="D435" s="9" t="str">
        <f>IFERROR(IF(HBL[[#This Row],[Hållbar mängd]]&gt;0,HBL[[#This Row],[Växthusgasutsläpp g CO2e/MJ]]*HBL[[#This Row],[Energimängd MJ]]/1000000,""),"")</f>
        <v/>
      </c>
      <c r="E435" s="3" t="str">
        <f>IF(HBL[[#This Row],[Hållbar mängd]]&gt;0,CONCATENATE(Rapporteringsår,"-",HBL[[#This Row],[ID]]),"")</f>
        <v/>
      </c>
      <c r="F435" s="3" t="str">
        <f>IF(HBL[[#This Row],[Hållbar mängd]]&gt;0,Organisationsnummer,"")</f>
        <v/>
      </c>
      <c r="G435" s="56" t="str">
        <f>IF(HBL[[#This Row],[Hållbar mängd]]&gt;0,Rapporteringsår,"")</f>
        <v/>
      </c>
      <c r="H435" s="76" t="str">
        <f>IFERROR(VLOOKUP(HBL[[#This Row],[Råvara]],Råvaror!$B$3:$D$81,3,FALSE),"")</f>
        <v/>
      </c>
      <c r="I435" s="76" t="str">
        <f>IFERROR(VLOOKUP(HBL[[#This Row],[Råvara]],Råvaror!$B$3:$E$81,4,FALSE),"")</f>
        <v/>
      </c>
      <c r="J435" s="76" t="str">
        <f>IFERROR(VLOOKUP(HBL[[#This Row],[Drivmedel]],DML_drivmedel[[FuelID]:[Drivmedel]],6,FALSE),"")</f>
        <v/>
      </c>
      <c r="K435" s="148">
        <v>3433</v>
      </c>
      <c r="L435" s="3"/>
      <c r="M435" s="3"/>
      <c r="N435" s="3"/>
      <c r="O435" s="78"/>
      <c r="P435" s="3"/>
      <c r="Q435" s="3" t="str">
        <f>IFERROR(HLOOKUP(HBL[[#This Row],[Bränslekategori]],Listor!$G$292:$N$306,IF(HBL[[#This Row],[Enhet]]=Listor!$A$44,14,IF(HBL[[#This Row],[Enhet]]=Listor!$A$45,15,"")),FALSE),"")</f>
        <v/>
      </c>
      <c r="R435" s="3"/>
      <c r="S435" s="3"/>
      <c r="T435" s="3"/>
      <c r="U435" s="3"/>
      <c r="V435" s="3"/>
      <c r="W435" s="3"/>
      <c r="X435" s="3"/>
      <c r="Y435" s="77" t="str">
        <f>IF(HBL[[#This Row],[Produktionskedja]]&lt;&gt;"",VLOOKUP(HBL[[#This Row],[Produktionskedja]],Normalvärden[],4,FALSE),"")</f>
        <v/>
      </c>
      <c r="Z435" s="54"/>
      <c r="AA435" s="3"/>
      <c r="AB435" s="54"/>
      <c r="AC435" s="55" t="str">
        <f>IF(HBL[[#This Row],[Växthusgasutsläpp g CO2e/MJ]]&lt;&gt;"",IF(HBL[[#This Row],[Växthusgasutsläpp g CO2e/MJ]]&gt;(0.5*VLOOKUP(HBL[[#This Row],[Användningsområde]],Användningsområde[],2,FALSE)),"Utsläppsminskningen är mindre än 50 % och uppfyller därför inte hållbarhetskriterierna",""),"")</f>
        <v/>
      </c>
      <c r="AD435" s="163"/>
    </row>
    <row r="436" spans="2:30" x14ac:dyDescent="0.35">
      <c r="B436" s="9" t="str">
        <f>IF(HBL[[#This Row],[Hållbar mängd]]&gt;0,IF(HBL[[#This Row],[Enhet]]=Listor!$A$44,HBL[[#This Row],[Hållbar mängd]]*HBL[[#This Row],[Effektivt värmevärde]]*1000,HBL[[#This Row],[Hållbar mängd]]*HBL[[#This Row],[Effektivt värmevärde]]),"")</f>
        <v/>
      </c>
      <c r="C436" s="120" t="str">
        <f>IFERROR(IF(VLOOKUP(HBL[[#This Row],[Drivmedel]],DML_drivmedel[[FuelID]:[Reduktionsplikt]],10,FALSE)="Ja",VLOOKUP(HBL[[#This Row],[Drivmedelskategori]],Drivmedel[],5,FALSE),""),"")</f>
        <v/>
      </c>
      <c r="D436" s="9" t="str">
        <f>IFERROR(IF(HBL[[#This Row],[Hållbar mängd]]&gt;0,HBL[[#This Row],[Växthusgasutsläpp g CO2e/MJ]]*HBL[[#This Row],[Energimängd MJ]]/1000000,""),"")</f>
        <v/>
      </c>
      <c r="E436" s="3" t="str">
        <f>IF(HBL[[#This Row],[Hållbar mängd]]&gt;0,CONCATENATE(Rapporteringsår,"-",HBL[[#This Row],[ID]]),"")</f>
        <v/>
      </c>
      <c r="F436" s="3" t="str">
        <f>IF(HBL[[#This Row],[Hållbar mängd]]&gt;0,Organisationsnummer,"")</f>
        <v/>
      </c>
      <c r="G436" s="56" t="str">
        <f>IF(HBL[[#This Row],[Hållbar mängd]]&gt;0,Rapporteringsår,"")</f>
        <v/>
      </c>
      <c r="H436" s="76" t="str">
        <f>IFERROR(VLOOKUP(HBL[[#This Row],[Råvara]],Råvaror!$B$3:$D$81,3,FALSE),"")</f>
        <v/>
      </c>
      <c r="I436" s="76" t="str">
        <f>IFERROR(VLOOKUP(HBL[[#This Row],[Råvara]],Råvaror!$B$3:$E$81,4,FALSE),"")</f>
        <v/>
      </c>
      <c r="J436" s="76" t="str">
        <f>IFERROR(VLOOKUP(HBL[[#This Row],[Drivmedel]],DML_drivmedel[[FuelID]:[Drivmedel]],6,FALSE),"")</f>
        <v/>
      </c>
      <c r="K436" s="148">
        <v>3434</v>
      </c>
      <c r="L436" s="3"/>
      <c r="M436" s="3"/>
      <c r="N436" s="3"/>
      <c r="O436" s="78"/>
      <c r="P436" s="3"/>
      <c r="Q436" s="3" t="str">
        <f>IFERROR(HLOOKUP(HBL[[#This Row],[Bränslekategori]],Listor!$G$292:$N$306,IF(HBL[[#This Row],[Enhet]]=Listor!$A$44,14,IF(HBL[[#This Row],[Enhet]]=Listor!$A$45,15,"")),FALSE),"")</f>
        <v/>
      </c>
      <c r="R436" s="3"/>
      <c r="S436" s="3"/>
      <c r="T436" s="3"/>
      <c r="U436" s="3"/>
      <c r="V436" s="3"/>
      <c r="W436" s="3"/>
      <c r="X436" s="3"/>
      <c r="Y436" s="77" t="str">
        <f>IF(HBL[[#This Row],[Produktionskedja]]&lt;&gt;"",VLOOKUP(HBL[[#This Row],[Produktionskedja]],Normalvärden[],4,FALSE),"")</f>
        <v/>
      </c>
      <c r="Z436" s="54"/>
      <c r="AA436" s="3"/>
      <c r="AB436" s="54"/>
      <c r="AC436" s="55" t="str">
        <f>IF(HBL[[#This Row],[Växthusgasutsläpp g CO2e/MJ]]&lt;&gt;"",IF(HBL[[#This Row],[Växthusgasutsläpp g CO2e/MJ]]&gt;(0.5*VLOOKUP(HBL[[#This Row],[Användningsområde]],Användningsområde[],2,FALSE)),"Utsläppsminskningen är mindre än 50 % och uppfyller därför inte hållbarhetskriterierna",""),"")</f>
        <v/>
      </c>
      <c r="AD436" s="163"/>
    </row>
    <row r="437" spans="2:30" x14ac:dyDescent="0.35">
      <c r="B437" s="9" t="str">
        <f>IF(HBL[[#This Row],[Hållbar mängd]]&gt;0,IF(HBL[[#This Row],[Enhet]]=Listor!$A$44,HBL[[#This Row],[Hållbar mängd]]*HBL[[#This Row],[Effektivt värmevärde]]*1000,HBL[[#This Row],[Hållbar mängd]]*HBL[[#This Row],[Effektivt värmevärde]]),"")</f>
        <v/>
      </c>
      <c r="C437" s="120" t="str">
        <f>IFERROR(IF(VLOOKUP(HBL[[#This Row],[Drivmedel]],DML_drivmedel[[FuelID]:[Reduktionsplikt]],10,FALSE)="Ja",VLOOKUP(HBL[[#This Row],[Drivmedelskategori]],Drivmedel[],5,FALSE),""),"")</f>
        <v/>
      </c>
      <c r="D437" s="9" t="str">
        <f>IFERROR(IF(HBL[[#This Row],[Hållbar mängd]]&gt;0,HBL[[#This Row],[Växthusgasutsläpp g CO2e/MJ]]*HBL[[#This Row],[Energimängd MJ]]/1000000,""),"")</f>
        <v/>
      </c>
      <c r="E437" s="3" t="str">
        <f>IF(HBL[[#This Row],[Hållbar mängd]]&gt;0,CONCATENATE(Rapporteringsår,"-",HBL[[#This Row],[ID]]),"")</f>
        <v/>
      </c>
      <c r="F437" s="3" t="str">
        <f>IF(HBL[[#This Row],[Hållbar mängd]]&gt;0,Organisationsnummer,"")</f>
        <v/>
      </c>
      <c r="G437" s="56" t="str">
        <f>IF(HBL[[#This Row],[Hållbar mängd]]&gt;0,Rapporteringsår,"")</f>
        <v/>
      </c>
      <c r="H437" s="76" t="str">
        <f>IFERROR(VLOOKUP(HBL[[#This Row],[Råvara]],Råvaror!$B$3:$D$81,3,FALSE),"")</f>
        <v/>
      </c>
      <c r="I437" s="76" t="str">
        <f>IFERROR(VLOOKUP(HBL[[#This Row],[Råvara]],Råvaror!$B$3:$E$81,4,FALSE),"")</f>
        <v/>
      </c>
      <c r="J437" s="76" t="str">
        <f>IFERROR(VLOOKUP(HBL[[#This Row],[Drivmedel]],DML_drivmedel[[FuelID]:[Drivmedel]],6,FALSE),"")</f>
        <v/>
      </c>
      <c r="K437" s="148">
        <v>3435</v>
      </c>
      <c r="L437" s="3"/>
      <c r="M437" s="3"/>
      <c r="N437" s="3"/>
      <c r="O437" s="78"/>
      <c r="P437" s="3"/>
      <c r="Q437" s="3" t="str">
        <f>IFERROR(HLOOKUP(HBL[[#This Row],[Bränslekategori]],Listor!$G$292:$N$306,IF(HBL[[#This Row],[Enhet]]=Listor!$A$44,14,IF(HBL[[#This Row],[Enhet]]=Listor!$A$45,15,"")),FALSE),"")</f>
        <v/>
      </c>
      <c r="R437" s="3"/>
      <c r="S437" s="3"/>
      <c r="T437" s="3"/>
      <c r="U437" s="3"/>
      <c r="V437" s="3"/>
      <c r="W437" s="3"/>
      <c r="X437" s="3"/>
      <c r="Y437" s="77" t="str">
        <f>IF(HBL[[#This Row],[Produktionskedja]]&lt;&gt;"",VLOOKUP(HBL[[#This Row],[Produktionskedja]],Normalvärden[],4,FALSE),"")</f>
        <v/>
      </c>
      <c r="Z437" s="54"/>
      <c r="AA437" s="3"/>
      <c r="AB437" s="54"/>
      <c r="AC437" s="55" t="str">
        <f>IF(HBL[[#This Row],[Växthusgasutsläpp g CO2e/MJ]]&lt;&gt;"",IF(HBL[[#This Row],[Växthusgasutsläpp g CO2e/MJ]]&gt;(0.5*VLOOKUP(HBL[[#This Row],[Användningsområde]],Användningsområde[],2,FALSE)),"Utsläppsminskningen är mindre än 50 % och uppfyller därför inte hållbarhetskriterierna",""),"")</f>
        <v/>
      </c>
      <c r="AD437" s="163"/>
    </row>
    <row r="438" spans="2:30" x14ac:dyDescent="0.35">
      <c r="B438" s="9" t="str">
        <f>IF(HBL[[#This Row],[Hållbar mängd]]&gt;0,IF(HBL[[#This Row],[Enhet]]=Listor!$A$44,HBL[[#This Row],[Hållbar mängd]]*HBL[[#This Row],[Effektivt värmevärde]]*1000,HBL[[#This Row],[Hållbar mängd]]*HBL[[#This Row],[Effektivt värmevärde]]),"")</f>
        <v/>
      </c>
      <c r="C438" s="120" t="str">
        <f>IFERROR(IF(VLOOKUP(HBL[[#This Row],[Drivmedel]],DML_drivmedel[[FuelID]:[Reduktionsplikt]],10,FALSE)="Ja",VLOOKUP(HBL[[#This Row],[Drivmedelskategori]],Drivmedel[],5,FALSE),""),"")</f>
        <v/>
      </c>
      <c r="D438" s="9" t="str">
        <f>IFERROR(IF(HBL[[#This Row],[Hållbar mängd]]&gt;0,HBL[[#This Row],[Växthusgasutsläpp g CO2e/MJ]]*HBL[[#This Row],[Energimängd MJ]]/1000000,""),"")</f>
        <v/>
      </c>
      <c r="E438" s="3" t="str">
        <f>IF(HBL[[#This Row],[Hållbar mängd]]&gt;0,CONCATENATE(Rapporteringsår,"-",HBL[[#This Row],[ID]]),"")</f>
        <v/>
      </c>
      <c r="F438" s="3" t="str">
        <f>IF(HBL[[#This Row],[Hållbar mängd]]&gt;0,Organisationsnummer,"")</f>
        <v/>
      </c>
      <c r="G438" s="56" t="str">
        <f>IF(HBL[[#This Row],[Hållbar mängd]]&gt;0,Rapporteringsår,"")</f>
        <v/>
      </c>
      <c r="H438" s="76" t="str">
        <f>IFERROR(VLOOKUP(HBL[[#This Row],[Råvara]],Råvaror!$B$3:$D$81,3,FALSE),"")</f>
        <v/>
      </c>
      <c r="I438" s="76" t="str">
        <f>IFERROR(VLOOKUP(HBL[[#This Row],[Råvara]],Råvaror!$B$3:$E$81,4,FALSE),"")</f>
        <v/>
      </c>
      <c r="J438" s="76" t="str">
        <f>IFERROR(VLOOKUP(HBL[[#This Row],[Drivmedel]],DML_drivmedel[[FuelID]:[Drivmedel]],6,FALSE),"")</f>
        <v/>
      </c>
      <c r="K438" s="148">
        <v>3436</v>
      </c>
      <c r="L438" s="3"/>
      <c r="M438" s="3"/>
      <c r="N438" s="3"/>
      <c r="O438" s="78"/>
      <c r="P438" s="3"/>
      <c r="Q438" s="3" t="str">
        <f>IFERROR(HLOOKUP(HBL[[#This Row],[Bränslekategori]],Listor!$G$292:$N$306,IF(HBL[[#This Row],[Enhet]]=Listor!$A$44,14,IF(HBL[[#This Row],[Enhet]]=Listor!$A$45,15,"")),FALSE),"")</f>
        <v/>
      </c>
      <c r="R438" s="3"/>
      <c r="S438" s="3"/>
      <c r="T438" s="3"/>
      <c r="U438" s="3"/>
      <c r="V438" s="3"/>
      <c r="W438" s="3"/>
      <c r="X438" s="3"/>
      <c r="Y438" s="77" t="str">
        <f>IF(HBL[[#This Row],[Produktionskedja]]&lt;&gt;"",VLOOKUP(HBL[[#This Row],[Produktionskedja]],Normalvärden[],4,FALSE),"")</f>
        <v/>
      </c>
      <c r="Z438" s="54"/>
      <c r="AA438" s="3"/>
      <c r="AB438" s="54"/>
      <c r="AC438" s="55" t="str">
        <f>IF(HBL[[#This Row],[Växthusgasutsläpp g CO2e/MJ]]&lt;&gt;"",IF(HBL[[#This Row],[Växthusgasutsläpp g CO2e/MJ]]&gt;(0.5*VLOOKUP(HBL[[#This Row],[Användningsområde]],Användningsområde[],2,FALSE)),"Utsläppsminskningen är mindre än 50 % och uppfyller därför inte hållbarhetskriterierna",""),"")</f>
        <v/>
      </c>
      <c r="AD438" s="163"/>
    </row>
    <row r="439" spans="2:30" x14ac:dyDescent="0.35">
      <c r="B439" s="9" t="str">
        <f>IF(HBL[[#This Row],[Hållbar mängd]]&gt;0,IF(HBL[[#This Row],[Enhet]]=Listor!$A$44,HBL[[#This Row],[Hållbar mängd]]*HBL[[#This Row],[Effektivt värmevärde]]*1000,HBL[[#This Row],[Hållbar mängd]]*HBL[[#This Row],[Effektivt värmevärde]]),"")</f>
        <v/>
      </c>
      <c r="C439" s="120" t="str">
        <f>IFERROR(IF(VLOOKUP(HBL[[#This Row],[Drivmedel]],DML_drivmedel[[FuelID]:[Reduktionsplikt]],10,FALSE)="Ja",VLOOKUP(HBL[[#This Row],[Drivmedelskategori]],Drivmedel[],5,FALSE),""),"")</f>
        <v/>
      </c>
      <c r="D439" s="9" t="str">
        <f>IFERROR(IF(HBL[[#This Row],[Hållbar mängd]]&gt;0,HBL[[#This Row],[Växthusgasutsläpp g CO2e/MJ]]*HBL[[#This Row],[Energimängd MJ]]/1000000,""),"")</f>
        <v/>
      </c>
      <c r="E439" s="3" t="str">
        <f>IF(HBL[[#This Row],[Hållbar mängd]]&gt;0,CONCATENATE(Rapporteringsår,"-",HBL[[#This Row],[ID]]),"")</f>
        <v/>
      </c>
      <c r="F439" s="3" t="str">
        <f>IF(HBL[[#This Row],[Hållbar mängd]]&gt;0,Organisationsnummer,"")</f>
        <v/>
      </c>
      <c r="G439" s="56" t="str">
        <f>IF(HBL[[#This Row],[Hållbar mängd]]&gt;0,Rapporteringsår,"")</f>
        <v/>
      </c>
      <c r="H439" s="76" t="str">
        <f>IFERROR(VLOOKUP(HBL[[#This Row],[Råvara]],Råvaror!$B$3:$D$81,3,FALSE),"")</f>
        <v/>
      </c>
      <c r="I439" s="76" t="str">
        <f>IFERROR(VLOOKUP(HBL[[#This Row],[Råvara]],Råvaror!$B$3:$E$81,4,FALSE),"")</f>
        <v/>
      </c>
      <c r="J439" s="76" t="str">
        <f>IFERROR(VLOOKUP(HBL[[#This Row],[Drivmedel]],DML_drivmedel[[FuelID]:[Drivmedel]],6,FALSE),"")</f>
        <v/>
      </c>
      <c r="K439" s="148">
        <v>3437</v>
      </c>
      <c r="L439" s="3"/>
      <c r="M439" s="3"/>
      <c r="N439" s="3"/>
      <c r="O439" s="78"/>
      <c r="P439" s="3"/>
      <c r="Q439" s="3" t="str">
        <f>IFERROR(HLOOKUP(HBL[[#This Row],[Bränslekategori]],Listor!$G$292:$N$306,IF(HBL[[#This Row],[Enhet]]=Listor!$A$44,14,IF(HBL[[#This Row],[Enhet]]=Listor!$A$45,15,"")),FALSE),"")</f>
        <v/>
      </c>
      <c r="R439" s="3"/>
      <c r="S439" s="3"/>
      <c r="T439" s="3"/>
      <c r="U439" s="3"/>
      <c r="V439" s="3"/>
      <c r="W439" s="3"/>
      <c r="X439" s="3"/>
      <c r="Y439" s="77" t="str">
        <f>IF(HBL[[#This Row],[Produktionskedja]]&lt;&gt;"",VLOOKUP(HBL[[#This Row],[Produktionskedja]],Normalvärden[],4,FALSE),"")</f>
        <v/>
      </c>
      <c r="Z439" s="54"/>
      <c r="AA439" s="3"/>
      <c r="AB439" s="54"/>
      <c r="AC439" s="55" t="str">
        <f>IF(HBL[[#This Row],[Växthusgasutsläpp g CO2e/MJ]]&lt;&gt;"",IF(HBL[[#This Row],[Växthusgasutsläpp g CO2e/MJ]]&gt;(0.5*VLOOKUP(HBL[[#This Row],[Användningsområde]],Användningsområde[],2,FALSE)),"Utsläppsminskningen är mindre än 50 % och uppfyller därför inte hållbarhetskriterierna",""),"")</f>
        <v/>
      </c>
      <c r="AD439" s="163"/>
    </row>
    <row r="440" spans="2:30" x14ac:dyDescent="0.35">
      <c r="B440" s="9" t="str">
        <f>IF(HBL[[#This Row],[Hållbar mängd]]&gt;0,IF(HBL[[#This Row],[Enhet]]=Listor!$A$44,HBL[[#This Row],[Hållbar mängd]]*HBL[[#This Row],[Effektivt värmevärde]]*1000,HBL[[#This Row],[Hållbar mängd]]*HBL[[#This Row],[Effektivt värmevärde]]),"")</f>
        <v/>
      </c>
      <c r="C440" s="120" t="str">
        <f>IFERROR(IF(VLOOKUP(HBL[[#This Row],[Drivmedel]],DML_drivmedel[[FuelID]:[Reduktionsplikt]],10,FALSE)="Ja",VLOOKUP(HBL[[#This Row],[Drivmedelskategori]],Drivmedel[],5,FALSE),""),"")</f>
        <v/>
      </c>
      <c r="D440" s="9" t="str">
        <f>IFERROR(IF(HBL[[#This Row],[Hållbar mängd]]&gt;0,HBL[[#This Row],[Växthusgasutsläpp g CO2e/MJ]]*HBL[[#This Row],[Energimängd MJ]]/1000000,""),"")</f>
        <v/>
      </c>
      <c r="E440" s="3" t="str">
        <f>IF(HBL[[#This Row],[Hållbar mängd]]&gt;0,CONCATENATE(Rapporteringsår,"-",HBL[[#This Row],[ID]]),"")</f>
        <v/>
      </c>
      <c r="F440" s="3" t="str">
        <f>IF(HBL[[#This Row],[Hållbar mängd]]&gt;0,Organisationsnummer,"")</f>
        <v/>
      </c>
      <c r="G440" s="56" t="str">
        <f>IF(HBL[[#This Row],[Hållbar mängd]]&gt;0,Rapporteringsår,"")</f>
        <v/>
      </c>
      <c r="H440" s="76" t="str">
        <f>IFERROR(VLOOKUP(HBL[[#This Row],[Råvara]],Råvaror!$B$3:$D$81,3,FALSE),"")</f>
        <v/>
      </c>
      <c r="I440" s="76" t="str">
        <f>IFERROR(VLOOKUP(HBL[[#This Row],[Råvara]],Råvaror!$B$3:$E$81,4,FALSE),"")</f>
        <v/>
      </c>
      <c r="J440" s="76" t="str">
        <f>IFERROR(VLOOKUP(HBL[[#This Row],[Drivmedel]],DML_drivmedel[[FuelID]:[Drivmedel]],6,FALSE),"")</f>
        <v/>
      </c>
      <c r="K440" s="148">
        <v>3438</v>
      </c>
      <c r="L440" s="3"/>
      <c r="M440" s="3"/>
      <c r="N440" s="3"/>
      <c r="O440" s="78"/>
      <c r="P440" s="3"/>
      <c r="Q440" s="3" t="str">
        <f>IFERROR(HLOOKUP(HBL[[#This Row],[Bränslekategori]],Listor!$G$292:$N$306,IF(HBL[[#This Row],[Enhet]]=Listor!$A$44,14,IF(HBL[[#This Row],[Enhet]]=Listor!$A$45,15,"")),FALSE),"")</f>
        <v/>
      </c>
      <c r="R440" s="3"/>
      <c r="S440" s="3"/>
      <c r="T440" s="3"/>
      <c r="U440" s="3"/>
      <c r="V440" s="3"/>
      <c r="W440" s="3"/>
      <c r="X440" s="3"/>
      <c r="Y440" s="77" t="str">
        <f>IF(HBL[[#This Row],[Produktionskedja]]&lt;&gt;"",VLOOKUP(HBL[[#This Row],[Produktionskedja]],Normalvärden[],4,FALSE),"")</f>
        <v/>
      </c>
      <c r="Z440" s="54"/>
      <c r="AA440" s="3"/>
      <c r="AB440" s="54"/>
      <c r="AC440" s="55" t="str">
        <f>IF(HBL[[#This Row],[Växthusgasutsläpp g CO2e/MJ]]&lt;&gt;"",IF(HBL[[#This Row],[Växthusgasutsläpp g CO2e/MJ]]&gt;(0.5*VLOOKUP(HBL[[#This Row],[Användningsområde]],Användningsområde[],2,FALSE)),"Utsläppsminskningen är mindre än 50 % och uppfyller därför inte hållbarhetskriterierna",""),"")</f>
        <v/>
      </c>
      <c r="AD440" s="163"/>
    </row>
    <row r="441" spans="2:30" x14ac:dyDescent="0.35">
      <c r="B441" s="9" t="str">
        <f>IF(HBL[[#This Row],[Hållbar mängd]]&gt;0,IF(HBL[[#This Row],[Enhet]]=Listor!$A$44,HBL[[#This Row],[Hållbar mängd]]*HBL[[#This Row],[Effektivt värmevärde]]*1000,HBL[[#This Row],[Hållbar mängd]]*HBL[[#This Row],[Effektivt värmevärde]]),"")</f>
        <v/>
      </c>
      <c r="C441" s="120" t="str">
        <f>IFERROR(IF(VLOOKUP(HBL[[#This Row],[Drivmedel]],DML_drivmedel[[FuelID]:[Reduktionsplikt]],10,FALSE)="Ja",VLOOKUP(HBL[[#This Row],[Drivmedelskategori]],Drivmedel[],5,FALSE),""),"")</f>
        <v/>
      </c>
      <c r="D441" s="9" t="str">
        <f>IFERROR(IF(HBL[[#This Row],[Hållbar mängd]]&gt;0,HBL[[#This Row],[Växthusgasutsläpp g CO2e/MJ]]*HBL[[#This Row],[Energimängd MJ]]/1000000,""),"")</f>
        <v/>
      </c>
      <c r="E441" s="3" t="str">
        <f>IF(HBL[[#This Row],[Hållbar mängd]]&gt;0,CONCATENATE(Rapporteringsår,"-",HBL[[#This Row],[ID]]),"")</f>
        <v/>
      </c>
      <c r="F441" s="3" t="str">
        <f>IF(HBL[[#This Row],[Hållbar mängd]]&gt;0,Organisationsnummer,"")</f>
        <v/>
      </c>
      <c r="G441" s="56" t="str">
        <f>IF(HBL[[#This Row],[Hållbar mängd]]&gt;0,Rapporteringsår,"")</f>
        <v/>
      </c>
      <c r="H441" s="76" t="str">
        <f>IFERROR(VLOOKUP(HBL[[#This Row],[Råvara]],Råvaror!$B$3:$D$81,3,FALSE),"")</f>
        <v/>
      </c>
      <c r="I441" s="76" t="str">
        <f>IFERROR(VLOOKUP(HBL[[#This Row],[Råvara]],Råvaror!$B$3:$E$81,4,FALSE),"")</f>
        <v/>
      </c>
      <c r="J441" s="76" t="str">
        <f>IFERROR(VLOOKUP(HBL[[#This Row],[Drivmedel]],DML_drivmedel[[FuelID]:[Drivmedel]],6,FALSE),"")</f>
        <v/>
      </c>
      <c r="K441" s="148">
        <v>3439</v>
      </c>
      <c r="L441" s="3"/>
      <c r="M441" s="3"/>
      <c r="N441" s="3"/>
      <c r="O441" s="78"/>
      <c r="P441" s="3"/>
      <c r="Q441" s="3" t="str">
        <f>IFERROR(HLOOKUP(HBL[[#This Row],[Bränslekategori]],Listor!$G$292:$N$306,IF(HBL[[#This Row],[Enhet]]=Listor!$A$44,14,IF(HBL[[#This Row],[Enhet]]=Listor!$A$45,15,"")),FALSE),"")</f>
        <v/>
      </c>
      <c r="R441" s="3"/>
      <c r="S441" s="3"/>
      <c r="T441" s="3"/>
      <c r="U441" s="3"/>
      <c r="V441" s="3"/>
      <c r="W441" s="3"/>
      <c r="X441" s="3"/>
      <c r="Y441" s="77" t="str">
        <f>IF(HBL[[#This Row],[Produktionskedja]]&lt;&gt;"",VLOOKUP(HBL[[#This Row],[Produktionskedja]],Normalvärden[],4,FALSE),"")</f>
        <v/>
      </c>
      <c r="Z441" s="54"/>
      <c r="AA441" s="3"/>
      <c r="AB441" s="54"/>
      <c r="AC441" s="55" t="str">
        <f>IF(HBL[[#This Row],[Växthusgasutsläpp g CO2e/MJ]]&lt;&gt;"",IF(HBL[[#This Row],[Växthusgasutsläpp g CO2e/MJ]]&gt;(0.5*VLOOKUP(HBL[[#This Row],[Användningsområde]],Användningsområde[],2,FALSE)),"Utsläppsminskningen är mindre än 50 % och uppfyller därför inte hållbarhetskriterierna",""),"")</f>
        <v/>
      </c>
      <c r="AD441" s="163"/>
    </row>
    <row r="442" spans="2:30" x14ac:dyDescent="0.35">
      <c r="B442" s="9" t="str">
        <f>IF(HBL[[#This Row],[Hållbar mängd]]&gt;0,IF(HBL[[#This Row],[Enhet]]=Listor!$A$44,HBL[[#This Row],[Hållbar mängd]]*HBL[[#This Row],[Effektivt värmevärde]]*1000,HBL[[#This Row],[Hållbar mängd]]*HBL[[#This Row],[Effektivt värmevärde]]),"")</f>
        <v/>
      </c>
      <c r="C442" s="120" t="str">
        <f>IFERROR(IF(VLOOKUP(HBL[[#This Row],[Drivmedel]],DML_drivmedel[[FuelID]:[Reduktionsplikt]],10,FALSE)="Ja",VLOOKUP(HBL[[#This Row],[Drivmedelskategori]],Drivmedel[],5,FALSE),""),"")</f>
        <v/>
      </c>
      <c r="D442" s="9" t="str">
        <f>IFERROR(IF(HBL[[#This Row],[Hållbar mängd]]&gt;0,HBL[[#This Row],[Växthusgasutsläpp g CO2e/MJ]]*HBL[[#This Row],[Energimängd MJ]]/1000000,""),"")</f>
        <v/>
      </c>
      <c r="E442" s="3" t="str">
        <f>IF(HBL[[#This Row],[Hållbar mängd]]&gt;0,CONCATENATE(Rapporteringsår,"-",HBL[[#This Row],[ID]]),"")</f>
        <v/>
      </c>
      <c r="F442" s="3" t="str">
        <f>IF(HBL[[#This Row],[Hållbar mängd]]&gt;0,Organisationsnummer,"")</f>
        <v/>
      </c>
      <c r="G442" s="56" t="str">
        <f>IF(HBL[[#This Row],[Hållbar mängd]]&gt;0,Rapporteringsår,"")</f>
        <v/>
      </c>
      <c r="H442" s="76" t="str">
        <f>IFERROR(VLOOKUP(HBL[[#This Row],[Råvara]],Råvaror!$B$3:$D$81,3,FALSE),"")</f>
        <v/>
      </c>
      <c r="I442" s="76" t="str">
        <f>IFERROR(VLOOKUP(HBL[[#This Row],[Råvara]],Råvaror!$B$3:$E$81,4,FALSE),"")</f>
        <v/>
      </c>
      <c r="J442" s="76" t="str">
        <f>IFERROR(VLOOKUP(HBL[[#This Row],[Drivmedel]],DML_drivmedel[[FuelID]:[Drivmedel]],6,FALSE),"")</f>
        <v/>
      </c>
      <c r="K442" s="148">
        <v>3440</v>
      </c>
      <c r="L442" s="3"/>
      <c r="M442" s="3"/>
      <c r="N442" s="3"/>
      <c r="O442" s="78"/>
      <c r="P442" s="3"/>
      <c r="Q442" s="3" t="str">
        <f>IFERROR(HLOOKUP(HBL[[#This Row],[Bränslekategori]],Listor!$G$292:$N$306,IF(HBL[[#This Row],[Enhet]]=Listor!$A$44,14,IF(HBL[[#This Row],[Enhet]]=Listor!$A$45,15,"")),FALSE),"")</f>
        <v/>
      </c>
      <c r="R442" s="3"/>
      <c r="S442" s="3"/>
      <c r="T442" s="3"/>
      <c r="U442" s="3"/>
      <c r="V442" s="3"/>
      <c r="W442" s="3"/>
      <c r="X442" s="3"/>
      <c r="Y442" s="77" t="str">
        <f>IF(HBL[[#This Row],[Produktionskedja]]&lt;&gt;"",VLOOKUP(HBL[[#This Row],[Produktionskedja]],Normalvärden[],4,FALSE),"")</f>
        <v/>
      </c>
      <c r="Z442" s="54"/>
      <c r="AA442" s="3"/>
      <c r="AB442" s="54"/>
      <c r="AC442" s="55" t="str">
        <f>IF(HBL[[#This Row],[Växthusgasutsläpp g CO2e/MJ]]&lt;&gt;"",IF(HBL[[#This Row],[Växthusgasutsläpp g CO2e/MJ]]&gt;(0.5*VLOOKUP(HBL[[#This Row],[Användningsområde]],Användningsområde[],2,FALSE)),"Utsläppsminskningen är mindre än 50 % och uppfyller därför inte hållbarhetskriterierna",""),"")</f>
        <v/>
      </c>
      <c r="AD442" s="163"/>
    </row>
    <row r="443" spans="2:30" x14ac:dyDescent="0.35">
      <c r="B443" s="9" t="str">
        <f>IF(HBL[[#This Row],[Hållbar mängd]]&gt;0,IF(HBL[[#This Row],[Enhet]]=Listor!$A$44,HBL[[#This Row],[Hållbar mängd]]*HBL[[#This Row],[Effektivt värmevärde]]*1000,HBL[[#This Row],[Hållbar mängd]]*HBL[[#This Row],[Effektivt värmevärde]]),"")</f>
        <v/>
      </c>
      <c r="C443" s="120" t="str">
        <f>IFERROR(IF(VLOOKUP(HBL[[#This Row],[Drivmedel]],DML_drivmedel[[FuelID]:[Reduktionsplikt]],10,FALSE)="Ja",VLOOKUP(HBL[[#This Row],[Drivmedelskategori]],Drivmedel[],5,FALSE),""),"")</f>
        <v/>
      </c>
      <c r="D443" s="9" t="str">
        <f>IFERROR(IF(HBL[[#This Row],[Hållbar mängd]]&gt;0,HBL[[#This Row],[Växthusgasutsläpp g CO2e/MJ]]*HBL[[#This Row],[Energimängd MJ]]/1000000,""),"")</f>
        <v/>
      </c>
      <c r="E443" s="3" t="str">
        <f>IF(HBL[[#This Row],[Hållbar mängd]]&gt;0,CONCATENATE(Rapporteringsår,"-",HBL[[#This Row],[ID]]),"")</f>
        <v/>
      </c>
      <c r="F443" s="3" t="str">
        <f>IF(HBL[[#This Row],[Hållbar mängd]]&gt;0,Organisationsnummer,"")</f>
        <v/>
      </c>
      <c r="G443" s="56" t="str">
        <f>IF(HBL[[#This Row],[Hållbar mängd]]&gt;0,Rapporteringsår,"")</f>
        <v/>
      </c>
      <c r="H443" s="76" t="str">
        <f>IFERROR(VLOOKUP(HBL[[#This Row],[Råvara]],Råvaror!$B$3:$D$81,3,FALSE),"")</f>
        <v/>
      </c>
      <c r="I443" s="76" t="str">
        <f>IFERROR(VLOOKUP(HBL[[#This Row],[Råvara]],Råvaror!$B$3:$E$81,4,FALSE),"")</f>
        <v/>
      </c>
      <c r="J443" s="76" t="str">
        <f>IFERROR(VLOOKUP(HBL[[#This Row],[Drivmedel]],DML_drivmedel[[FuelID]:[Drivmedel]],6,FALSE),"")</f>
        <v/>
      </c>
      <c r="K443" s="148">
        <v>3441</v>
      </c>
      <c r="L443" s="3"/>
      <c r="M443" s="3"/>
      <c r="N443" s="3"/>
      <c r="O443" s="78"/>
      <c r="P443" s="3"/>
      <c r="Q443" s="3" t="str">
        <f>IFERROR(HLOOKUP(HBL[[#This Row],[Bränslekategori]],Listor!$G$292:$N$306,IF(HBL[[#This Row],[Enhet]]=Listor!$A$44,14,IF(HBL[[#This Row],[Enhet]]=Listor!$A$45,15,"")),FALSE),"")</f>
        <v/>
      </c>
      <c r="R443" s="3"/>
      <c r="S443" s="3"/>
      <c r="T443" s="3"/>
      <c r="U443" s="3"/>
      <c r="V443" s="3"/>
      <c r="W443" s="3"/>
      <c r="X443" s="3"/>
      <c r="Y443" s="77" t="str">
        <f>IF(HBL[[#This Row],[Produktionskedja]]&lt;&gt;"",VLOOKUP(HBL[[#This Row],[Produktionskedja]],Normalvärden[],4,FALSE),"")</f>
        <v/>
      </c>
      <c r="Z443" s="54"/>
      <c r="AA443" s="3"/>
      <c r="AB443" s="54"/>
      <c r="AC443" s="55" t="str">
        <f>IF(HBL[[#This Row],[Växthusgasutsläpp g CO2e/MJ]]&lt;&gt;"",IF(HBL[[#This Row],[Växthusgasutsläpp g CO2e/MJ]]&gt;(0.5*VLOOKUP(HBL[[#This Row],[Användningsområde]],Användningsområde[],2,FALSE)),"Utsläppsminskningen är mindre än 50 % och uppfyller därför inte hållbarhetskriterierna",""),"")</f>
        <v/>
      </c>
      <c r="AD443" s="163"/>
    </row>
    <row r="444" spans="2:30" x14ac:dyDescent="0.35">
      <c r="B444" s="9" t="str">
        <f>IF(HBL[[#This Row],[Hållbar mängd]]&gt;0,IF(HBL[[#This Row],[Enhet]]=Listor!$A$44,HBL[[#This Row],[Hållbar mängd]]*HBL[[#This Row],[Effektivt värmevärde]]*1000,HBL[[#This Row],[Hållbar mängd]]*HBL[[#This Row],[Effektivt värmevärde]]),"")</f>
        <v/>
      </c>
      <c r="C444" s="120" t="str">
        <f>IFERROR(IF(VLOOKUP(HBL[[#This Row],[Drivmedel]],DML_drivmedel[[FuelID]:[Reduktionsplikt]],10,FALSE)="Ja",VLOOKUP(HBL[[#This Row],[Drivmedelskategori]],Drivmedel[],5,FALSE),""),"")</f>
        <v/>
      </c>
      <c r="D444" s="9" t="str">
        <f>IFERROR(IF(HBL[[#This Row],[Hållbar mängd]]&gt;0,HBL[[#This Row],[Växthusgasutsläpp g CO2e/MJ]]*HBL[[#This Row],[Energimängd MJ]]/1000000,""),"")</f>
        <v/>
      </c>
      <c r="E444" s="3" t="str">
        <f>IF(HBL[[#This Row],[Hållbar mängd]]&gt;0,CONCATENATE(Rapporteringsår,"-",HBL[[#This Row],[ID]]),"")</f>
        <v/>
      </c>
      <c r="F444" s="3" t="str">
        <f>IF(HBL[[#This Row],[Hållbar mängd]]&gt;0,Organisationsnummer,"")</f>
        <v/>
      </c>
      <c r="G444" s="56" t="str">
        <f>IF(HBL[[#This Row],[Hållbar mängd]]&gt;0,Rapporteringsår,"")</f>
        <v/>
      </c>
      <c r="H444" s="76" t="str">
        <f>IFERROR(VLOOKUP(HBL[[#This Row],[Råvara]],Råvaror!$B$3:$D$81,3,FALSE),"")</f>
        <v/>
      </c>
      <c r="I444" s="76" t="str">
        <f>IFERROR(VLOOKUP(HBL[[#This Row],[Råvara]],Råvaror!$B$3:$E$81,4,FALSE),"")</f>
        <v/>
      </c>
      <c r="J444" s="76" t="str">
        <f>IFERROR(VLOOKUP(HBL[[#This Row],[Drivmedel]],DML_drivmedel[[FuelID]:[Drivmedel]],6,FALSE),"")</f>
        <v/>
      </c>
      <c r="K444" s="148">
        <v>3442</v>
      </c>
      <c r="L444" s="3"/>
      <c r="M444" s="3"/>
      <c r="N444" s="3"/>
      <c r="O444" s="78"/>
      <c r="P444" s="3"/>
      <c r="Q444" s="3" t="str">
        <f>IFERROR(HLOOKUP(HBL[[#This Row],[Bränslekategori]],Listor!$G$292:$N$306,IF(HBL[[#This Row],[Enhet]]=Listor!$A$44,14,IF(HBL[[#This Row],[Enhet]]=Listor!$A$45,15,"")),FALSE),"")</f>
        <v/>
      </c>
      <c r="R444" s="3"/>
      <c r="S444" s="3"/>
      <c r="T444" s="3"/>
      <c r="U444" s="3"/>
      <c r="V444" s="3"/>
      <c r="W444" s="3"/>
      <c r="X444" s="3"/>
      <c r="Y444" s="77" t="str">
        <f>IF(HBL[[#This Row],[Produktionskedja]]&lt;&gt;"",VLOOKUP(HBL[[#This Row],[Produktionskedja]],Normalvärden[],4,FALSE),"")</f>
        <v/>
      </c>
      <c r="Z444" s="54"/>
      <c r="AA444" s="3"/>
      <c r="AB444" s="54"/>
      <c r="AC444" s="55" t="str">
        <f>IF(HBL[[#This Row],[Växthusgasutsläpp g CO2e/MJ]]&lt;&gt;"",IF(HBL[[#This Row],[Växthusgasutsläpp g CO2e/MJ]]&gt;(0.5*VLOOKUP(HBL[[#This Row],[Användningsområde]],Användningsområde[],2,FALSE)),"Utsläppsminskningen är mindre än 50 % och uppfyller därför inte hållbarhetskriterierna",""),"")</f>
        <v/>
      </c>
      <c r="AD444" s="163"/>
    </row>
    <row r="445" spans="2:30" x14ac:dyDescent="0.35">
      <c r="B445" s="9" t="str">
        <f>IF(HBL[[#This Row],[Hållbar mängd]]&gt;0,IF(HBL[[#This Row],[Enhet]]=Listor!$A$44,HBL[[#This Row],[Hållbar mängd]]*HBL[[#This Row],[Effektivt värmevärde]]*1000,HBL[[#This Row],[Hållbar mängd]]*HBL[[#This Row],[Effektivt värmevärde]]),"")</f>
        <v/>
      </c>
      <c r="C445" s="120" t="str">
        <f>IFERROR(IF(VLOOKUP(HBL[[#This Row],[Drivmedel]],DML_drivmedel[[FuelID]:[Reduktionsplikt]],10,FALSE)="Ja",VLOOKUP(HBL[[#This Row],[Drivmedelskategori]],Drivmedel[],5,FALSE),""),"")</f>
        <v/>
      </c>
      <c r="D445" s="9" t="str">
        <f>IFERROR(IF(HBL[[#This Row],[Hållbar mängd]]&gt;0,HBL[[#This Row],[Växthusgasutsläpp g CO2e/MJ]]*HBL[[#This Row],[Energimängd MJ]]/1000000,""),"")</f>
        <v/>
      </c>
      <c r="E445" s="3" t="str">
        <f>IF(HBL[[#This Row],[Hållbar mängd]]&gt;0,CONCATENATE(Rapporteringsår,"-",HBL[[#This Row],[ID]]),"")</f>
        <v/>
      </c>
      <c r="F445" s="3" t="str">
        <f>IF(HBL[[#This Row],[Hållbar mängd]]&gt;0,Organisationsnummer,"")</f>
        <v/>
      </c>
      <c r="G445" s="56" t="str">
        <f>IF(HBL[[#This Row],[Hållbar mängd]]&gt;0,Rapporteringsår,"")</f>
        <v/>
      </c>
      <c r="H445" s="76" t="str">
        <f>IFERROR(VLOOKUP(HBL[[#This Row],[Råvara]],Råvaror!$B$3:$D$81,3,FALSE),"")</f>
        <v/>
      </c>
      <c r="I445" s="76" t="str">
        <f>IFERROR(VLOOKUP(HBL[[#This Row],[Råvara]],Råvaror!$B$3:$E$81,4,FALSE),"")</f>
        <v/>
      </c>
      <c r="J445" s="76" t="str">
        <f>IFERROR(VLOOKUP(HBL[[#This Row],[Drivmedel]],DML_drivmedel[[FuelID]:[Drivmedel]],6,FALSE),"")</f>
        <v/>
      </c>
      <c r="K445" s="148">
        <v>3443</v>
      </c>
      <c r="L445" s="3"/>
      <c r="M445" s="3"/>
      <c r="N445" s="3"/>
      <c r="O445" s="78"/>
      <c r="P445" s="3"/>
      <c r="Q445" s="3" t="str">
        <f>IFERROR(HLOOKUP(HBL[[#This Row],[Bränslekategori]],Listor!$G$292:$N$306,IF(HBL[[#This Row],[Enhet]]=Listor!$A$44,14,IF(HBL[[#This Row],[Enhet]]=Listor!$A$45,15,"")),FALSE),"")</f>
        <v/>
      </c>
      <c r="R445" s="3"/>
      <c r="S445" s="3"/>
      <c r="T445" s="3"/>
      <c r="U445" s="3"/>
      <c r="V445" s="3"/>
      <c r="W445" s="3"/>
      <c r="X445" s="3"/>
      <c r="Y445" s="77" t="str">
        <f>IF(HBL[[#This Row],[Produktionskedja]]&lt;&gt;"",VLOOKUP(HBL[[#This Row],[Produktionskedja]],Normalvärden[],4,FALSE),"")</f>
        <v/>
      </c>
      <c r="Z445" s="54"/>
      <c r="AA445" s="3"/>
      <c r="AB445" s="54"/>
      <c r="AC445" s="55" t="str">
        <f>IF(HBL[[#This Row],[Växthusgasutsläpp g CO2e/MJ]]&lt;&gt;"",IF(HBL[[#This Row],[Växthusgasutsläpp g CO2e/MJ]]&gt;(0.5*VLOOKUP(HBL[[#This Row],[Användningsområde]],Användningsområde[],2,FALSE)),"Utsläppsminskningen är mindre än 50 % och uppfyller därför inte hållbarhetskriterierna",""),"")</f>
        <v/>
      </c>
      <c r="AD445" s="163"/>
    </row>
    <row r="446" spans="2:30" x14ac:dyDescent="0.35">
      <c r="B446" s="9" t="str">
        <f>IF(HBL[[#This Row],[Hållbar mängd]]&gt;0,IF(HBL[[#This Row],[Enhet]]=Listor!$A$44,HBL[[#This Row],[Hållbar mängd]]*HBL[[#This Row],[Effektivt värmevärde]]*1000,HBL[[#This Row],[Hållbar mängd]]*HBL[[#This Row],[Effektivt värmevärde]]),"")</f>
        <v/>
      </c>
      <c r="C446" s="120" t="str">
        <f>IFERROR(IF(VLOOKUP(HBL[[#This Row],[Drivmedel]],DML_drivmedel[[FuelID]:[Reduktionsplikt]],10,FALSE)="Ja",VLOOKUP(HBL[[#This Row],[Drivmedelskategori]],Drivmedel[],5,FALSE),""),"")</f>
        <v/>
      </c>
      <c r="D446" s="9" t="str">
        <f>IFERROR(IF(HBL[[#This Row],[Hållbar mängd]]&gt;0,HBL[[#This Row],[Växthusgasutsläpp g CO2e/MJ]]*HBL[[#This Row],[Energimängd MJ]]/1000000,""),"")</f>
        <v/>
      </c>
      <c r="E446" s="3" t="str">
        <f>IF(HBL[[#This Row],[Hållbar mängd]]&gt;0,CONCATENATE(Rapporteringsår,"-",HBL[[#This Row],[ID]]),"")</f>
        <v/>
      </c>
      <c r="F446" s="3" t="str">
        <f>IF(HBL[[#This Row],[Hållbar mängd]]&gt;0,Organisationsnummer,"")</f>
        <v/>
      </c>
      <c r="G446" s="56" t="str">
        <f>IF(HBL[[#This Row],[Hållbar mängd]]&gt;0,Rapporteringsår,"")</f>
        <v/>
      </c>
      <c r="H446" s="76" t="str">
        <f>IFERROR(VLOOKUP(HBL[[#This Row],[Råvara]],Råvaror!$B$3:$D$81,3,FALSE),"")</f>
        <v/>
      </c>
      <c r="I446" s="76" t="str">
        <f>IFERROR(VLOOKUP(HBL[[#This Row],[Råvara]],Råvaror!$B$3:$E$81,4,FALSE),"")</f>
        <v/>
      </c>
      <c r="J446" s="76" t="str">
        <f>IFERROR(VLOOKUP(HBL[[#This Row],[Drivmedel]],DML_drivmedel[[FuelID]:[Drivmedel]],6,FALSE),"")</f>
        <v/>
      </c>
      <c r="K446" s="148">
        <v>3444</v>
      </c>
      <c r="L446" s="3"/>
      <c r="M446" s="3"/>
      <c r="N446" s="3"/>
      <c r="O446" s="78"/>
      <c r="P446" s="3"/>
      <c r="Q446" s="3" t="str">
        <f>IFERROR(HLOOKUP(HBL[[#This Row],[Bränslekategori]],Listor!$G$292:$N$306,IF(HBL[[#This Row],[Enhet]]=Listor!$A$44,14,IF(HBL[[#This Row],[Enhet]]=Listor!$A$45,15,"")),FALSE),"")</f>
        <v/>
      </c>
      <c r="R446" s="3"/>
      <c r="S446" s="3"/>
      <c r="T446" s="3"/>
      <c r="U446" s="3"/>
      <c r="V446" s="3"/>
      <c r="W446" s="3"/>
      <c r="X446" s="3"/>
      <c r="Y446" s="77" t="str">
        <f>IF(HBL[[#This Row],[Produktionskedja]]&lt;&gt;"",VLOOKUP(HBL[[#This Row],[Produktionskedja]],Normalvärden[],4,FALSE),"")</f>
        <v/>
      </c>
      <c r="Z446" s="54"/>
      <c r="AA446" s="3"/>
      <c r="AB446" s="54"/>
      <c r="AC446" s="55" t="str">
        <f>IF(HBL[[#This Row],[Växthusgasutsläpp g CO2e/MJ]]&lt;&gt;"",IF(HBL[[#This Row],[Växthusgasutsläpp g CO2e/MJ]]&gt;(0.5*VLOOKUP(HBL[[#This Row],[Användningsområde]],Användningsområde[],2,FALSE)),"Utsläppsminskningen är mindre än 50 % och uppfyller därför inte hållbarhetskriterierna",""),"")</f>
        <v/>
      </c>
      <c r="AD446" s="163"/>
    </row>
    <row r="447" spans="2:30" x14ac:dyDescent="0.35">
      <c r="B447" s="9" t="str">
        <f>IF(HBL[[#This Row],[Hållbar mängd]]&gt;0,IF(HBL[[#This Row],[Enhet]]=Listor!$A$44,HBL[[#This Row],[Hållbar mängd]]*HBL[[#This Row],[Effektivt värmevärde]]*1000,HBL[[#This Row],[Hållbar mängd]]*HBL[[#This Row],[Effektivt värmevärde]]),"")</f>
        <v/>
      </c>
      <c r="C447" s="120" t="str">
        <f>IFERROR(IF(VLOOKUP(HBL[[#This Row],[Drivmedel]],DML_drivmedel[[FuelID]:[Reduktionsplikt]],10,FALSE)="Ja",VLOOKUP(HBL[[#This Row],[Drivmedelskategori]],Drivmedel[],5,FALSE),""),"")</f>
        <v/>
      </c>
      <c r="D447" s="9" t="str">
        <f>IFERROR(IF(HBL[[#This Row],[Hållbar mängd]]&gt;0,HBL[[#This Row],[Växthusgasutsläpp g CO2e/MJ]]*HBL[[#This Row],[Energimängd MJ]]/1000000,""),"")</f>
        <v/>
      </c>
      <c r="E447" s="3" t="str">
        <f>IF(HBL[[#This Row],[Hållbar mängd]]&gt;0,CONCATENATE(Rapporteringsår,"-",HBL[[#This Row],[ID]]),"")</f>
        <v/>
      </c>
      <c r="F447" s="3" t="str">
        <f>IF(HBL[[#This Row],[Hållbar mängd]]&gt;0,Organisationsnummer,"")</f>
        <v/>
      </c>
      <c r="G447" s="56" t="str">
        <f>IF(HBL[[#This Row],[Hållbar mängd]]&gt;0,Rapporteringsår,"")</f>
        <v/>
      </c>
      <c r="H447" s="76" t="str">
        <f>IFERROR(VLOOKUP(HBL[[#This Row],[Råvara]],Råvaror!$B$3:$D$81,3,FALSE),"")</f>
        <v/>
      </c>
      <c r="I447" s="76" t="str">
        <f>IFERROR(VLOOKUP(HBL[[#This Row],[Råvara]],Råvaror!$B$3:$E$81,4,FALSE),"")</f>
        <v/>
      </c>
      <c r="J447" s="76" t="str">
        <f>IFERROR(VLOOKUP(HBL[[#This Row],[Drivmedel]],DML_drivmedel[[FuelID]:[Drivmedel]],6,FALSE),"")</f>
        <v/>
      </c>
      <c r="K447" s="148">
        <v>3445</v>
      </c>
      <c r="L447" s="3"/>
      <c r="M447" s="3"/>
      <c r="N447" s="3"/>
      <c r="O447" s="78"/>
      <c r="P447" s="3"/>
      <c r="Q447" s="3" t="str">
        <f>IFERROR(HLOOKUP(HBL[[#This Row],[Bränslekategori]],Listor!$G$292:$N$306,IF(HBL[[#This Row],[Enhet]]=Listor!$A$44,14,IF(HBL[[#This Row],[Enhet]]=Listor!$A$45,15,"")),FALSE),"")</f>
        <v/>
      </c>
      <c r="R447" s="3"/>
      <c r="S447" s="3"/>
      <c r="T447" s="3"/>
      <c r="U447" s="3"/>
      <c r="V447" s="3"/>
      <c r="W447" s="3"/>
      <c r="X447" s="3"/>
      <c r="Y447" s="77" t="str">
        <f>IF(HBL[[#This Row],[Produktionskedja]]&lt;&gt;"",VLOOKUP(HBL[[#This Row],[Produktionskedja]],Normalvärden[],4,FALSE),"")</f>
        <v/>
      </c>
      <c r="Z447" s="54"/>
      <c r="AA447" s="3"/>
      <c r="AB447" s="54"/>
      <c r="AC447" s="55" t="str">
        <f>IF(HBL[[#This Row],[Växthusgasutsläpp g CO2e/MJ]]&lt;&gt;"",IF(HBL[[#This Row],[Växthusgasutsläpp g CO2e/MJ]]&gt;(0.5*VLOOKUP(HBL[[#This Row],[Användningsområde]],Användningsområde[],2,FALSE)),"Utsläppsminskningen är mindre än 50 % och uppfyller därför inte hållbarhetskriterierna",""),"")</f>
        <v/>
      </c>
      <c r="AD447" s="163"/>
    </row>
    <row r="448" spans="2:30" x14ac:dyDescent="0.35">
      <c r="B448" s="9" t="str">
        <f>IF(HBL[[#This Row],[Hållbar mängd]]&gt;0,IF(HBL[[#This Row],[Enhet]]=Listor!$A$44,HBL[[#This Row],[Hållbar mängd]]*HBL[[#This Row],[Effektivt värmevärde]]*1000,HBL[[#This Row],[Hållbar mängd]]*HBL[[#This Row],[Effektivt värmevärde]]),"")</f>
        <v/>
      </c>
      <c r="C448" s="120" t="str">
        <f>IFERROR(IF(VLOOKUP(HBL[[#This Row],[Drivmedel]],DML_drivmedel[[FuelID]:[Reduktionsplikt]],10,FALSE)="Ja",VLOOKUP(HBL[[#This Row],[Drivmedelskategori]],Drivmedel[],5,FALSE),""),"")</f>
        <v/>
      </c>
      <c r="D448" s="9" t="str">
        <f>IFERROR(IF(HBL[[#This Row],[Hållbar mängd]]&gt;0,HBL[[#This Row],[Växthusgasutsläpp g CO2e/MJ]]*HBL[[#This Row],[Energimängd MJ]]/1000000,""),"")</f>
        <v/>
      </c>
      <c r="E448" s="3" t="str">
        <f>IF(HBL[[#This Row],[Hållbar mängd]]&gt;0,CONCATENATE(Rapporteringsår,"-",HBL[[#This Row],[ID]]),"")</f>
        <v/>
      </c>
      <c r="F448" s="3" t="str">
        <f>IF(HBL[[#This Row],[Hållbar mängd]]&gt;0,Organisationsnummer,"")</f>
        <v/>
      </c>
      <c r="G448" s="56" t="str">
        <f>IF(HBL[[#This Row],[Hållbar mängd]]&gt;0,Rapporteringsår,"")</f>
        <v/>
      </c>
      <c r="H448" s="76" t="str">
        <f>IFERROR(VLOOKUP(HBL[[#This Row],[Råvara]],Råvaror!$B$3:$D$81,3,FALSE),"")</f>
        <v/>
      </c>
      <c r="I448" s="76" t="str">
        <f>IFERROR(VLOOKUP(HBL[[#This Row],[Råvara]],Råvaror!$B$3:$E$81,4,FALSE),"")</f>
        <v/>
      </c>
      <c r="J448" s="76" t="str">
        <f>IFERROR(VLOOKUP(HBL[[#This Row],[Drivmedel]],DML_drivmedel[[FuelID]:[Drivmedel]],6,FALSE),"")</f>
        <v/>
      </c>
      <c r="K448" s="148">
        <v>3446</v>
      </c>
      <c r="L448" s="3"/>
      <c r="M448" s="3"/>
      <c r="N448" s="3"/>
      <c r="O448" s="78"/>
      <c r="P448" s="3"/>
      <c r="Q448" s="3" t="str">
        <f>IFERROR(HLOOKUP(HBL[[#This Row],[Bränslekategori]],Listor!$G$292:$N$306,IF(HBL[[#This Row],[Enhet]]=Listor!$A$44,14,IF(HBL[[#This Row],[Enhet]]=Listor!$A$45,15,"")),FALSE),"")</f>
        <v/>
      </c>
      <c r="R448" s="3"/>
      <c r="S448" s="3"/>
      <c r="T448" s="3"/>
      <c r="U448" s="3"/>
      <c r="V448" s="3"/>
      <c r="W448" s="3"/>
      <c r="X448" s="3"/>
      <c r="Y448" s="77" t="str">
        <f>IF(HBL[[#This Row],[Produktionskedja]]&lt;&gt;"",VLOOKUP(HBL[[#This Row],[Produktionskedja]],Normalvärden[],4,FALSE),"")</f>
        <v/>
      </c>
      <c r="Z448" s="54"/>
      <c r="AA448" s="3"/>
      <c r="AB448" s="54"/>
      <c r="AC448" s="55" t="str">
        <f>IF(HBL[[#This Row],[Växthusgasutsläpp g CO2e/MJ]]&lt;&gt;"",IF(HBL[[#This Row],[Växthusgasutsläpp g CO2e/MJ]]&gt;(0.5*VLOOKUP(HBL[[#This Row],[Användningsområde]],Användningsområde[],2,FALSE)),"Utsläppsminskningen är mindre än 50 % och uppfyller därför inte hållbarhetskriterierna",""),"")</f>
        <v/>
      </c>
      <c r="AD448" s="163"/>
    </row>
    <row r="449" spans="2:30" x14ac:dyDescent="0.35">
      <c r="B449" s="9" t="str">
        <f>IF(HBL[[#This Row],[Hållbar mängd]]&gt;0,IF(HBL[[#This Row],[Enhet]]=Listor!$A$44,HBL[[#This Row],[Hållbar mängd]]*HBL[[#This Row],[Effektivt värmevärde]]*1000,HBL[[#This Row],[Hållbar mängd]]*HBL[[#This Row],[Effektivt värmevärde]]),"")</f>
        <v/>
      </c>
      <c r="C449" s="120" t="str">
        <f>IFERROR(IF(VLOOKUP(HBL[[#This Row],[Drivmedel]],DML_drivmedel[[FuelID]:[Reduktionsplikt]],10,FALSE)="Ja",VLOOKUP(HBL[[#This Row],[Drivmedelskategori]],Drivmedel[],5,FALSE),""),"")</f>
        <v/>
      </c>
      <c r="D449" s="9" t="str">
        <f>IFERROR(IF(HBL[[#This Row],[Hållbar mängd]]&gt;0,HBL[[#This Row],[Växthusgasutsläpp g CO2e/MJ]]*HBL[[#This Row],[Energimängd MJ]]/1000000,""),"")</f>
        <v/>
      </c>
      <c r="E449" s="3" t="str">
        <f>IF(HBL[[#This Row],[Hållbar mängd]]&gt;0,CONCATENATE(Rapporteringsår,"-",HBL[[#This Row],[ID]]),"")</f>
        <v/>
      </c>
      <c r="F449" s="3" t="str">
        <f>IF(HBL[[#This Row],[Hållbar mängd]]&gt;0,Organisationsnummer,"")</f>
        <v/>
      </c>
      <c r="G449" s="56" t="str">
        <f>IF(HBL[[#This Row],[Hållbar mängd]]&gt;0,Rapporteringsår,"")</f>
        <v/>
      </c>
      <c r="H449" s="76" t="str">
        <f>IFERROR(VLOOKUP(HBL[[#This Row],[Råvara]],Råvaror!$B$3:$D$81,3,FALSE),"")</f>
        <v/>
      </c>
      <c r="I449" s="76" t="str">
        <f>IFERROR(VLOOKUP(HBL[[#This Row],[Råvara]],Råvaror!$B$3:$E$81,4,FALSE),"")</f>
        <v/>
      </c>
      <c r="J449" s="76" t="str">
        <f>IFERROR(VLOOKUP(HBL[[#This Row],[Drivmedel]],DML_drivmedel[[FuelID]:[Drivmedel]],6,FALSE),"")</f>
        <v/>
      </c>
      <c r="K449" s="148">
        <v>3447</v>
      </c>
      <c r="L449" s="3"/>
      <c r="M449" s="3"/>
      <c r="N449" s="3"/>
      <c r="O449" s="78"/>
      <c r="P449" s="3"/>
      <c r="Q449" s="3" t="str">
        <f>IFERROR(HLOOKUP(HBL[[#This Row],[Bränslekategori]],Listor!$G$292:$N$306,IF(HBL[[#This Row],[Enhet]]=Listor!$A$44,14,IF(HBL[[#This Row],[Enhet]]=Listor!$A$45,15,"")),FALSE),"")</f>
        <v/>
      </c>
      <c r="R449" s="3"/>
      <c r="S449" s="3"/>
      <c r="T449" s="3"/>
      <c r="U449" s="3"/>
      <c r="V449" s="3"/>
      <c r="W449" s="3"/>
      <c r="X449" s="3"/>
      <c r="Y449" s="77" t="str">
        <f>IF(HBL[[#This Row],[Produktionskedja]]&lt;&gt;"",VLOOKUP(HBL[[#This Row],[Produktionskedja]],Normalvärden[],4,FALSE),"")</f>
        <v/>
      </c>
      <c r="Z449" s="54"/>
      <c r="AA449" s="3"/>
      <c r="AB449" s="54"/>
      <c r="AC449" s="55" t="str">
        <f>IF(HBL[[#This Row],[Växthusgasutsläpp g CO2e/MJ]]&lt;&gt;"",IF(HBL[[#This Row],[Växthusgasutsläpp g CO2e/MJ]]&gt;(0.5*VLOOKUP(HBL[[#This Row],[Användningsområde]],Användningsområde[],2,FALSE)),"Utsläppsminskningen är mindre än 50 % och uppfyller därför inte hållbarhetskriterierna",""),"")</f>
        <v/>
      </c>
      <c r="AD449" s="163"/>
    </row>
    <row r="450" spans="2:30" x14ac:dyDescent="0.35">
      <c r="B450" s="9" t="str">
        <f>IF(HBL[[#This Row],[Hållbar mängd]]&gt;0,IF(HBL[[#This Row],[Enhet]]=Listor!$A$44,HBL[[#This Row],[Hållbar mängd]]*HBL[[#This Row],[Effektivt värmevärde]]*1000,HBL[[#This Row],[Hållbar mängd]]*HBL[[#This Row],[Effektivt värmevärde]]),"")</f>
        <v/>
      </c>
      <c r="C450" s="120" t="str">
        <f>IFERROR(IF(VLOOKUP(HBL[[#This Row],[Drivmedel]],DML_drivmedel[[FuelID]:[Reduktionsplikt]],10,FALSE)="Ja",VLOOKUP(HBL[[#This Row],[Drivmedelskategori]],Drivmedel[],5,FALSE),""),"")</f>
        <v/>
      </c>
      <c r="D450" s="9" t="str">
        <f>IFERROR(IF(HBL[[#This Row],[Hållbar mängd]]&gt;0,HBL[[#This Row],[Växthusgasutsläpp g CO2e/MJ]]*HBL[[#This Row],[Energimängd MJ]]/1000000,""),"")</f>
        <v/>
      </c>
      <c r="E450" s="3" t="str">
        <f>IF(HBL[[#This Row],[Hållbar mängd]]&gt;0,CONCATENATE(Rapporteringsår,"-",HBL[[#This Row],[ID]]),"")</f>
        <v/>
      </c>
      <c r="F450" s="3" t="str">
        <f>IF(HBL[[#This Row],[Hållbar mängd]]&gt;0,Organisationsnummer,"")</f>
        <v/>
      </c>
      <c r="G450" s="56" t="str">
        <f>IF(HBL[[#This Row],[Hållbar mängd]]&gt;0,Rapporteringsår,"")</f>
        <v/>
      </c>
      <c r="H450" s="76" t="str">
        <f>IFERROR(VLOOKUP(HBL[[#This Row],[Råvara]],Råvaror!$B$3:$D$81,3,FALSE),"")</f>
        <v/>
      </c>
      <c r="I450" s="76" t="str">
        <f>IFERROR(VLOOKUP(HBL[[#This Row],[Råvara]],Råvaror!$B$3:$E$81,4,FALSE),"")</f>
        <v/>
      </c>
      <c r="J450" s="76" t="str">
        <f>IFERROR(VLOOKUP(HBL[[#This Row],[Drivmedel]],DML_drivmedel[[FuelID]:[Drivmedel]],6,FALSE),"")</f>
        <v/>
      </c>
      <c r="K450" s="148">
        <v>3448</v>
      </c>
      <c r="L450" s="3"/>
      <c r="M450" s="3"/>
      <c r="N450" s="3"/>
      <c r="O450" s="78"/>
      <c r="P450" s="3"/>
      <c r="Q450" s="3" t="str">
        <f>IFERROR(HLOOKUP(HBL[[#This Row],[Bränslekategori]],Listor!$G$292:$N$306,IF(HBL[[#This Row],[Enhet]]=Listor!$A$44,14,IF(HBL[[#This Row],[Enhet]]=Listor!$A$45,15,"")),FALSE),"")</f>
        <v/>
      </c>
      <c r="R450" s="3"/>
      <c r="S450" s="3"/>
      <c r="T450" s="3"/>
      <c r="U450" s="3"/>
      <c r="V450" s="3"/>
      <c r="W450" s="3"/>
      <c r="X450" s="3"/>
      <c r="Y450" s="77" t="str">
        <f>IF(HBL[[#This Row],[Produktionskedja]]&lt;&gt;"",VLOOKUP(HBL[[#This Row],[Produktionskedja]],Normalvärden[],4,FALSE),"")</f>
        <v/>
      </c>
      <c r="Z450" s="54"/>
      <c r="AA450" s="3"/>
      <c r="AB450" s="54"/>
      <c r="AC450" s="55" t="str">
        <f>IF(HBL[[#This Row],[Växthusgasutsläpp g CO2e/MJ]]&lt;&gt;"",IF(HBL[[#This Row],[Växthusgasutsläpp g CO2e/MJ]]&gt;(0.5*VLOOKUP(HBL[[#This Row],[Användningsområde]],Användningsområde[],2,FALSE)),"Utsläppsminskningen är mindre än 50 % och uppfyller därför inte hållbarhetskriterierna",""),"")</f>
        <v/>
      </c>
      <c r="AD450" s="163"/>
    </row>
    <row r="451" spans="2:30" x14ac:dyDescent="0.35">
      <c r="B451" s="9" t="str">
        <f>IF(HBL[[#This Row],[Hållbar mängd]]&gt;0,IF(HBL[[#This Row],[Enhet]]=Listor!$A$44,HBL[[#This Row],[Hållbar mängd]]*HBL[[#This Row],[Effektivt värmevärde]]*1000,HBL[[#This Row],[Hållbar mängd]]*HBL[[#This Row],[Effektivt värmevärde]]),"")</f>
        <v/>
      </c>
      <c r="C451" s="120" t="str">
        <f>IFERROR(IF(VLOOKUP(HBL[[#This Row],[Drivmedel]],DML_drivmedel[[FuelID]:[Reduktionsplikt]],10,FALSE)="Ja",VLOOKUP(HBL[[#This Row],[Drivmedelskategori]],Drivmedel[],5,FALSE),""),"")</f>
        <v/>
      </c>
      <c r="D451" s="9" t="str">
        <f>IFERROR(IF(HBL[[#This Row],[Hållbar mängd]]&gt;0,HBL[[#This Row],[Växthusgasutsläpp g CO2e/MJ]]*HBL[[#This Row],[Energimängd MJ]]/1000000,""),"")</f>
        <v/>
      </c>
      <c r="E451" s="3" t="str">
        <f>IF(HBL[[#This Row],[Hållbar mängd]]&gt;0,CONCATENATE(Rapporteringsår,"-",HBL[[#This Row],[ID]]),"")</f>
        <v/>
      </c>
      <c r="F451" s="3" t="str">
        <f>IF(HBL[[#This Row],[Hållbar mängd]]&gt;0,Organisationsnummer,"")</f>
        <v/>
      </c>
      <c r="G451" s="56" t="str">
        <f>IF(HBL[[#This Row],[Hållbar mängd]]&gt;0,Rapporteringsår,"")</f>
        <v/>
      </c>
      <c r="H451" s="76" t="str">
        <f>IFERROR(VLOOKUP(HBL[[#This Row],[Råvara]],Råvaror!$B$3:$D$81,3,FALSE),"")</f>
        <v/>
      </c>
      <c r="I451" s="76" t="str">
        <f>IFERROR(VLOOKUP(HBL[[#This Row],[Råvara]],Råvaror!$B$3:$E$81,4,FALSE),"")</f>
        <v/>
      </c>
      <c r="J451" s="76" t="str">
        <f>IFERROR(VLOOKUP(HBL[[#This Row],[Drivmedel]],DML_drivmedel[[FuelID]:[Drivmedel]],6,FALSE),"")</f>
        <v/>
      </c>
      <c r="K451" s="148">
        <v>3449</v>
      </c>
      <c r="L451" s="3"/>
      <c r="M451" s="3"/>
      <c r="N451" s="3"/>
      <c r="O451" s="78"/>
      <c r="P451" s="3"/>
      <c r="Q451" s="3" t="str">
        <f>IFERROR(HLOOKUP(HBL[[#This Row],[Bränslekategori]],Listor!$G$292:$N$306,IF(HBL[[#This Row],[Enhet]]=Listor!$A$44,14,IF(HBL[[#This Row],[Enhet]]=Listor!$A$45,15,"")),FALSE),"")</f>
        <v/>
      </c>
      <c r="R451" s="3"/>
      <c r="S451" s="3"/>
      <c r="T451" s="3"/>
      <c r="U451" s="3"/>
      <c r="V451" s="3"/>
      <c r="W451" s="3"/>
      <c r="X451" s="3"/>
      <c r="Y451" s="77" t="str">
        <f>IF(HBL[[#This Row],[Produktionskedja]]&lt;&gt;"",VLOOKUP(HBL[[#This Row],[Produktionskedja]],Normalvärden[],4,FALSE),"")</f>
        <v/>
      </c>
      <c r="Z451" s="54"/>
      <c r="AA451" s="3"/>
      <c r="AB451" s="54"/>
      <c r="AC451" s="55" t="str">
        <f>IF(HBL[[#This Row],[Växthusgasutsläpp g CO2e/MJ]]&lt;&gt;"",IF(HBL[[#This Row],[Växthusgasutsläpp g CO2e/MJ]]&gt;(0.5*VLOOKUP(HBL[[#This Row],[Användningsområde]],Användningsområde[],2,FALSE)),"Utsläppsminskningen är mindre än 50 % och uppfyller därför inte hållbarhetskriterierna",""),"")</f>
        <v/>
      </c>
      <c r="AD451" s="163"/>
    </row>
    <row r="452" spans="2:30" x14ac:dyDescent="0.35">
      <c r="B452" s="9" t="str">
        <f>IF(HBL[[#This Row],[Hållbar mängd]]&gt;0,IF(HBL[[#This Row],[Enhet]]=Listor!$A$44,HBL[[#This Row],[Hållbar mängd]]*HBL[[#This Row],[Effektivt värmevärde]]*1000,HBL[[#This Row],[Hållbar mängd]]*HBL[[#This Row],[Effektivt värmevärde]]),"")</f>
        <v/>
      </c>
      <c r="C452" s="120" t="str">
        <f>IFERROR(IF(VLOOKUP(HBL[[#This Row],[Drivmedel]],DML_drivmedel[[FuelID]:[Reduktionsplikt]],10,FALSE)="Ja",VLOOKUP(HBL[[#This Row],[Drivmedelskategori]],Drivmedel[],5,FALSE),""),"")</f>
        <v/>
      </c>
      <c r="D452" s="9" t="str">
        <f>IFERROR(IF(HBL[[#This Row],[Hållbar mängd]]&gt;0,HBL[[#This Row],[Växthusgasutsläpp g CO2e/MJ]]*HBL[[#This Row],[Energimängd MJ]]/1000000,""),"")</f>
        <v/>
      </c>
      <c r="E452" s="3" t="str">
        <f>IF(HBL[[#This Row],[Hållbar mängd]]&gt;0,CONCATENATE(Rapporteringsår,"-",HBL[[#This Row],[ID]]),"")</f>
        <v/>
      </c>
      <c r="F452" s="3" t="str">
        <f>IF(HBL[[#This Row],[Hållbar mängd]]&gt;0,Organisationsnummer,"")</f>
        <v/>
      </c>
      <c r="G452" s="56" t="str">
        <f>IF(HBL[[#This Row],[Hållbar mängd]]&gt;0,Rapporteringsår,"")</f>
        <v/>
      </c>
      <c r="H452" s="76" t="str">
        <f>IFERROR(VLOOKUP(HBL[[#This Row],[Råvara]],Råvaror!$B$3:$D$81,3,FALSE),"")</f>
        <v/>
      </c>
      <c r="I452" s="76" t="str">
        <f>IFERROR(VLOOKUP(HBL[[#This Row],[Råvara]],Råvaror!$B$3:$E$81,4,FALSE),"")</f>
        <v/>
      </c>
      <c r="J452" s="76" t="str">
        <f>IFERROR(VLOOKUP(HBL[[#This Row],[Drivmedel]],DML_drivmedel[[FuelID]:[Drivmedel]],6,FALSE),"")</f>
        <v/>
      </c>
      <c r="K452" s="148">
        <v>3450</v>
      </c>
      <c r="L452" s="3"/>
      <c r="M452" s="3"/>
      <c r="N452" s="3"/>
      <c r="O452" s="78"/>
      <c r="P452" s="3"/>
      <c r="Q452" s="3" t="str">
        <f>IFERROR(HLOOKUP(HBL[[#This Row],[Bränslekategori]],Listor!$G$292:$N$306,IF(HBL[[#This Row],[Enhet]]=Listor!$A$44,14,IF(HBL[[#This Row],[Enhet]]=Listor!$A$45,15,"")),FALSE),"")</f>
        <v/>
      </c>
      <c r="R452" s="3"/>
      <c r="S452" s="3"/>
      <c r="T452" s="3"/>
      <c r="U452" s="3"/>
      <c r="V452" s="3"/>
      <c r="W452" s="3"/>
      <c r="X452" s="3"/>
      <c r="Y452" s="77" t="str">
        <f>IF(HBL[[#This Row],[Produktionskedja]]&lt;&gt;"",VLOOKUP(HBL[[#This Row],[Produktionskedja]],Normalvärden[],4,FALSE),"")</f>
        <v/>
      </c>
      <c r="Z452" s="54"/>
      <c r="AA452" s="3"/>
      <c r="AB452" s="54"/>
      <c r="AC452" s="55" t="str">
        <f>IF(HBL[[#This Row],[Växthusgasutsläpp g CO2e/MJ]]&lt;&gt;"",IF(HBL[[#This Row],[Växthusgasutsläpp g CO2e/MJ]]&gt;(0.5*VLOOKUP(HBL[[#This Row],[Användningsområde]],Användningsområde[],2,FALSE)),"Utsläppsminskningen är mindre än 50 % och uppfyller därför inte hållbarhetskriterierna",""),"")</f>
        <v/>
      </c>
      <c r="AD452" s="163"/>
    </row>
    <row r="453" spans="2:30" x14ac:dyDescent="0.35">
      <c r="B453" s="9" t="str">
        <f>IF(HBL[[#This Row],[Hållbar mängd]]&gt;0,IF(HBL[[#This Row],[Enhet]]=Listor!$A$44,HBL[[#This Row],[Hållbar mängd]]*HBL[[#This Row],[Effektivt värmevärde]]*1000,HBL[[#This Row],[Hållbar mängd]]*HBL[[#This Row],[Effektivt värmevärde]]),"")</f>
        <v/>
      </c>
      <c r="C453" s="120" t="str">
        <f>IFERROR(IF(VLOOKUP(HBL[[#This Row],[Drivmedel]],DML_drivmedel[[FuelID]:[Reduktionsplikt]],10,FALSE)="Ja",VLOOKUP(HBL[[#This Row],[Drivmedelskategori]],Drivmedel[],5,FALSE),""),"")</f>
        <v/>
      </c>
      <c r="D453" s="9" t="str">
        <f>IFERROR(IF(HBL[[#This Row],[Hållbar mängd]]&gt;0,HBL[[#This Row],[Växthusgasutsläpp g CO2e/MJ]]*HBL[[#This Row],[Energimängd MJ]]/1000000,""),"")</f>
        <v/>
      </c>
      <c r="E453" s="3" t="str">
        <f>IF(HBL[[#This Row],[Hållbar mängd]]&gt;0,CONCATENATE(Rapporteringsår,"-",HBL[[#This Row],[ID]]),"")</f>
        <v/>
      </c>
      <c r="F453" s="3" t="str">
        <f>IF(HBL[[#This Row],[Hållbar mängd]]&gt;0,Organisationsnummer,"")</f>
        <v/>
      </c>
      <c r="G453" s="56" t="str">
        <f>IF(HBL[[#This Row],[Hållbar mängd]]&gt;0,Rapporteringsår,"")</f>
        <v/>
      </c>
      <c r="H453" s="76" t="str">
        <f>IFERROR(VLOOKUP(HBL[[#This Row],[Råvara]],Råvaror!$B$3:$D$81,3,FALSE),"")</f>
        <v/>
      </c>
      <c r="I453" s="76" t="str">
        <f>IFERROR(VLOOKUP(HBL[[#This Row],[Råvara]],Råvaror!$B$3:$E$81,4,FALSE),"")</f>
        <v/>
      </c>
      <c r="J453" s="76" t="str">
        <f>IFERROR(VLOOKUP(HBL[[#This Row],[Drivmedel]],DML_drivmedel[[FuelID]:[Drivmedel]],6,FALSE),"")</f>
        <v/>
      </c>
      <c r="K453" s="148">
        <v>3451</v>
      </c>
      <c r="L453" s="3"/>
      <c r="M453" s="3"/>
      <c r="N453" s="3"/>
      <c r="O453" s="78"/>
      <c r="P453" s="3"/>
      <c r="Q453" s="3" t="str">
        <f>IFERROR(HLOOKUP(HBL[[#This Row],[Bränslekategori]],Listor!$G$292:$N$306,IF(HBL[[#This Row],[Enhet]]=Listor!$A$44,14,IF(HBL[[#This Row],[Enhet]]=Listor!$A$45,15,"")),FALSE),"")</f>
        <v/>
      </c>
      <c r="R453" s="3"/>
      <c r="S453" s="3"/>
      <c r="T453" s="3"/>
      <c r="U453" s="3"/>
      <c r="V453" s="3"/>
      <c r="W453" s="3"/>
      <c r="X453" s="3"/>
      <c r="Y453" s="77" t="str">
        <f>IF(HBL[[#This Row],[Produktionskedja]]&lt;&gt;"",VLOOKUP(HBL[[#This Row],[Produktionskedja]],Normalvärden[],4,FALSE),"")</f>
        <v/>
      </c>
      <c r="Z453" s="54"/>
      <c r="AA453" s="3"/>
      <c r="AB453" s="54"/>
      <c r="AC453" s="55" t="str">
        <f>IF(HBL[[#This Row],[Växthusgasutsläpp g CO2e/MJ]]&lt;&gt;"",IF(HBL[[#This Row],[Växthusgasutsläpp g CO2e/MJ]]&gt;(0.5*VLOOKUP(HBL[[#This Row],[Användningsområde]],Användningsområde[],2,FALSE)),"Utsläppsminskningen är mindre än 50 % och uppfyller därför inte hållbarhetskriterierna",""),"")</f>
        <v/>
      </c>
      <c r="AD453" s="163"/>
    </row>
    <row r="454" spans="2:30" x14ac:dyDescent="0.35">
      <c r="B454" s="9" t="str">
        <f>IF(HBL[[#This Row],[Hållbar mängd]]&gt;0,IF(HBL[[#This Row],[Enhet]]=Listor!$A$44,HBL[[#This Row],[Hållbar mängd]]*HBL[[#This Row],[Effektivt värmevärde]]*1000,HBL[[#This Row],[Hållbar mängd]]*HBL[[#This Row],[Effektivt värmevärde]]),"")</f>
        <v/>
      </c>
      <c r="C454" s="120" t="str">
        <f>IFERROR(IF(VLOOKUP(HBL[[#This Row],[Drivmedel]],DML_drivmedel[[FuelID]:[Reduktionsplikt]],10,FALSE)="Ja",VLOOKUP(HBL[[#This Row],[Drivmedelskategori]],Drivmedel[],5,FALSE),""),"")</f>
        <v/>
      </c>
      <c r="D454" s="9" t="str">
        <f>IFERROR(IF(HBL[[#This Row],[Hållbar mängd]]&gt;0,HBL[[#This Row],[Växthusgasutsläpp g CO2e/MJ]]*HBL[[#This Row],[Energimängd MJ]]/1000000,""),"")</f>
        <v/>
      </c>
      <c r="E454" s="3" t="str">
        <f>IF(HBL[[#This Row],[Hållbar mängd]]&gt;0,CONCATENATE(Rapporteringsår,"-",HBL[[#This Row],[ID]]),"")</f>
        <v/>
      </c>
      <c r="F454" s="3" t="str">
        <f>IF(HBL[[#This Row],[Hållbar mängd]]&gt;0,Organisationsnummer,"")</f>
        <v/>
      </c>
      <c r="G454" s="56" t="str">
        <f>IF(HBL[[#This Row],[Hållbar mängd]]&gt;0,Rapporteringsår,"")</f>
        <v/>
      </c>
      <c r="H454" s="76" t="str">
        <f>IFERROR(VLOOKUP(HBL[[#This Row],[Råvara]],Råvaror!$B$3:$D$81,3,FALSE),"")</f>
        <v/>
      </c>
      <c r="I454" s="76" t="str">
        <f>IFERROR(VLOOKUP(HBL[[#This Row],[Råvara]],Råvaror!$B$3:$E$81,4,FALSE),"")</f>
        <v/>
      </c>
      <c r="J454" s="76" t="str">
        <f>IFERROR(VLOOKUP(HBL[[#This Row],[Drivmedel]],DML_drivmedel[[FuelID]:[Drivmedel]],6,FALSE),"")</f>
        <v/>
      </c>
      <c r="K454" s="148">
        <v>3452</v>
      </c>
      <c r="L454" s="3"/>
      <c r="M454" s="3"/>
      <c r="N454" s="3"/>
      <c r="O454" s="78"/>
      <c r="P454" s="3"/>
      <c r="Q454" s="3" t="str">
        <f>IFERROR(HLOOKUP(HBL[[#This Row],[Bränslekategori]],Listor!$G$292:$N$306,IF(HBL[[#This Row],[Enhet]]=Listor!$A$44,14,IF(HBL[[#This Row],[Enhet]]=Listor!$A$45,15,"")),FALSE),"")</f>
        <v/>
      </c>
      <c r="R454" s="3"/>
      <c r="S454" s="3"/>
      <c r="T454" s="3"/>
      <c r="U454" s="3"/>
      <c r="V454" s="3"/>
      <c r="W454" s="3"/>
      <c r="X454" s="3"/>
      <c r="Y454" s="77" t="str">
        <f>IF(HBL[[#This Row],[Produktionskedja]]&lt;&gt;"",VLOOKUP(HBL[[#This Row],[Produktionskedja]],Normalvärden[],4,FALSE),"")</f>
        <v/>
      </c>
      <c r="Z454" s="54"/>
      <c r="AA454" s="3"/>
      <c r="AB454" s="54"/>
      <c r="AC454" s="55" t="str">
        <f>IF(HBL[[#This Row],[Växthusgasutsläpp g CO2e/MJ]]&lt;&gt;"",IF(HBL[[#This Row],[Växthusgasutsläpp g CO2e/MJ]]&gt;(0.5*VLOOKUP(HBL[[#This Row],[Användningsområde]],Användningsområde[],2,FALSE)),"Utsläppsminskningen är mindre än 50 % och uppfyller därför inte hållbarhetskriterierna",""),"")</f>
        <v/>
      </c>
      <c r="AD454" s="163"/>
    </row>
    <row r="455" spans="2:30" x14ac:dyDescent="0.35">
      <c r="B455" s="9" t="str">
        <f>IF(HBL[[#This Row],[Hållbar mängd]]&gt;0,IF(HBL[[#This Row],[Enhet]]=Listor!$A$44,HBL[[#This Row],[Hållbar mängd]]*HBL[[#This Row],[Effektivt värmevärde]]*1000,HBL[[#This Row],[Hållbar mängd]]*HBL[[#This Row],[Effektivt värmevärde]]),"")</f>
        <v/>
      </c>
      <c r="C455" s="120" t="str">
        <f>IFERROR(IF(VLOOKUP(HBL[[#This Row],[Drivmedel]],DML_drivmedel[[FuelID]:[Reduktionsplikt]],10,FALSE)="Ja",VLOOKUP(HBL[[#This Row],[Drivmedelskategori]],Drivmedel[],5,FALSE),""),"")</f>
        <v/>
      </c>
      <c r="D455" s="9" t="str">
        <f>IFERROR(IF(HBL[[#This Row],[Hållbar mängd]]&gt;0,HBL[[#This Row],[Växthusgasutsläpp g CO2e/MJ]]*HBL[[#This Row],[Energimängd MJ]]/1000000,""),"")</f>
        <v/>
      </c>
      <c r="E455" s="3" t="str">
        <f>IF(HBL[[#This Row],[Hållbar mängd]]&gt;0,CONCATENATE(Rapporteringsår,"-",HBL[[#This Row],[ID]]),"")</f>
        <v/>
      </c>
      <c r="F455" s="3" t="str">
        <f>IF(HBL[[#This Row],[Hållbar mängd]]&gt;0,Organisationsnummer,"")</f>
        <v/>
      </c>
      <c r="G455" s="56" t="str">
        <f>IF(HBL[[#This Row],[Hållbar mängd]]&gt;0,Rapporteringsår,"")</f>
        <v/>
      </c>
      <c r="H455" s="76" t="str">
        <f>IFERROR(VLOOKUP(HBL[[#This Row],[Råvara]],Råvaror!$B$3:$D$81,3,FALSE),"")</f>
        <v/>
      </c>
      <c r="I455" s="76" t="str">
        <f>IFERROR(VLOOKUP(HBL[[#This Row],[Råvara]],Råvaror!$B$3:$E$81,4,FALSE),"")</f>
        <v/>
      </c>
      <c r="J455" s="76" t="str">
        <f>IFERROR(VLOOKUP(HBL[[#This Row],[Drivmedel]],DML_drivmedel[[FuelID]:[Drivmedel]],6,FALSE),"")</f>
        <v/>
      </c>
      <c r="K455" s="148">
        <v>3453</v>
      </c>
      <c r="L455" s="3"/>
      <c r="M455" s="3"/>
      <c r="N455" s="3"/>
      <c r="O455" s="78"/>
      <c r="P455" s="3"/>
      <c r="Q455" s="3" t="str">
        <f>IFERROR(HLOOKUP(HBL[[#This Row],[Bränslekategori]],Listor!$G$292:$N$306,IF(HBL[[#This Row],[Enhet]]=Listor!$A$44,14,IF(HBL[[#This Row],[Enhet]]=Listor!$A$45,15,"")),FALSE),"")</f>
        <v/>
      </c>
      <c r="R455" s="3"/>
      <c r="S455" s="3"/>
      <c r="T455" s="3"/>
      <c r="U455" s="3"/>
      <c r="V455" s="3"/>
      <c r="W455" s="3"/>
      <c r="X455" s="3"/>
      <c r="Y455" s="77" t="str">
        <f>IF(HBL[[#This Row],[Produktionskedja]]&lt;&gt;"",VLOOKUP(HBL[[#This Row],[Produktionskedja]],Normalvärden[],4,FALSE),"")</f>
        <v/>
      </c>
      <c r="Z455" s="54"/>
      <c r="AA455" s="3"/>
      <c r="AB455" s="54"/>
      <c r="AC455" s="55" t="str">
        <f>IF(HBL[[#This Row],[Växthusgasutsläpp g CO2e/MJ]]&lt;&gt;"",IF(HBL[[#This Row],[Växthusgasutsläpp g CO2e/MJ]]&gt;(0.5*VLOOKUP(HBL[[#This Row],[Användningsområde]],Användningsområde[],2,FALSE)),"Utsläppsminskningen är mindre än 50 % och uppfyller därför inte hållbarhetskriterierna",""),"")</f>
        <v/>
      </c>
      <c r="AD455" s="163"/>
    </row>
    <row r="456" spans="2:30" x14ac:dyDescent="0.35">
      <c r="B456" s="9" t="str">
        <f>IF(HBL[[#This Row],[Hållbar mängd]]&gt;0,IF(HBL[[#This Row],[Enhet]]=Listor!$A$44,HBL[[#This Row],[Hållbar mängd]]*HBL[[#This Row],[Effektivt värmevärde]]*1000,HBL[[#This Row],[Hållbar mängd]]*HBL[[#This Row],[Effektivt värmevärde]]),"")</f>
        <v/>
      </c>
      <c r="C456" s="120" t="str">
        <f>IFERROR(IF(VLOOKUP(HBL[[#This Row],[Drivmedel]],DML_drivmedel[[FuelID]:[Reduktionsplikt]],10,FALSE)="Ja",VLOOKUP(HBL[[#This Row],[Drivmedelskategori]],Drivmedel[],5,FALSE),""),"")</f>
        <v/>
      </c>
      <c r="D456" s="9" t="str">
        <f>IFERROR(IF(HBL[[#This Row],[Hållbar mängd]]&gt;0,HBL[[#This Row],[Växthusgasutsläpp g CO2e/MJ]]*HBL[[#This Row],[Energimängd MJ]]/1000000,""),"")</f>
        <v/>
      </c>
      <c r="E456" s="3" t="str">
        <f>IF(HBL[[#This Row],[Hållbar mängd]]&gt;0,CONCATENATE(Rapporteringsår,"-",HBL[[#This Row],[ID]]),"")</f>
        <v/>
      </c>
      <c r="F456" s="3" t="str">
        <f>IF(HBL[[#This Row],[Hållbar mängd]]&gt;0,Organisationsnummer,"")</f>
        <v/>
      </c>
      <c r="G456" s="56" t="str">
        <f>IF(HBL[[#This Row],[Hållbar mängd]]&gt;0,Rapporteringsår,"")</f>
        <v/>
      </c>
      <c r="H456" s="76" t="str">
        <f>IFERROR(VLOOKUP(HBL[[#This Row],[Råvara]],Råvaror!$B$3:$D$81,3,FALSE),"")</f>
        <v/>
      </c>
      <c r="I456" s="76" t="str">
        <f>IFERROR(VLOOKUP(HBL[[#This Row],[Råvara]],Råvaror!$B$3:$E$81,4,FALSE),"")</f>
        <v/>
      </c>
      <c r="J456" s="76" t="str">
        <f>IFERROR(VLOOKUP(HBL[[#This Row],[Drivmedel]],DML_drivmedel[[FuelID]:[Drivmedel]],6,FALSE),"")</f>
        <v/>
      </c>
      <c r="K456" s="148">
        <v>3454</v>
      </c>
      <c r="L456" s="3"/>
      <c r="M456" s="3"/>
      <c r="N456" s="3"/>
      <c r="O456" s="78"/>
      <c r="P456" s="3"/>
      <c r="Q456" s="3" t="str">
        <f>IFERROR(HLOOKUP(HBL[[#This Row],[Bränslekategori]],Listor!$G$292:$N$306,IF(HBL[[#This Row],[Enhet]]=Listor!$A$44,14,IF(HBL[[#This Row],[Enhet]]=Listor!$A$45,15,"")),FALSE),"")</f>
        <v/>
      </c>
      <c r="R456" s="3"/>
      <c r="S456" s="3"/>
      <c r="T456" s="3"/>
      <c r="U456" s="3"/>
      <c r="V456" s="3"/>
      <c r="W456" s="3"/>
      <c r="X456" s="3"/>
      <c r="Y456" s="77" t="str">
        <f>IF(HBL[[#This Row],[Produktionskedja]]&lt;&gt;"",VLOOKUP(HBL[[#This Row],[Produktionskedja]],Normalvärden[],4,FALSE),"")</f>
        <v/>
      </c>
      <c r="Z456" s="54"/>
      <c r="AA456" s="3"/>
      <c r="AB456" s="54"/>
      <c r="AC456" s="55" t="str">
        <f>IF(HBL[[#This Row],[Växthusgasutsläpp g CO2e/MJ]]&lt;&gt;"",IF(HBL[[#This Row],[Växthusgasutsläpp g CO2e/MJ]]&gt;(0.5*VLOOKUP(HBL[[#This Row],[Användningsområde]],Användningsområde[],2,FALSE)),"Utsläppsminskningen är mindre än 50 % och uppfyller därför inte hållbarhetskriterierna",""),"")</f>
        <v/>
      </c>
      <c r="AD456" s="163"/>
    </row>
    <row r="457" spans="2:30" x14ac:dyDescent="0.35">
      <c r="B457" s="9" t="str">
        <f>IF(HBL[[#This Row],[Hållbar mängd]]&gt;0,IF(HBL[[#This Row],[Enhet]]=Listor!$A$44,HBL[[#This Row],[Hållbar mängd]]*HBL[[#This Row],[Effektivt värmevärde]]*1000,HBL[[#This Row],[Hållbar mängd]]*HBL[[#This Row],[Effektivt värmevärde]]),"")</f>
        <v/>
      </c>
      <c r="C457" s="120" t="str">
        <f>IFERROR(IF(VLOOKUP(HBL[[#This Row],[Drivmedel]],DML_drivmedel[[FuelID]:[Reduktionsplikt]],10,FALSE)="Ja",VLOOKUP(HBL[[#This Row],[Drivmedelskategori]],Drivmedel[],5,FALSE),""),"")</f>
        <v/>
      </c>
      <c r="D457" s="9" t="str">
        <f>IFERROR(IF(HBL[[#This Row],[Hållbar mängd]]&gt;0,HBL[[#This Row],[Växthusgasutsläpp g CO2e/MJ]]*HBL[[#This Row],[Energimängd MJ]]/1000000,""),"")</f>
        <v/>
      </c>
      <c r="E457" s="3" t="str">
        <f>IF(HBL[[#This Row],[Hållbar mängd]]&gt;0,CONCATENATE(Rapporteringsår,"-",HBL[[#This Row],[ID]]),"")</f>
        <v/>
      </c>
      <c r="F457" s="3" t="str">
        <f>IF(HBL[[#This Row],[Hållbar mängd]]&gt;0,Organisationsnummer,"")</f>
        <v/>
      </c>
      <c r="G457" s="56" t="str">
        <f>IF(HBL[[#This Row],[Hållbar mängd]]&gt;0,Rapporteringsår,"")</f>
        <v/>
      </c>
      <c r="H457" s="76" t="str">
        <f>IFERROR(VLOOKUP(HBL[[#This Row],[Råvara]],Råvaror!$B$3:$D$81,3,FALSE),"")</f>
        <v/>
      </c>
      <c r="I457" s="76" t="str">
        <f>IFERROR(VLOOKUP(HBL[[#This Row],[Råvara]],Råvaror!$B$3:$E$81,4,FALSE),"")</f>
        <v/>
      </c>
      <c r="J457" s="76" t="str">
        <f>IFERROR(VLOOKUP(HBL[[#This Row],[Drivmedel]],DML_drivmedel[[FuelID]:[Drivmedel]],6,FALSE),"")</f>
        <v/>
      </c>
      <c r="K457" s="148">
        <v>3455</v>
      </c>
      <c r="L457" s="3"/>
      <c r="M457" s="3"/>
      <c r="N457" s="3"/>
      <c r="O457" s="78"/>
      <c r="P457" s="3"/>
      <c r="Q457" s="3" t="str">
        <f>IFERROR(HLOOKUP(HBL[[#This Row],[Bränslekategori]],Listor!$G$292:$N$306,IF(HBL[[#This Row],[Enhet]]=Listor!$A$44,14,IF(HBL[[#This Row],[Enhet]]=Listor!$A$45,15,"")),FALSE),"")</f>
        <v/>
      </c>
      <c r="R457" s="3"/>
      <c r="S457" s="3"/>
      <c r="T457" s="3"/>
      <c r="U457" s="3"/>
      <c r="V457" s="3"/>
      <c r="W457" s="3"/>
      <c r="X457" s="3"/>
      <c r="Y457" s="77" t="str">
        <f>IF(HBL[[#This Row],[Produktionskedja]]&lt;&gt;"",VLOOKUP(HBL[[#This Row],[Produktionskedja]],Normalvärden[],4,FALSE),"")</f>
        <v/>
      </c>
      <c r="Z457" s="54"/>
      <c r="AA457" s="3"/>
      <c r="AB457" s="54"/>
      <c r="AC457" s="55" t="str">
        <f>IF(HBL[[#This Row],[Växthusgasutsläpp g CO2e/MJ]]&lt;&gt;"",IF(HBL[[#This Row],[Växthusgasutsläpp g CO2e/MJ]]&gt;(0.5*VLOOKUP(HBL[[#This Row],[Användningsområde]],Användningsområde[],2,FALSE)),"Utsläppsminskningen är mindre än 50 % och uppfyller därför inte hållbarhetskriterierna",""),"")</f>
        <v/>
      </c>
      <c r="AD457" s="163"/>
    </row>
    <row r="458" spans="2:30" x14ac:dyDescent="0.35">
      <c r="B458" s="9" t="str">
        <f>IF(HBL[[#This Row],[Hållbar mängd]]&gt;0,IF(HBL[[#This Row],[Enhet]]=Listor!$A$44,HBL[[#This Row],[Hållbar mängd]]*HBL[[#This Row],[Effektivt värmevärde]]*1000,HBL[[#This Row],[Hållbar mängd]]*HBL[[#This Row],[Effektivt värmevärde]]),"")</f>
        <v/>
      </c>
      <c r="C458" s="120" t="str">
        <f>IFERROR(IF(VLOOKUP(HBL[[#This Row],[Drivmedel]],DML_drivmedel[[FuelID]:[Reduktionsplikt]],10,FALSE)="Ja",VLOOKUP(HBL[[#This Row],[Drivmedelskategori]],Drivmedel[],5,FALSE),""),"")</f>
        <v/>
      </c>
      <c r="D458" s="9" t="str">
        <f>IFERROR(IF(HBL[[#This Row],[Hållbar mängd]]&gt;0,HBL[[#This Row],[Växthusgasutsläpp g CO2e/MJ]]*HBL[[#This Row],[Energimängd MJ]]/1000000,""),"")</f>
        <v/>
      </c>
      <c r="E458" s="3" t="str">
        <f>IF(HBL[[#This Row],[Hållbar mängd]]&gt;0,CONCATENATE(Rapporteringsår,"-",HBL[[#This Row],[ID]]),"")</f>
        <v/>
      </c>
      <c r="F458" s="3" t="str">
        <f>IF(HBL[[#This Row],[Hållbar mängd]]&gt;0,Organisationsnummer,"")</f>
        <v/>
      </c>
      <c r="G458" s="56" t="str">
        <f>IF(HBL[[#This Row],[Hållbar mängd]]&gt;0,Rapporteringsår,"")</f>
        <v/>
      </c>
      <c r="H458" s="76" t="str">
        <f>IFERROR(VLOOKUP(HBL[[#This Row],[Råvara]],Råvaror!$B$3:$D$81,3,FALSE),"")</f>
        <v/>
      </c>
      <c r="I458" s="76" t="str">
        <f>IFERROR(VLOOKUP(HBL[[#This Row],[Råvara]],Råvaror!$B$3:$E$81,4,FALSE),"")</f>
        <v/>
      </c>
      <c r="J458" s="76" t="str">
        <f>IFERROR(VLOOKUP(HBL[[#This Row],[Drivmedel]],DML_drivmedel[[FuelID]:[Drivmedel]],6,FALSE),"")</f>
        <v/>
      </c>
      <c r="K458" s="148">
        <v>3456</v>
      </c>
      <c r="L458" s="3"/>
      <c r="M458" s="3"/>
      <c r="N458" s="3"/>
      <c r="O458" s="78"/>
      <c r="P458" s="3"/>
      <c r="Q458" s="3" t="str">
        <f>IFERROR(HLOOKUP(HBL[[#This Row],[Bränslekategori]],Listor!$G$292:$N$306,IF(HBL[[#This Row],[Enhet]]=Listor!$A$44,14,IF(HBL[[#This Row],[Enhet]]=Listor!$A$45,15,"")),FALSE),"")</f>
        <v/>
      </c>
      <c r="R458" s="3"/>
      <c r="S458" s="3"/>
      <c r="T458" s="3"/>
      <c r="U458" s="3"/>
      <c r="V458" s="3"/>
      <c r="W458" s="3"/>
      <c r="X458" s="3"/>
      <c r="Y458" s="77" t="str">
        <f>IF(HBL[[#This Row],[Produktionskedja]]&lt;&gt;"",VLOOKUP(HBL[[#This Row],[Produktionskedja]],Normalvärden[],4,FALSE),"")</f>
        <v/>
      </c>
      <c r="Z458" s="54"/>
      <c r="AA458" s="3"/>
      <c r="AB458" s="54"/>
      <c r="AC458" s="55" t="str">
        <f>IF(HBL[[#This Row],[Växthusgasutsläpp g CO2e/MJ]]&lt;&gt;"",IF(HBL[[#This Row],[Växthusgasutsläpp g CO2e/MJ]]&gt;(0.5*VLOOKUP(HBL[[#This Row],[Användningsområde]],Användningsområde[],2,FALSE)),"Utsläppsminskningen är mindre än 50 % och uppfyller därför inte hållbarhetskriterierna",""),"")</f>
        <v/>
      </c>
      <c r="AD458" s="163"/>
    </row>
    <row r="459" spans="2:30" x14ac:dyDescent="0.35">
      <c r="B459" s="9" t="str">
        <f>IF(HBL[[#This Row],[Hållbar mängd]]&gt;0,IF(HBL[[#This Row],[Enhet]]=Listor!$A$44,HBL[[#This Row],[Hållbar mängd]]*HBL[[#This Row],[Effektivt värmevärde]]*1000,HBL[[#This Row],[Hållbar mängd]]*HBL[[#This Row],[Effektivt värmevärde]]),"")</f>
        <v/>
      </c>
      <c r="C459" s="120" t="str">
        <f>IFERROR(IF(VLOOKUP(HBL[[#This Row],[Drivmedel]],DML_drivmedel[[FuelID]:[Reduktionsplikt]],10,FALSE)="Ja",VLOOKUP(HBL[[#This Row],[Drivmedelskategori]],Drivmedel[],5,FALSE),""),"")</f>
        <v/>
      </c>
      <c r="D459" s="9" t="str">
        <f>IFERROR(IF(HBL[[#This Row],[Hållbar mängd]]&gt;0,HBL[[#This Row],[Växthusgasutsläpp g CO2e/MJ]]*HBL[[#This Row],[Energimängd MJ]]/1000000,""),"")</f>
        <v/>
      </c>
      <c r="E459" s="3" t="str">
        <f>IF(HBL[[#This Row],[Hållbar mängd]]&gt;0,CONCATENATE(Rapporteringsår,"-",HBL[[#This Row],[ID]]),"")</f>
        <v/>
      </c>
      <c r="F459" s="3" t="str">
        <f>IF(HBL[[#This Row],[Hållbar mängd]]&gt;0,Organisationsnummer,"")</f>
        <v/>
      </c>
      <c r="G459" s="56" t="str">
        <f>IF(HBL[[#This Row],[Hållbar mängd]]&gt;0,Rapporteringsår,"")</f>
        <v/>
      </c>
      <c r="H459" s="76" t="str">
        <f>IFERROR(VLOOKUP(HBL[[#This Row],[Råvara]],Råvaror!$B$3:$D$81,3,FALSE),"")</f>
        <v/>
      </c>
      <c r="I459" s="76" t="str">
        <f>IFERROR(VLOOKUP(HBL[[#This Row],[Råvara]],Råvaror!$B$3:$E$81,4,FALSE),"")</f>
        <v/>
      </c>
      <c r="J459" s="76" t="str">
        <f>IFERROR(VLOOKUP(HBL[[#This Row],[Drivmedel]],DML_drivmedel[[FuelID]:[Drivmedel]],6,FALSE),"")</f>
        <v/>
      </c>
      <c r="K459" s="148">
        <v>3457</v>
      </c>
      <c r="L459" s="3"/>
      <c r="M459" s="3"/>
      <c r="N459" s="3"/>
      <c r="O459" s="78"/>
      <c r="P459" s="3"/>
      <c r="Q459" s="3" t="str">
        <f>IFERROR(HLOOKUP(HBL[[#This Row],[Bränslekategori]],Listor!$G$292:$N$306,IF(HBL[[#This Row],[Enhet]]=Listor!$A$44,14,IF(HBL[[#This Row],[Enhet]]=Listor!$A$45,15,"")),FALSE),"")</f>
        <v/>
      </c>
      <c r="R459" s="3"/>
      <c r="S459" s="3"/>
      <c r="T459" s="3"/>
      <c r="U459" s="3"/>
      <c r="V459" s="3"/>
      <c r="W459" s="3"/>
      <c r="X459" s="3"/>
      <c r="Y459" s="77" t="str">
        <f>IF(HBL[[#This Row],[Produktionskedja]]&lt;&gt;"",VLOOKUP(HBL[[#This Row],[Produktionskedja]],Normalvärden[],4,FALSE),"")</f>
        <v/>
      </c>
      <c r="Z459" s="54"/>
      <c r="AA459" s="3"/>
      <c r="AB459" s="54"/>
      <c r="AC459" s="55" t="str">
        <f>IF(HBL[[#This Row],[Växthusgasutsläpp g CO2e/MJ]]&lt;&gt;"",IF(HBL[[#This Row],[Växthusgasutsläpp g CO2e/MJ]]&gt;(0.5*VLOOKUP(HBL[[#This Row],[Användningsområde]],Användningsområde[],2,FALSE)),"Utsläppsminskningen är mindre än 50 % och uppfyller därför inte hållbarhetskriterierna",""),"")</f>
        <v/>
      </c>
      <c r="AD459" s="163"/>
    </row>
    <row r="460" spans="2:30" x14ac:dyDescent="0.35">
      <c r="B460" s="9" t="str">
        <f>IF(HBL[[#This Row],[Hållbar mängd]]&gt;0,IF(HBL[[#This Row],[Enhet]]=Listor!$A$44,HBL[[#This Row],[Hållbar mängd]]*HBL[[#This Row],[Effektivt värmevärde]]*1000,HBL[[#This Row],[Hållbar mängd]]*HBL[[#This Row],[Effektivt värmevärde]]),"")</f>
        <v/>
      </c>
      <c r="C460" s="120" t="str">
        <f>IFERROR(IF(VLOOKUP(HBL[[#This Row],[Drivmedel]],DML_drivmedel[[FuelID]:[Reduktionsplikt]],10,FALSE)="Ja",VLOOKUP(HBL[[#This Row],[Drivmedelskategori]],Drivmedel[],5,FALSE),""),"")</f>
        <v/>
      </c>
      <c r="D460" s="9" t="str">
        <f>IFERROR(IF(HBL[[#This Row],[Hållbar mängd]]&gt;0,HBL[[#This Row],[Växthusgasutsläpp g CO2e/MJ]]*HBL[[#This Row],[Energimängd MJ]]/1000000,""),"")</f>
        <v/>
      </c>
      <c r="E460" s="3" t="str">
        <f>IF(HBL[[#This Row],[Hållbar mängd]]&gt;0,CONCATENATE(Rapporteringsår,"-",HBL[[#This Row],[ID]]),"")</f>
        <v/>
      </c>
      <c r="F460" s="3" t="str">
        <f>IF(HBL[[#This Row],[Hållbar mängd]]&gt;0,Organisationsnummer,"")</f>
        <v/>
      </c>
      <c r="G460" s="56" t="str">
        <f>IF(HBL[[#This Row],[Hållbar mängd]]&gt;0,Rapporteringsår,"")</f>
        <v/>
      </c>
      <c r="H460" s="76" t="str">
        <f>IFERROR(VLOOKUP(HBL[[#This Row],[Råvara]],Råvaror!$B$3:$D$81,3,FALSE),"")</f>
        <v/>
      </c>
      <c r="I460" s="76" t="str">
        <f>IFERROR(VLOOKUP(HBL[[#This Row],[Råvara]],Råvaror!$B$3:$E$81,4,FALSE),"")</f>
        <v/>
      </c>
      <c r="J460" s="76" t="str">
        <f>IFERROR(VLOOKUP(HBL[[#This Row],[Drivmedel]],DML_drivmedel[[FuelID]:[Drivmedel]],6,FALSE),"")</f>
        <v/>
      </c>
      <c r="K460" s="148">
        <v>3458</v>
      </c>
      <c r="L460" s="3"/>
      <c r="M460" s="3"/>
      <c r="N460" s="3"/>
      <c r="O460" s="78"/>
      <c r="P460" s="3"/>
      <c r="Q460" s="3" t="str">
        <f>IFERROR(HLOOKUP(HBL[[#This Row],[Bränslekategori]],Listor!$G$292:$N$306,IF(HBL[[#This Row],[Enhet]]=Listor!$A$44,14,IF(HBL[[#This Row],[Enhet]]=Listor!$A$45,15,"")),FALSE),"")</f>
        <v/>
      </c>
      <c r="R460" s="3"/>
      <c r="S460" s="3"/>
      <c r="T460" s="3"/>
      <c r="U460" s="3"/>
      <c r="V460" s="3"/>
      <c r="W460" s="3"/>
      <c r="X460" s="3"/>
      <c r="Y460" s="77" t="str">
        <f>IF(HBL[[#This Row],[Produktionskedja]]&lt;&gt;"",VLOOKUP(HBL[[#This Row],[Produktionskedja]],Normalvärden[],4,FALSE),"")</f>
        <v/>
      </c>
      <c r="Z460" s="54"/>
      <c r="AA460" s="3"/>
      <c r="AB460" s="54"/>
      <c r="AC460" s="55" t="str">
        <f>IF(HBL[[#This Row],[Växthusgasutsläpp g CO2e/MJ]]&lt;&gt;"",IF(HBL[[#This Row],[Växthusgasutsläpp g CO2e/MJ]]&gt;(0.5*VLOOKUP(HBL[[#This Row],[Användningsområde]],Användningsområde[],2,FALSE)),"Utsläppsminskningen är mindre än 50 % och uppfyller därför inte hållbarhetskriterierna",""),"")</f>
        <v/>
      </c>
      <c r="AD460" s="163"/>
    </row>
    <row r="461" spans="2:30" x14ac:dyDescent="0.35">
      <c r="B461" s="9" t="str">
        <f>IF(HBL[[#This Row],[Hållbar mängd]]&gt;0,IF(HBL[[#This Row],[Enhet]]=Listor!$A$44,HBL[[#This Row],[Hållbar mängd]]*HBL[[#This Row],[Effektivt värmevärde]]*1000,HBL[[#This Row],[Hållbar mängd]]*HBL[[#This Row],[Effektivt värmevärde]]),"")</f>
        <v/>
      </c>
      <c r="C461" s="120" t="str">
        <f>IFERROR(IF(VLOOKUP(HBL[[#This Row],[Drivmedel]],DML_drivmedel[[FuelID]:[Reduktionsplikt]],10,FALSE)="Ja",VLOOKUP(HBL[[#This Row],[Drivmedelskategori]],Drivmedel[],5,FALSE),""),"")</f>
        <v/>
      </c>
      <c r="D461" s="9" t="str">
        <f>IFERROR(IF(HBL[[#This Row],[Hållbar mängd]]&gt;0,HBL[[#This Row],[Växthusgasutsläpp g CO2e/MJ]]*HBL[[#This Row],[Energimängd MJ]]/1000000,""),"")</f>
        <v/>
      </c>
      <c r="E461" s="3" t="str">
        <f>IF(HBL[[#This Row],[Hållbar mängd]]&gt;0,CONCATENATE(Rapporteringsår,"-",HBL[[#This Row],[ID]]),"")</f>
        <v/>
      </c>
      <c r="F461" s="3" t="str">
        <f>IF(HBL[[#This Row],[Hållbar mängd]]&gt;0,Organisationsnummer,"")</f>
        <v/>
      </c>
      <c r="G461" s="56" t="str">
        <f>IF(HBL[[#This Row],[Hållbar mängd]]&gt;0,Rapporteringsår,"")</f>
        <v/>
      </c>
      <c r="H461" s="76" t="str">
        <f>IFERROR(VLOOKUP(HBL[[#This Row],[Råvara]],Råvaror!$B$3:$D$81,3,FALSE),"")</f>
        <v/>
      </c>
      <c r="I461" s="76" t="str">
        <f>IFERROR(VLOOKUP(HBL[[#This Row],[Råvara]],Råvaror!$B$3:$E$81,4,FALSE),"")</f>
        <v/>
      </c>
      <c r="J461" s="76" t="str">
        <f>IFERROR(VLOOKUP(HBL[[#This Row],[Drivmedel]],DML_drivmedel[[FuelID]:[Drivmedel]],6,FALSE),"")</f>
        <v/>
      </c>
      <c r="K461" s="148">
        <v>3459</v>
      </c>
      <c r="L461" s="3"/>
      <c r="M461" s="3"/>
      <c r="N461" s="3"/>
      <c r="O461" s="78"/>
      <c r="P461" s="3"/>
      <c r="Q461" s="3" t="str">
        <f>IFERROR(HLOOKUP(HBL[[#This Row],[Bränslekategori]],Listor!$G$292:$N$306,IF(HBL[[#This Row],[Enhet]]=Listor!$A$44,14,IF(HBL[[#This Row],[Enhet]]=Listor!$A$45,15,"")),FALSE),"")</f>
        <v/>
      </c>
      <c r="R461" s="3"/>
      <c r="S461" s="3"/>
      <c r="T461" s="3"/>
      <c r="U461" s="3"/>
      <c r="V461" s="3"/>
      <c r="W461" s="3"/>
      <c r="X461" s="3"/>
      <c r="Y461" s="77" t="str">
        <f>IF(HBL[[#This Row],[Produktionskedja]]&lt;&gt;"",VLOOKUP(HBL[[#This Row],[Produktionskedja]],Normalvärden[],4,FALSE),"")</f>
        <v/>
      </c>
      <c r="Z461" s="54"/>
      <c r="AA461" s="3"/>
      <c r="AB461" s="54"/>
      <c r="AC461" s="55" t="str">
        <f>IF(HBL[[#This Row],[Växthusgasutsläpp g CO2e/MJ]]&lt;&gt;"",IF(HBL[[#This Row],[Växthusgasutsläpp g CO2e/MJ]]&gt;(0.5*VLOOKUP(HBL[[#This Row],[Användningsområde]],Användningsområde[],2,FALSE)),"Utsläppsminskningen är mindre än 50 % och uppfyller därför inte hållbarhetskriterierna",""),"")</f>
        <v/>
      </c>
      <c r="AD461" s="163"/>
    </row>
    <row r="462" spans="2:30" x14ac:dyDescent="0.35">
      <c r="B462" s="9" t="str">
        <f>IF(HBL[[#This Row],[Hållbar mängd]]&gt;0,IF(HBL[[#This Row],[Enhet]]=Listor!$A$44,HBL[[#This Row],[Hållbar mängd]]*HBL[[#This Row],[Effektivt värmevärde]]*1000,HBL[[#This Row],[Hållbar mängd]]*HBL[[#This Row],[Effektivt värmevärde]]),"")</f>
        <v/>
      </c>
      <c r="C462" s="120" t="str">
        <f>IFERROR(IF(VLOOKUP(HBL[[#This Row],[Drivmedel]],DML_drivmedel[[FuelID]:[Reduktionsplikt]],10,FALSE)="Ja",VLOOKUP(HBL[[#This Row],[Drivmedelskategori]],Drivmedel[],5,FALSE),""),"")</f>
        <v/>
      </c>
      <c r="D462" s="9" t="str">
        <f>IFERROR(IF(HBL[[#This Row],[Hållbar mängd]]&gt;0,HBL[[#This Row],[Växthusgasutsläpp g CO2e/MJ]]*HBL[[#This Row],[Energimängd MJ]]/1000000,""),"")</f>
        <v/>
      </c>
      <c r="E462" s="3" t="str">
        <f>IF(HBL[[#This Row],[Hållbar mängd]]&gt;0,CONCATENATE(Rapporteringsår,"-",HBL[[#This Row],[ID]]),"")</f>
        <v/>
      </c>
      <c r="F462" s="3" t="str">
        <f>IF(HBL[[#This Row],[Hållbar mängd]]&gt;0,Organisationsnummer,"")</f>
        <v/>
      </c>
      <c r="G462" s="56" t="str">
        <f>IF(HBL[[#This Row],[Hållbar mängd]]&gt;0,Rapporteringsår,"")</f>
        <v/>
      </c>
      <c r="H462" s="76" t="str">
        <f>IFERROR(VLOOKUP(HBL[[#This Row],[Råvara]],Råvaror!$B$3:$D$81,3,FALSE),"")</f>
        <v/>
      </c>
      <c r="I462" s="76" t="str">
        <f>IFERROR(VLOOKUP(HBL[[#This Row],[Råvara]],Råvaror!$B$3:$E$81,4,FALSE),"")</f>
        <v/>
      </c>
      <c r="J462" s="76" t="str">
        <f>IFERROR(VLOOKUP(HBL[[#This Row],[Drivmedel]],DML_drivmedel[[FuelID]:[Drivmedel]],6,FALSE),"")</f>
        <v/>
      </c>
      <c r="K462" s="148">
        <v>3460</v>
      </c>
      <c r="L462" s="3"/>
      <c r="M462" s="3"/>
      <c r="N462" s="3"/>
      <c r="O462" s="78"/>
      <c r="P462" s="3"/>
      <c r="Q462" s="3" t="str">
        <f>IFERROR(HLOOKUP(HBL[[#This Row],[Bränslekategori]],Listor!$G$292:$N$306,IF(HBL[[#This Row],[Enhet]]=Listor!$A$44,14,IF(HBL[[#This Row],[Enhet]]=Listor!$A$45,15,"")),FALSE),"")</f>
        <v/>
      </c>
      <c r="R462" s="3"/>
      <c r="S462" s="3"/>
      <c r="T462" s="3"/>
      <c r="U462" s="3"/>
      <c r="V462" s="3"/>
      <c r="W462" s="3"/>
      <c r="X462" s="3"/>
      <c r="Y462" s="77" t="str">
        <f>IF(HBL[[#This Row],[Produktionskedja]]&lt;&gt;"",VLOOKUP(HBL[[#This Row],[Produktionskedja]],Normalvärden[],4,FALSE),"")</f>
        <v/>
      </c>
      <c r="Z462" s="54"/>
      <c r="AA462" s="3"/>
      <c r="AB462" s="54"/>
      <c r="AC462" s="55" t="str">
        <f>IF(HBL[[#This Row],[Växthusgasutsläpp g CO2e/MJ]]&lt;&gt;"",IF(HBL[[#This Row],[Växthusgasutsläpp g CO2e/MJ]]&gt;(0.5*VLOOKUP(HBL[[#This Row],[Användningsområde]],Användningsområde[],2,FALSE)),"Utsläppsminskningen är mindre än 50 % och uppfyller därför inte hållbarhetskriterierna",""),"")</f>
        <v/>
      </c>
      <c r="AD462" s="163"/>
    </row>
    <row r="463" spans="2:30" x14ac:dyDescent="0.35">
      <c r="B463" s="9" t="str">
        <f>IF(HBL[[#This Row],[Hållbar mängd]]&gt;0,IF(HBL[[#This Row],[Enhet]]=Listor!$A$44,HBL[[#This Row],[Hållbar mängd]]*HBL[[#This Row],[Effektivt värmevärde]]*1000,HBL[[#This Row],[Hållbar mängd]]*HBL[[#This Row],[Effektivt värmevärde]]),"")</f>
        <v/>
      </c>
      <c r="C463" s="120" t="str">
        <f>IFERROR(IF(VLOOKUP(HBL[[#This Row],[Drivmedel]],DML_drivmedel[[FuelID]:[Reduktionsplikt]],10,FALSE)="Ja",VLOOKUP(HBL[[#This Row],[Drivmedelskategori]],Drivmedel[],5,FALSE),""),"")</f>
        <v/>
      </c>
      <c r="D463" s="9" t="str">
        <f>IFERROR(IF(HBL[[#This Row],[Hållbar mängd]]&gt;0,HBL[[#This Row],[Växthusgasutsläpp g CO2e/MJ]]*HBL[[#This Row],[Energimängd MJ]]/1000000,""),"")</f>
        <v/>
      </c>
      <c r="E463" s="3" t="str">
        <f>IF(HBL[[#This Row],[Hållbar mängd]]&gt;0,CONCATENATE(Rapporteringsår,"-",HBL[[#This Row],[ID]]),"")</f>
        <v/>
      </c>
      <c r="F463" s="3" t="str">
        <f>IF(HBL[[#This Row],[Hållbar mängd]]&gt;0,Organisationsnummer,"")</f>
        <v/>
      </c>
      <c r="G463" s="56" t="str">
        <f>IF(HBL[[#This Row],[Hållbar mängd]]&gt;0,Rapporteringsår,"")</f>
        <v/>
      </c>
      <c r="H463" s="76" t="str">
        <f>IFERROR(VLOOKUP(HBL[[#This Row],[Råvara]],Råvaror!$B$3:$D$81,3,FALSE),"")</f>
        <v/>
      </c>
      <c r="I463" s="76" t="str">
        <f>IFERROR(VLOOKUP(HBL[[#This Row],[Råvara]],Råvaror!$B$3:$E$81,4,FALSE),"")</f>
        <v/>
      </c>
      <c r="J463" s="76" t="str">
        <f>IFERROR(VLOOKUP(HBL[[#This Row],[Drivmedel]],DML_drivmedel[[FuelID]:[Drivmedel]],6,FALSE),"")</f>
        <v/>
      </c>
      <c r="K463" s="148">
        <v>3461</v>
      </c>
      <c r="L463" s="3"/>
      <c r="M463" s="3"/>
      <c r="N463" s="3"/>
      <c r="O463" s="78"/>
      <c r="P463" s="3"/>
      <c r="Q463" s="3" t="str">
        <f>IFERROR(HLOOKUP(HBL[[#This Row],[Bränslekategori]],Listor!$G$292:$N$306,IF(HBL[[#This Row],[Enhet]]=Listor!$A$44,14,IF(HBL[[#This Row],[Enhet]]=Listor!$A$45,15,"")),FALSE),"")</f>
        <v/>
      </c>
      <c r="R463" s="3"/>
      <c r="S463" s="3"/>
      <c r="T463" s="3"/>
      <c r="U463" s="3"/>
      <c r="V463" s="3"/>
      <c r="W463" s="3"/>
      <c r="X463" s="3"/>
      <c r="Y463" s="77" t="str">
        <f>IF(HBL[[#This Row],[Produktionskedja]]&lt;&gt;"",VLOOKUP(HBL[[#This Row],[Produktionskedja]],Normalvärden[],4,FALSE),"")</f>
        <v/>
      </c>
      <c r="Z463" s="54"/>
      <c r="AA463" s="3"/>
      <c r="AB463" s="54"/>
      <c r="AC463" s="55" t="str">
        <f>IF(HBL[[#This Row],[Växthusgasutsläpp g CO2e/MJ]]&lt;&gt;"",IF(HBL[[#This Row],[Växthusgasutsläpp g CO2e/MJ]]&gt;(0.5*VLOOKUP(HBL[[#This Row],[Användningsområde]],Användningsområde[],2,FALSE)),"Utsläppsminskningen är mindre än 50 % och uppfyller därför inte hållbarhetskriterierna",""),"")</f>
        <v/>
      </c>
      <c r="AD463" s="163"/>
    </row>
    <row r="464" spans="2:30" x14ac:dyDescent="0.35">
      <c r="B464" s="9" t="str">
        <f>IF(HBL[[#This Row],[Hållbar mängd]]&gt;0,IF(HBL[[#This Row],[Enhet]]=Listor!$A$44,HBL[[#This Row],[Hållbar mängd]]*HBL[[#This Row],[Effektivt värmevärde]]*1000,HBL[[#This Row],[Hållbar mängd]]*HBL[[#This Row],[Effektivt värmevärde]]),"")</f>
        <v/>
      </c>
      <c r="C464" s="120" t="str">
        <f>IFERROR(IF(VLOOKUP(HBL[[#This Row],[Drivmedel]],DML_drivmedel[[FuelID]:[Reduktionsplikt]],10,FALSE)="Ja",VLOOKUP(HBL[[#This Row],[Drivmedelskategori]],Drivmedel[],5,FALSE),""),"")</f>
        <v/>
      </c>
      <c r="D464" s="9" t="str">
        <f>IFERROR(IF(HBL[[#This Row],[Hållbar mängd]]&gt;0,HBL[[#This Row],[Växthusgasutsläpp g CO2e/MJ]]*HBL[[#This Row],[Energimängd MJ]]/1000000,""),"")</f>
        <v/>
      </c>
      <c r="E464" s="3" t="str">
        <f>IF(HBL[[#This Row],[Hållbar mängd]]&gt;0,CONCATENATE(Rapporteringsår,"-",HBL[[#This Row],[ID]]),"")</f>
        <v/>
      </c>
      <c r="F464" s="3" t="str">
        <f>IF(HBL[[#This Row],[Hållbar mängd]]&gt;0,Organisationsnummer,"")</f>
        <v/>
      </c>
      <c r="G464" s="56" t="str">
        <f>IF(HBL[[#This Row],[Hållbar mängd]]&gt;0,Rapporteringsår,"")</f>
        <v/>
      </c>
      <c r="H464" s="76" t="str">
        <f>IFERROR(VLOOKUP(HBL[[#This Row],[Råvara]],Råvaror!$B$3:$D$81,3,FALSE),"")</f>
        <v/>
      </c>
      <c r="I464" s="76" t="str">
        <f>IFERROR(VLOOKUP(HBL[[#This Row],[Råvara]],Råvaror!$B$3:$E$81,4,FALSE),"")</f>
        <v/>
      </c>
      <c r="J464" s="76" t="str">
        <f>IFERROR(VLOOKUP(HBL[[#This Row],[Drivmedel]],DML_drivmedel[[FuelID]:[Drivmedel]],6,FALSE),"")</f>
        <v/>
      </c>
      <c r="K464" s="148">
        <v>3462</v>
      </c>
      <c r="L464" s="3"/>
      <c r="M464" s="3"/>
      <c r="N464" s="3"/>
      <c r="O464" s="78"/>
      <c r="P464" s="3"/>
      <c r="Q464" s="3" t="str">
        <f>IFERROR(HLOOKUP(HBL[[#This Row],[Bränslekategori]],Listor!$G$292:$N$306,IF(HBL[[#This Row],[Enhet]]=Listor!$A$44,14,IF(HBL[[#This Row],[Enhet]]=Listor!$A$45,15,"")),FALSE),"")</f>
        <v/>
      </c>
      <c r="R464" s="3"/>
      <c r="S464" s="3"/>
      <c r="T464" s="3"/>
      <c r="U464" s="3"/>
      <c r="V464" s="3"/>
      <c r="W464" s="3"/>
      <c r="X464" s="3"/>
      <c r="Y464" s="77" t="str">
        <f>IF(HBL[[#This Row],[Produktionskedja]]&lt;&gt;"",VLOOKUP(HBL[[#This Row],[Produktionskedja]],Normalvärden[],4,FALSE),"")</f>
        <v/>
      </c>
      <c r="Z464" s="54"/>
      <c r="AA464" s="3"/>
      <c r="AB464" s="54"/>
      <c r="AC464" s="55" t="str">
        <f>IF(HBL[[#This Row],[Växthusgasutsläpp g CO2e/MJ]]&lt;&gt;"",IF(HBL[[#This Row],[Växthusgasutsläpp g CO2e/MJ]]&gt;(0.5*VLOOKUP(HBL[[#This Row],[Användningsområde]],Användningsområde[],2,FALSE)),"Utsläppsminskningen är mindre än 50 % och uppfyller därför inte hållbarhetskriterierna",""),"")</f>
        <v/>
      </c>
      <c r="AD464" s="163"/>
    </row>
    <row r="465" spans="2:30" x14ac:dyDescent="0.35">
      <c r="B465" s="9" t="str">
        <f>IF(HBL[[#This Row],[Hållbar mängd]]&gt;0,IF(HBL[[#This Row],[Enhet]]=Listor!$A$44,HBL[[#This Row],[Hållbar mängd]]*HBL[[#This Row],[Effektivt värmevärde]]*1000,HBL[[#This Row],[Hållbar mängd]]*HBL[[#This Row],[Effektivt värmevärde]]),"")</f>
        <v/>
      </c>
      <c r="C465" s="120" t="str">
        <f>IFERROR(IF(VLOOKUP(HBL[[#This Row],[Drivmedel]],DML_drivmedel[[FuelID]:[Reduktionsplikt]],10,FALSE)="Ja",VLOOKUP(HBL[[#This Row],[Drivmedelskategori]],Drivmedel[],5,FALSE),""),"")</f>
        <v/>
      </c>
      <c r="D465" s="9" t="str">
        <f>IFERROR(IF(HBL[[#This Row],[Hållbar mängd]]&gt;0,HBL[[#This Row],[Växthusgasutsläpp g CO2e/MJ]]*HBL[[#This Row],[Energimängd MJ]]/1000000,""),"")</f>
        <v/>
      </c>
      <c r="E465" s="3" t="str">
        <f>IF(HBL[[#This Row],[Hållbar mängd]]&gt;0,CONCATENATE(Rapporteringsår,"-",HBL[[#This Row],[ID]]),"")</f>
        <v/>
      </c>
      <c r="F465" s="3" t="str">
        <f>IF(HBL[[#This Row],[Hållbar mängd]]&gt;0,Organisationsnummer,"")</f>
        <v/>
      </c>
      <c r="G465" s="56" t="str">
        <f>IF(HBL[[#This Row],[Hållbar mängd]]&gt;0,Rapporteringsår,"")</f>
        <v/>
      </c>
      <c r="H465" s="76" t="str">
        <f>IFERROR(VLOOKUP(HBL[[#This Row],[Råvara]],Råvaror!$B$3:$D$81,3,FALSE),"")</f>
        <v/>
      </c>
      <c r="I465" s="76" t="str">
        <f>IFERROR(VLOOKUP(HBL[[#This Row],[Råvara]],Råvaror!$B$3:$E$81,4,FALSE),"")</f>
        <v/>
      </c>
      <c r="J465" s="76" t="str">
        <f>IFERROR(VLOOKUP(HBL[[#This Row],[Drivmedel]],DML_drivmedel[[FuelID]:[Drivmedel]],6,FALSE),"")</f>
        <v/>
      </c>
      <c r="K465" s="148">
        <v>3463</v>
      </c>
      <c r="L465" s="3"/>
      <c r="M465" s="3"/>
      <c r="N465" s="3"/>
      <c r="O465" s="78"/>
      <c r="P465" s="3"/>
      <c r="Q465" s="3" t="str">
        <f>IFERROR(HLOOKUP(HBL[[#This Row],[Bränslekategori]],Listor!$G$292:$N$306,IF(HBL[[#This Row],[Enhet]]=Listor!$A$44,14,IF(HBL[[#This Row],[Enhet]]=Listor!$A$45,15,"")),FALSE),"")</f>
        <v/>
      </c>
      <c r="R465" s="3"/>
      <c r="S465" s="3"/>
      <c r="T465" s="3"/>
      <c r="U465" s="3"/>
      <c r="V465" s="3"/>
      <c r="W465" s="3"/>
      <c r="X465" s="3"/>
      <c r="Y465" s="77" t="str">
        <f>IF(HBL[[#This Row],[Produktionskedja]]&lt;&gt;"",VLOOKUP(HBL[[#This Row],[Produktionskedja]],Normalvärden[],4,FALSE),"")</f>
        <v/>
      </c>
      <c r="Z465" s="54"/>
      <c r="AA465" s="3"/>
      <c r="AB465" s="54"/>
      <c r="AC465" s="55" t="str">
        <f>IF(HBL[[#This Row],[Växthusgasutsläpp g CO2e/MJ]]&lt;&gt;"",IF(HBL[[#This Row],[Växthusgasutsläpp g CO2e/MJ]]&gt;(0.5*VLOOKUP(HBL[[#This Row],[Användningsområde]],Användningsområde[],2,FALSE)),"Utsläppsminskningen är mindre än 50 % och uppfyller därför inte hållbarhetskriterierna",""),"")</f>
        <v/>
      </c>
      <c r="AD465" s="163"/>
    </row>
    <row r="466" spans="2:30" x14ac:dyDescent="0.35">
      <c r="B466" s="9" t="str">
        <f>IF(HBL[[#This Row],[Hållbar mängd]]&gt;0,IF(HBL[[#This Row],[Enhet]]=Listor!$A$44,HBL[[#This Row],[Hållbar mängd]]*HBL[[#This Row],[Effektivt värmevärde]]*1000,HBL[[#This Row],[Hållbar mängd]]*HBL[[#This Row],[Effektivt värmevärde]]),"")</f>
        <v/>
      </c>
      <c r="C466" s="120" t="str">
        <f>IFERROR(IF(VLOOKUP(HBL[[#This Row],[Drivmedel]],DML_drivmedel[[FuelID]:[Reduktionsplikt]],10,FALSE)="Ja",VLOOKUP(HBL[[#This Row],[Drivmedelskategori]],Drivmedel[],5,FALSE),""),"")</f>
        <v/>
      </c>
      <c r="D466" s="9" t="str">
        <f>IFERROR(IF(HBL[[#This Row],[Hållbar mängd]]&gt;0,HBL[[#This Row],[Växthusgasutsläpp g CO2e/MJ]]*HBL[[#This Row],[Energimängd MJ]]/1000000,""),"")</f>
        <v/>
      </c>
      <c r="E466" s="3" t="str">
        <f>IF(HBL[[#This Row],[Hållbar mängd]]&gt;0,CONCATENATE(Rapporteringsår,"-",HBL[[#This Row],[ID]]),"")</f>
        <v/>
      </c>
      <c r="F466" s="3" t="str">
        <f>IF(HBL[[#This Row],[Hållbar mängd]]&gt;0,Organisationsnummer,"")</f>
        <v/>
      </c>
      <c r="G466" s="56" t="str">
        <f>IF(HBL[[#This Row],[Hållbar mängd]]&gt;0,Rapporteringsår,"")</f>
        <v/>
      </c>
      <c r="H466" s="76" t="str">
        <f>IFERROR(VLOOKUP(HBL[[#This Row],[Råvara]],Råvaror!$B$3:$D$81,3,FALSE),"")</f>
        <v/>
      </c>
      <c r="I466" s="76" t="str">
        <f>IFERROR(VLOOKUP(HBL[[#This Row],[Råvara]],Råvaror!$B$3:$E$81,4,FALSE),"")</f>
        <v/>
      </c>
      <c r="J466" s="76" t="str">
        <f>IFERROR(VLOOKUP(HBL[[#This Row],[Drivmedel]],DML_drivmedel[[FuelID]:[Drivmedel]],6,FALSE),"")</f>
        <v/>
      </c>
      <c r="K466" s="148">
        <v>3464</v>
      </c>
      <c r="L466" s="3"/>
      <c r="M466" s="3"/>
      <c r="N466" s="3"/>
      <c r="O466" s="78"/>
      <c r="P466" s="3"/>
      <c r="Q466" s="3" t="str">
        <f>IFERROR(HLOOKUP(HBL[[#This Row],[Bränslekategori]],Listor!$G$292:$N$306,IF(HBL[[#This Row],[Enhet]]=Listor!$A$44,14,IF(HBL[[#This Row],[Enhet]]=Listor!$A$45,15,"")),FALSE),"")</f>
        <v/>
      </c>
      <c r="R466" s="3"/>
      <c r="S466" s="3"/>
      <c r="T466" s="3"/>
      <c r="U466" s="3"/>
      <c r="V466" s="3"/>
      <c r="W466" s="3"/>
      <c r="X466" s="3"/>
      <c r="Y466" s="77" t="str">
        <f>IF(HBL[[#This Row],[Produktionskedja]]&lt;&gt;"",VLOOKUP(HBL[[#This Row],[Produktionskedja]],Normalvärden[],4,FALSE),"")</f>
        <v/>
      </c>
      <c r="Z466" s="54"/>
      <c r="AA466" s="3"/>
      <c r="AB466" s="54"/>
      <c r="AC466" s="55" t="str">
        <f>IF(HBL[[#This Row],[Växthusgasutsläpp g CO2e/MJ]]&lt;&gt;"",IF(HBL[[#This Row],[Växthusgasutsläpp g CO2e/MJ]]&gt;(0.5*VLOOKUP(HBL[[#This Row],[Användningsområde]],Användningsområde[],2,FALSE)),"Utsläppsminskningen är mindre än 50 % och uppfyller därför inte hållbarhetskriterierna",""),"")</f>
        <v/>
      </c>
      <c r="AD466" s="163"/>
    </row>
    <row r="467" spans="2:30" x14ac:dyDescent="0.35">
      <c r="B467" s="9" t="str">
        <f>IF(HBL[[#This Row],[Hållbar mängd]]&gt;0,IF(HBL[[#This Row],[Enhet]]=Listor!$A$44,HBL[[#This Row],[Hållbar mängd]]*HBL[[#This Row],[Effektivt värmevärde]]*1000,HBL[[#This Row],[Hållbar mängd]]*HBL[[#This Row],[Effektivt värmevärde]]),"")</f>
        <v/>
      </c>
      <c r="C467" s="120" t="str">
        <f>IFERROR(IF(VLOOKUP(HBL[[#This Row],[Drivmedel]],DML_drivmedel[[FuelID]:[Reduktionsplikt]],10,FALSE)="Ja",VLOOKUP(HBL[[#This Row],[Drivmedelskategori]],Drivmedel[],5,FALSE),""),"")</f>
        <v/>
      </c>
      <c r="D467" s="9" t="str">
        <f>IFERROR(IF(HBL[[#This Row],[Hållbar mängd]]&gt;0,HBL[[#This Row],[Växthusgasutsläpp g CO2e/MJ]]*HBL[[#This Row],[Energimängd MJ]]/1000000,""),"")</f>
        <v/>
      </c>
      <c r="E467" s="3" t="str">
        <f>IF(HBL[[#This Row],[Hållbar mängd]]&gt;0,CONCATENATE(Rapporteringsår,"-",HBL[[#This Row],[ID]]),"")</f>
        <v/>
      </c>
      <c r="F467" s="3" t="str">
        <f>IF(HBL[[#This Row],[Hållbar mängd]]&gt;0,Organisationsnummer,"")</f>
        <v/>
      </c>
      <c r="G467" s="56" t="str">
        <f>IF(HBL[[#This Row],[Hållbar mängd]]&gt;0,Rapporteringsår,"")</f>
        <v/>
      </c>
      <c r="H467" s="76" t="str">
        <f>IFERROR(VLOOKUP(HBL[[#This Row],[Råvara]],Råvaror!$B$3:$D$81,3,FALSE),"")</f>
        <v/>
      </c>
      <c r="I467" s="76" t="str">
        <f>IFERROR(VLOOKUP(HBL[[#This Row],[Råvara]],Råvaror!$B$3:$E$81,4,FALSE),"")</f>
        <v/>
      </c>
      <c r="J467" s="76" t="str">
        <f>IFERROR(VLOOKUP(HBL[[#This Row],[Drivmedel]],DML_drivmedel[[FuelID]:[Drivmedel]],6,FALSE),"")</f>
        <v/>
      </c>
      <c r="K467" s="148">
        <v>3465</v>
      </c>
      <c r="L467" s="3"/>
      <c r="M467" s="3"/>
      <c r="N467" s="3"/>
      <c r="O467" s="78"/>
      <c r="P467" s="3"/>
      <c r="Q467" s="3" t="str">
        <f>IFERROR(HLOOKUP(HBL[[#This Row],[Bränslekategori]],Listor!$G$292:$N$306,IF(HBL[[#This Row],[Enhet]]=Listor!$A$44,14,IF(HBL[[#This Row],[Enhet]]=Listor!$A$45,15,"")),FALSE),"")</f>
        <v/>
      </c>
      <c r="R467" s="3"/>
      <c r="S467" s="3"/>
      <c r="T467" s="3"/>
      <c r="U467" s="3"/>
      <c r="V467" s="3"/>
      <c r="W467" s="3"/>
      <c r="X467" s="3"/>
      <c r="Y467" s="77" t="str">
        <f>IF(HBL[[#This Row],[Produktionskedja]]&lt;&gt;"",VLOOKUP(HBL[[#This Row],[Produktionskedja]],Normalvärden[],4,FALSE),"")</f>
        <v/>
      </c>
      <c r="Z467" s="54"/>
      <c r="AA467" s="3"/>
      <c r="AB467" s="54"/>
      <c r="AC467" s="55" t="str">
        <f>IF(HBL[[#This Row],[Växthusgasutsläpp g CO2e/MJ]]&lt;&gt;"",IF(HBL[[#This Row],[Växthusgasutsläpp g CO2e/MJ]]&gt;(0.5*VLOOKUP(HBL[[#This Row],[Användningsområde]],Användningsområde[],2,FALSE)),"Utsläppsminskningen är mindre än 50 % och uppfyller därför inte hållbarhetskriterierna",""),"")</f>
        <v/>
      </c>
      <c r="AD467" s="163"/>
    </row>
    <row r="468" spans="2:30" x14ac:dyDescent="0.35">
      <c r="B468" s="9" t="str">
        <f>IF(HBL[[#This Row],[Hållbar mängd]]&gt;0,IF(HBL[[#This Row],[Enhet]]=Listor!$A$44,HBL[[#This Row],[Hållbar mängd]]*HBL[[#This Row],[Effektivt värmevärde]]*1000,HBL[[#This Row],[Hållbar mängd]]*HBL[[#This Row],[Effektivt värmevärde]]),"")</f>
        <v/>
      </c>
      <c r="C468" s="120" t="str">
        <f>IFERROR(IF(VLOOKUP(HBL[[#This Row],[Drivmedel]],DML_drivmedel[[FuelID]:[Reduktionsplikt]],10,FALSE)="Ja",VLOOKUP(HBL[[#This Row],[Drivmedelskategori]],Drivmedel[],5,FALSE),""),"")</f>
        <v/>
      </c>
      <c r="D468" s="9" t="str">
        <f>IFERROR(IF(HBL[[#This Row],[Hållbar mängd]]&gt;0,HBL[[#This Row],[Växthusgasutsläpp g CO2e/MJ]]*HBL[[#This Row],[Energimängd MJ]]/1000000,""),"")</f>
        <v/>
      </c>
      <c r="E468" s="3" t="str">
        <f>IF(HBL[[#This Row],[Hållbar mängd]]&gt;0,CONCATENATE(Rapporteringsår,"-",HBL[[#This Row],[ID]]),"")</f>
        <v/>
      </c>
      <c r="F468" s="3" t="str">
        <f>IF(HBL[[#This Row],[Hållbar mängd]]&gt;0,Organisationsnummer,"")</f>
        <v/>
      </c>
      <c r="G468" s="56" t="str">
        <f>IF(HBL[[#This Row],[Hållbar mängd]]&gt;0,Rapporteringsår,"")</f>
        <v/>
      </c>
      <c r="H468" s="76" t="str">
        <f>IFERROR(VLOOKUP(HBL[[#This Row],[Råvara]],Råvaror!$B$3:$D$81,3,FALSE),"")</f>
        <v/>
      </c>
      <c r="I468" s="76" t="str">
        <f>IFERROR(VLOOKUP(HBL[[#This Row],[Råvara]],Råvaror!$B$3:$E$81,4,FALSE),"")</f>
        <v/>
      </c>
      <c r="J468" s="76" t="str">
        <f>IFERROR(VLOOKUP(HBL[[#This Row],[Drivmedel]],DML_drivmedel[[FuelID]:[Drivmedel]],6,FALSE),"")</f>
        <v/>
      </c>
      <c r="K468" s="148">
        <v>3466</v>
      </c>
      <c r="L468" s="3"/>
      <c r="M468" s="3"/>
      <c r="N468" s="3"/>
      <c r="O468" s="78"/>
      <c r="P468" s="3"/>
      <c r="Q468" s="3" t="str">
        <f>IFERROR(HLOOKUP(HBL[[#This Row],[Bränslekategori]],Listor!$G$292:$N$306,IF(HBL[[#This Row],[Enhet]]=Listor!$A$44,14,IF(HBL[[#This Row],[Enhet]]=Listor!$A$45,15,"")),FALSE),"")</f>
        <v/>
      </c>
      <c r="R468" s="3"/>
      <c r="S468" s="3"/>
      <c r="T468" s="3"/>
      <c r="U468" s="3"/>
      <c r="V468" s="3"/>
      <c r="W468" s="3"/>
      <c r="X468" s="3"/>
      <c r="Y468" s="77" t="str">
        <f>IF(HBL[[#This Row],[Produktionskedja]]&lt;&gt;"",VLOOKUP(HBL[[#This Row],[Produktionskedja]],Normalvärden[],4,FALSE),"")</f>
        <v/>
      </c>
      <c r="Z468" s="54"/>
      <c r="AA468" s="3"/>
      <c r="AB468" s="54"/>
      <c r="AC468" s="55" t="str">
        <f>IF(HBL[[#This Row],[Växthusgasutsläpp g CO2e/MJ]]&lt;&gt;"",IF(HBL[[#This Row],[Växthusgasutsläpp g CO2e/MJ]]&gt;(0.5*VLOOKUP(HBL[[#This Row],[Användningsområde]],Användningsområde[],2,FALSE)),"Utsläppsminskningen är mindre än 50 % och uppfyller därför inte hållbarhetskriterierna",""),"")</f>
        <v/>
      </c>
      <c r="AD468" s="163"/>
    </row>
    <row r="469" spans="2:30" x14ac:dyDescent="0.35">
      <c r="B469" s="9" t="str">
        <f>IF(HBL[[#This Row],[Hållbar mängd]]&gt;0,IF(HBL[[#This Row],[Enhet]]=Listor!$A$44,HBL[[#This Row],[Hållbar mängd]]*HBL[[#This Row],[Effektivt värmevärde]]*1000,HBL[[#This Row],[Hållbar mängd]]*HBL[[#This Row],[Effektivt värmevärde]]),"")</f>
        <v/>
      </c>
      <c r="C469" s="120" t="str">
        <f>IFERROR(IF(VLOOKUP(HBL[[#This Row],[Drivmedel]],DML_drivmedel[[FuelID]:[Reduktionsplikt]],10,FALSE)="Ja",VLOOKUP(HBL[[#This Row],[Drivmedelskategori]],Drivmedel[],5,FALSE),""),"")</f>
        <v/>
      </c>
      <c r="D469" s="9" t="str">
        <f>IFERROR(IF(HBL[[#This Row],[Hållbar mängd]]&gt;0,HBL[[#This Row],[Växthusgasutsläpp g CO2e/MJ]]*HBL[[#This Row],[Energimängd MJ]]/1000000,""),"")</f>
        <v/>
      </c>
      <c r="E469" s="3" t="str">
        <f>IF(HBL[[#This Row],[Hållbar mängd]]&gt;0,CONCATENATE(Rapporteringsår,"-",HBL[[#This Row],[ID]]),"")</f>
        <v/>
      </c>
      <c r="F469" s="3" t="str">
        <f>IF(HBL[[#This Row],[Hållbar mängd]]&gt;0,Organisationsnummer,"")</f>
        <v/>
      </c>
      <c r="G469" s="56" t="str">
        <f>IF(HBL[[#This Row],[Hållbar mängd]]&gt;0,Rapporteringsår,"")</f>
        <v/>
      </c>
      <c r="H469" s="76" t="str">
        <f>IFERROR(VLOOKUP(HBL[[#This Row],[Råvara]],Råvaror!$B$3:$D$81,3,FALSE),"")</f>
        <v/>
      </c>
      <c r="I469" s="76" t="str">
        <f>IFERROR(VLOOKUP(HBL[[#This Row],[Råvara]],Råvaror!$B$3:$E$81,4,FALSE),"")</f>
        <v/>
      </c>
      <c r="J469" s="76" t="str">
        <f>IFERROR(VLOOKUP(HBL[[#This Row],[Drivmedel]],DML_drivmedel[[FuelID]:[Drivmedel]],6,FALSE),"")</f>
        <v/>
      </c>
      <c r="K469" s="148">
        <v>3467</v>
      </c>
      <c r="L469" s="3"/>
      <c r="M469" s="3"/>
      <c r="N469" s="3"/>
      <c r="O469" s="78"/>
      <c r="P469" s="3"/>
      <c r="Q469" s="3" t="str">
        <f>IFERROR(HLOOKUP(HBL[[#This Row],[Bränslekategori]],Listor!$G$292:$N$306,IF(HBL[[#This Row],[Enhet]]=Listor!$A$44,14,IF(HBL[[#This Row],[Enhet]]=Listor!$A$45,15,"")),FALSE),"")</f>
        <v/>
      </c>
      <c r="R469" s="3"/>
      <c r="S469" s="3"/>
      <c r="T469" s="3"/>
      <c r="U469" s="3"/>
      <c r="V469" s="3"/>
      <c r="W469" s="3"/>
      <c r="X469" s="3"/>
      <c r="Y469" s="77" t="str">
        <f>IF(HBL[[#This Row],[Produktionskedja]]&lt;&gt;"",VLOOKUP(HBL[[#This Row],[Produktionskedja]],Normalvärden[],4,FALSE),"")</f>
        <v/>
      </c>
      <c r="Z469" s="54"/>
      <c r="AA469" s="3"/>
      <c r="AB469" s="54"/>
      <c r="AC469" s="55" t="str">
        <f>IF(HBL[[#This Row],[Växthusgasutsläpp g CO2e/MJ]]&lt;&gt;"",IF(HBL[[#This Row],[Växthusgasutsläpp g CO2e/MJ]]&gt;(0.5*VLOOKUP(HBL[[#This Row],[Användningsområde]],Användningsområde[],2,FALSE)),"Utsläppsminskningen är mindre än 50 % och uppfyller därför inte hållbarhetskriterierna",""),"")</f>
        <v/>
      </c>
      <c r="AD469" s="163"/>
    </row>
    <row r="470" spans="2:30" x14ac:dyDescent="0.35">
      <c r="B470" s="9" t="str">
        <f>IF(HBL[[#This Row],[Hållbar mängd]]&gt;0,IF(HBL[[#This Row],[Enhet]]=Listor!$A$44,HBL[[#This Row],[Hållbar mängd]]*HBL[[#This Row],[Effektivt värmevärde]]*1000,HBL[[#This Row],[Hållbar mängd]]*HBL[[#This Row],[Effektivt värmevärde]]),"")</f>
        <v/>
      </c>
      <c r="C470" s="120" t="str">
        <f>IFERROR(IF(VLOOKUP(HBL[[#This Row],[Drivmedel]],DML_drivmedel[[FuelID]:[Reduktionsplikt]],10,FALSE)="Ja",VLOOKUP(HBL[[#This Row],[Drivmedelskategori]],Drivmedel[],5,FALSE),""),"")</f>
        <v/>
      </c>
      <c r="D470" s="9" t="str">
        <f>IFERROR(IF(HBL[[#This Row],[Hållbar mängd]]&gt;0,HBL[[#This Row],[Växthusgasutsläpp g CO2e/MJ]]*HBL[[#This Row],[Energimängd MJ]]/1000000,""),"")</f>
        <v/>
      </c>
      <c r="E470" s="3" t="str">
        <f>IF(HBL[[#This Row],[Hållbar mängd]]&gt;0,CONCATENATE(Rapporteringsår,"-",HBL[[#This Row],[ID]]),"")</f>
        <v/>
      </c>
      <c r="F470" s="3" t="str">
        <f>IF(HBL[[#This Row],[Hållbar mängd]]&gt;0,Organisationsnummer,"")</f>
        <v/>
      </c>
      <c r="G470" s="56" t="str">
        <f>IF(HBL[[#This Row],[Hållbar mängd]]&gt;0,Rapporteringsår,"")</f>
        <v/>
      </c>
      <c r="H470" s="76" t="str">
        <f>IFERROR(VLOOKUP(HBL[[#This Row],[Råvara]],Råvaror!$B$3:$D$81,3,FALSE),"")</f>
        <v/>
      </c>
      <c r="I470" s="76" t="str">
        <f>IFERROR(VLOOKUP(HBL[[#This Row],[Råvara]],Råvaror!$B$3:$E$81,4,FALSE),"")</f>
        <v/>
      </c>
      <c r="J470" s="76" t="str">
        <f>IFERROR(VLOOKUP(HBL[[#This Row],[Drivmedel]],DML_drivmedel[[FuelID]:[Drivmedel]],6,FALSE),"")</f>
        <v/>
      </c>
      <c r="K470" s="148">
        <v>3468</v>
      </c>
      <c r="L470" s="3"/>
      <c r="M470" s="3"/>
      <c r="N470" s="3"/>
      <c r="O470" s="78"/>
      <c r="P470" s="3"/>
      <c r="Q470" s="3" t="str">
        <f>IFERROR(HLOOKUP(HBL[[#This Row],[Bränslekategori]],Listor!$G$292:$N$306,IF(HBL[[#This Row],[Enhet]]=Listor!$A$44,14,IF(HBL[[#This Row],[Enhet]]=Listor!$A$45,15,"")),FALSE),"")</f>
        <v/>
      </c>
      <c r="R470" s="3"/>
      <c r="S470" s="3"/>
      <c r="T470" s="3"/>
      <c r="U470" s="3"/>
      <c r="V470" s="3"/>
      <c r="W470" s="3"/>
      <c r="X470" s="3"/>
      <c r="Y470" s="77" t="str">
        <f>IF(HBL[[#This Row],[Produktionskedja]]&lt;&gt;"",VLOOKUP(HBL[[#This Row],[Produktionskedja]],Normalvärden[],4,FALSE),"")</f>
        <v/>
      </c>
      <c r="Z470" s="54"/>
      <c r="AA470" s="3"/>
      <c r="AB470" s="54"/>
      <c r="AC470" s="55" t="str">
        <f>IF(HBL[[#This Row],[Växthusgasutsläpp g CO2e/MJ]]&lt;&gt;"",IF(HBL[[#This Row],[Växthusgasutsläpp g CO2e/MJ]]&gt;(0.5*VLOOKUP(HBL[[#This Row],[Användningsområde]],Användningsområde[],2,FALSE)),"Utsläppsminskningen är mindre än 50 % och uppfyller därför inte hållbarhetskriterierna",""),"")</f>
        <v/>
      </c>
      <c r="AD470" s="163"/>
    </row>
    <row r="471" spans="2:30" x14ac:dyDescent="0.35">
      <c r="B471" s="9" t="str">
        <f>IF(HBL[[#This Row],[Hållbar mängd]]&gt;0,IF(HBL[[#This Row],[Enhet]]=Listor!$A$44,HBL[[#This Row],[Hållbar mängd]]*HBL[[#This Row],[Effektivt värmevärde]]*1000,HBL[[#This Row],[Hållbar mängd]]*HBL[[#This Row],[Effektivt värmevärde]]),"")</f>
        <v/>
      </c>
      <c r="C471" s="120" t="str">
        <f>IFERROR(IF(VLOOKUP(HBL[[#This Row],[Drivmedel]],DML_drivmedel[[FuelID]:[Reduktionsplikt]],10,FALSE)="Ja",VLOOKUP(HBL[[#This Row],[Drivmedelskategori]],Drivmedel[],5,FALSE),""),"")</f>
        <v/>
      </c>
      <c r="D471" s="9" t="str">
        <f>IFERROR(IF(HBL[[#This Row],[Hållbar mängd]]&gt;0,HBL[[#This Row],[Växthusgasutsläpp g CO2e/MJ]]*HBL[[#This Row],[Energimängd MJ]]/1000000,""),"")</f>
        <v/>
      </c>
      <c r="E471" s="3" t="str">
        <f>IF(HBL[[#This Row],[Hållbar mängd]]&gt;0,CONCATENATE(Rapporteringsår,"-",HBL[[#This Row],[ID]]),"")</f>
        <v/>
      </c>
      <c r="F471" s="3" t="str">
        <f>IF(HBL[[#This Row],[Hållbar mängd]]&gt;0,Organisationsnummer,"")</f>
        <v/>
      </c>
      <c r="G471" s="56" t="str">
        <f>IF(HBL[[#This Row],[Hållbar mängd]]&gt;0,Rapporteringsår,"")</f>
        <v/>
      </c>
      <c r="H471" s="76" t="str">
        <f>IFERROR(VLOOKUP(HBL[[#This Row],[Råvara]],Råvaror!$B$3:$D$81,3,FALSE),"")</f>
        <v/>
      </c>
      <c r="I471" s="76" t="str">
        <f>IFERROR(VLOOKUP(HBL[[#This Row],[Råvara]],Råvaror!$B$3:$E$81,4,FALSE),"")</f>
        <v/>
      </c>
      <c r="J471" s="76" t="str">
        <f>IFERROR(VLOOKUP(HBL[[#This Row],[Drivmedel]],DML_drivmedel[[FuelID]:[Drivmedel]],6,FALSE),"")</f>
        <v/>
      </c>
      <c r="K471" s="148">
        <v>3469</v>
      </c>
      <c r="L471" s="3"/>
      <c r="M471" s="3"/>
      <c r="N471" s="3"/>
      <c r="O471" s="78"/>
      <c r="P471" s="3"/>
      <c r="Q471" s="3" t="str">
        <f>IFERROR(HLOOKUP(HBL[[#This Row],[Bränslekategori]],Listor!$G$292:$N$306,IF(HBL[[#This Row],[Enhet]]=Listor!$A$44,14,IF(HBL[[#This Row],[Enhet]]=Listor!$A$45,15,"")),FALSE),"")</f>
        <v/>
      </c>
      <c r="R471" s="3"/>
      <c r="S471" s="3"/>
      <c r="T471" s="3"/>
      <c r="U471" s="3"/>
      <c r="V471" s="3"/>
      <c r="W471" s="3"/>
      <c r="X471" s="3"/>
      <c r="Y471" s="77" t="str">
        <f>IF(HBL[[#This Row],[Produktionskedja]]&lt;&gt;"",VLOOKUP(HBL[[#This Row],[Produktionskedja]],Normalvärden[],4,FALSE),"")</f>
        <v/>
      </c>
      <c r="Z471" s="54"/>
      <c r="AA471" s="3"/>
      <c r="AB471" s="54"/>
      <c r="AC471" s="55" t="str">
        <f>IF(HBL[[#This Row],[Växthusgasutsläpp g CO2e/MJ]]&lt;&gt;"",IF(HBL[[#This Row],[Växthusgasutsläpp g CO2e/MJ]]&gt;(0.5*VLOOKUP(HBL[[#This Row],[Användningsområde]],Användningsområde[],2,FALSE)),"Utsläppsminskningen är mindre än 50 % och uppfyller därför inte hållbarhetskriterierna",""),"")</f>
        <v/>
      </c>
      <c r="AD471" s="163"/>
    </row>
    <row r="472" spans="2:30" x14ac:dyDescent="0.35">
      <c r="B472" s="9" t="str">
        <f>IF(HBL[[#This Row],[Hållbar mängd]]&gt;0,IF(HBL[[#This Row],[Enhet]]=Listor!$A$44,HBL[[#This Row],[Hållbar mängd]]*HBL[[#This Row],[Effektivt värmevärde]]*1000,HBL[[#This Row],[Hållbar mängd]]*HBL[[#This Row],[Effektivt värmevärde]]),"")</f>
        <v/>
      </c>
      <c r="C472" s="120" t="str">
        <f>IFERROR(IF(VLOOKUP(HBL[[#This Row],[Drivmedel]],DML_drivmedel[[FuelID]:[Reduktionsplikt]],10,FALSE)="Ja",VLOOKUP(HBL[[#This Row],[Drivmedelskategori]],Drivmedel[],5,FALSE),""),"")</f>
        <v/>
      </c>
      <c r="D472" s="9" t="str">
        <f>IFERROR(IF(HBL[[#This Row],[Hållbar mängd]]&gt;0,HBL[[#This Row],[Växthusgasutsläpp g CO2e/MJ]]*HBL[[#This Row],[Energimängd MJ]]/1000000,""),"")</f>
        <v/>
      </c>
      <c r="E472" s="3" t="str">
        <f>IF(HBL[[#This Row],[Hållbar mängd]]&gt;0,CONCATENATE(Rapporteringsår,"-",HBL[[#This Row],[ID]]),"")</f>
        <v/>
      </c>
      <c r="F472" s="3" t="str">
        <f>IF(HBL[[#This Row],[Hållbar mängd]]&gt;0,Organisationsnummer,"")</f>
        <v/>
      </c>
      <c r="G472" s="56" t="str">
        <f>IF(HBL[[#This Row],[Hållbar mängd]]&gt;0,Rapporteringsår,"")</f>
        <v/>
      </c>
      <c r="H472" s="76" t="str">
        <f>IFERROR(VLOOKUP(HBL[[#This Row],[Råvara]],Råvaror!$B$3:$D$81,3,FALSE),"")</f>
        <v/>
      </c>
      <c r="I472" s="76" t="str">
        <f>IFERROR(VLOOKUP(HBL[[#This Row],[Råvara]],Råvaror!$B$3:$E$81,4,FALSE),"")</f>
        <v/>
      </c>
      <c r="J472" s="76" t="str">
        <f>IFERROR(VLOOKUP(HBL[[#This Row],[Drivmedel]],DML_drivmedel[[FuelID]:[Drivmedel]],6,FALSE),"")</f>
        <v/>
      </c>
      <c r="K472" s="148">
        <v>3470</v>
      </c>
      <c r="L472" s="3"/>
      <c r="M472" s="3"/>
      <c r="N472" s="3"/>
      <c r="O472" s="78"/>
      <c r="P472" s="3"/>
      <c r="Q472" s="3" t="str">
        <f>IFERROR(HLOOKUP(HBL[[#This Row],[Bränslekategori]],Listor!$G$292:$N$306,IF(HBL[[#This Row],[Enhet]]=Listor!$A$44,14,IF(HBL[[#This Row],[Enhet]]=Listor!$A$45,15,"")),FALSE),"")</f>
        <v/>
      </c>
      <c r="R472" s="3"/>
      <c r="S472" s="3"/>
      <c r="T472" s="3"/>
      <c r="U472" s="3"/>
      <c r="V472" s="3"/>
      <c r="W472" s="3"/>
      <c r="X472" s="3"/>
      <c r="Y472" s="77" t="str">
        <f>IF(HBL[[#This Row],[Produktionskedja]]&lt;&gt;"",VLOOKUP(HBL[[#This Row],[Produktionskedja]],Normalvärden[],4,FALSE),"")</f>
        <v/>
      </c>
      <c r="Z472" s="54"/>
      <c r="AA472" s="3"/>
      <c r="AB472" s="54"/>
      <c r="AC472" s="55" t="str">
        <f>IF(HBL[[#This Row],[Växthusgasutsläpp g CO2e/MJ]]&lt;&gt;"",IF(HBL[[#This Row],[Växthusgasutsläpp g CO2e/MJ]]&gt;(0.5*VLOOKUP(HBL[[#This Row],[Användningsområde]],Användningsområde[],2,FALSE)),"Utsläppsminskningen är mindre än 50 % och uppfyller därför inte hållbarhetskriterierna",""),"")</f>
        <v/>
      </c>
      <c r="AD472" s="163"/>
    </row>
    <row r="473" spans="2:30" x14ac:dyDescent="0.35">
      <c r="B473" s="9" t="str">
        <f>IF(HBL[[#This Row],[Hållbar mängd]]&gt;0,IF(HBL[[#This Row],[Enhet]]=Listor!$A$44,HBL[[#This Row],[Hållbar mängd]]*HBL[[#This Row],[Effektivt värmevärde]]*1000,HBL[[#This Row],[Hållbar mängd]]*HBL[[#This Row],[Effektivt värmevärde]]),"")</f>
        <v/>
      </c>
      <c r="C473" s="120" t="str">
        <f>IFERROR(IF(VLOOKUP(HBL[[#This Row],[Drivmedel]],DML_drivmedel[[FuelID]:[Reduktionsplikt]],10,FALSE)="Ja",VLOOKUP(HBL[[#This Row],[Drivmedelskategori]],Drivmedel[],5,FALSE),""),"")</f>
        <v/>
      </c>
      <c r="D473" s="9" t="str">
        <f>IFERROR(IF(HBL[[#This Row],[Hållbar mängd]]&gt;0,HBL[[#This Row],[Växthusgasutsläpp g CO2e/MJ]]*HBL[[#This Row],[Energimängd MJ]]/1000000,""),"")</f>
        <v/>
      </c>
      <c r="E473" s="3" t="str">
        <f>IF(HBL[[#This Row],[Hållbar mängd]]&gt;0,CONCATENATE(Rapporteringsår,"-",HBL[[#This Row],[ID]]),"")</f>
        <v/>
      </c>
      <c r="F473" s="3" t="str">
        <f>IF(HBL[[#This Row],[Hållbar mängd]]&gt;0,Organisationsnummer,"")</f>
        <v/>
      </c>
      <c r="G473" s="56" t="str">
        <f>IF(HBL[[#This Row],[Hållbar mängd]]&gt;0,Rapporteringsår,"")</f>
        <v/>
      </c>
      <c r="H473" s="76" t="str">
        <f>IFERROR(VLOOKUP(HBL[[#This Row],[Råvara]],Råvaror!$B$3:$D$81,3,FALSE),"")</f>
        <v/>
      </c>
      <c r="I473" s="76" t="str">
        <f>IFERROR(VLOOKUP(HBL[[#This Row],[Råvara]],Råvaror!$B$3:$E$81,4,FALSE),"")</f>
        <v/>
      </c>
      <c r="J473" s="76" t="str">
        <f>IFERROR(VLOOKUP(HBL[[#This Row],[Drivmedel]],DML_drivmedel[[FuelID]:[Drivmedel]],6,FALSE),"")</f>
        <v/>
      </c>
      <c r="K473" s="148">
        <v>3471</v>
      </c>
      <c r="L473" s="3"/>
      <c r="M473" s="3"/>
      <c r="N473" s="3"/>
      <c r="O473" s="78"/>
      <c r="P473" s="3"/>
      <c r="Q473" s="3" t="str">
        <f>IFERROR(HLOOKUP(HBL[[#This Row],[Bränslekategori]],Listor!$G$292:$N$306,IF(HBL[[#This Row],[Enhet]]=Listor!$A$44,14,IF(HBL[[#This Row],[Enhet]]=Listor!$A$45,15,"")),FALSE),"")</f>
        <v/>
      </c>
      <c r="R473" s="3"/>
      <c r="S473" s="3"/>
      <c r="T473" s="3"/>
      <c r="U473" s="3"/>
      <c r="V473" s="3"/>
      <c r="W473" s="3"/>
      <c r="X473" s="3"/>
      <c r="Y473" s="77" t="str">
        <f>IF(HBL[[#This Row],[Produktionskedja]]&lt;&gt;"",VLOOKUP(HBL[[#This Row],[Produktionskedja]],Normalvärden[],4,FALSE),"")</f>
        <v/>
      </c>
      <c r="Z473" s="54"/>
      <c r="AA473" s="3"/>
      <c r="AB473" s="54"/>
      <c r="AC473" s="55" t="str">
        <f>IF(HBL[[#This Row],[Växthusgasutsläpp g CO2e/MJ]]&lt;&gt;"",IF(HBL[[#This Row],[Växthusgasutsläpp g CO2e/MJ]]&gt;(0.5*VLOOKUP(HBL[[#This Row],[Användningsområde]],Användningsområde[],2,FALSE)),"Utsläppsminskningen är mindre än 50 % och uppfyller därför inte hållbarhetskriterierna",""),"")</f>
        <v/>
      </c>
      <c r="AD473" s="163"/>
    </row>
    <row r="474" spans="2:30" x14ac:dyDescent="0.35">
      <c r="B474" s="9" t="str">
        <f>IF(HBL[[#This Row],[Hållbar mängd]]&gt;0,IF(HBL[[#This Row],[Enhet]]=Listor!$A$44,HBL[[#This Row],[Hållbar mängd]]*HBL[[#This Row],[Effektivt värmevärde]]*1000,HBL[[#This Row],[Hållbar mängd]]*HBL[[#This Row],[Effektivt värmevärde]]),"")</f>
        <v/>
      </c>
      <c r="C474" s="120" t="str">
        <f>IFERROR(IF(VLOOKUP(HBL[[#This Row],[Drivmedel]],DML_drivmedel[[FuelID]:[Reduktionsplikt]],10,FALSE)="Ja",VLOOKUP(HBL[[#This Row],[Drivmedelskategori]],Drivmedel[],5,FALSE),""),"")</f>
        <v/>
      </c>
      <c r="D474" s="9" t="str">
        <f>IFERROR(IF(HBL[[#This Row],[Hållbar mängd]]&gt;0,HBL[[#This Row],[Växthusgasutsläpp g CO2e/MJ]]*HBL[[#This Row],[Energimängd MJ]]/1000000,""),"")</f>
        <v/>
      </c>
      <c r="E474" s="3" t="str">
        <f>IF(HBL[[#This Row],[Hållbar mängd]]&gt;0,CONCATENATE(Rapporteringsår,"-",HBL[[#This Row],[ID]]),"")</f>
        <v/>
      </c>
      <c r="F474" s="3" t="str">
        <f>IF(HBL[[#This Row],[Hållbar mängd]]&gt;0,Organisationsnummer,"")</f>
        <v/>
      </c>
      <c r="G474" s="56" t="str">
        <f>IF(HBL[[#This Row],[Hållbar mängd]]&gt;0,Rapporteringsår,"")</f>
        <v/>
      </c>
      <c r="H474" s="76" t="str">
        <f>IFERROR(VLOOKUP(HBL[[#This Row],[Råvara]],Råvaror!$B$3:$D$81,3,FALSE),"")</f>
        <v/>
      </c>
      <c r="I474" s="76" t="str">
        <f>IFERROR(VLOOKUP(HBL[[#This Row],[Råvara]],Råvaror!$B$3:$E$81,4,FALSE),"")</f>
        <v/>
      </c>
      <c r="J474" s="76" t="str">
        <f>IFERROR(VLOOKUP(HBL[[#This Row],[Drivmedel]],DML_drivmedel[[FuelID]:[Drivmedel]],6,FALSE),"")</f>
        <v/>
      </c>
      <c r="K474" s="148">
        <v>3472</v>
      </c>
      <c r="L474" s="3"/>
      <c r="M474" s="3"/>
      <c r="N474" s="3"/>
      <c r="O474" s="78"/>
      <c r="P474" s="3"/>
      <c r="Q474" s="3" t="str">
        <f>IFERROR(HLOOKUP(HBL[[#This Row],[Bränslekategori]],Listor!$G$292:$N$306,IF(HBL[[#This Row],[Enhet]]=Listor!$A$44,14,IF(HBL[[#This Row],[Enhet]]=Listor!$A$45,15,"")),FALSE),"")</f>
        <v/>
      </c>
      <c r="R474" s="3"/>
      <c r="S474" s="3"/>
      <c r="T474" s="3"/>
      <c r="U474" s="3"/>
      <c r="V474" s="3"/>
      <c r="W474" s="3"/>
      <c r="X474" s="3"/>
      <c r="Y474" s="77" t="str">
        <f>IF(HBL[[#This Row],[Produktionskedja]]&lt;&gt;"",VLOOKUP(HBL[[#This Row],[Produktionskedja]],Normalvärden[],4,FALSE),"")</f>
        <v/>
      </c>
      <c r="Z474" s="54"/>
      <c r="AA474" s="3"/>
      <c r="AB474" s="54"/>
      <c r="AC474" s="55" t="str">
        <f>IF(HBL[[#This Row],[Växthusgasutsläpp g CO2e/MJ]]&lt;&gt;"",IF(HBL[[#This Row],[Växthusgasutsläpp g CO2e/MJ]]&gt;(0.5*VLOOKUP(HBL[[#This Row],[Användningsområde]],Användningsområde[],2,FALSE)),"Utsläppsminskningen är mindre än 50 % och uppfyller därför inte hållbarhetskriterierna",""),"")</f>
        <v/>
      </c>
      <c r="AD474" s="163"/>
    </row>
    <row r="475" spans="2:30" x14ac:dyDescent="0.35">
      <c r="B475" s="9" t="str">
        <f>IF(HBL[[#This Row],[Hållbar mängd]]&gt;0,IF(HBL[[#This Row],[Enhet]]=Listor!$A$44,HBL[[#This Row],[Hållbar mängd]]*HBL[[#This Row],[Effektivt värmevärde]]*1000,HBL[[#This Row],[Hållbar mängd]]*HBL[[#This Row],[Effektivt värmevärde]]),"")</f>
        <v/>
      </c>
      <c r="C475" s="120" t="str">
        <f>IFERROR(IF(VLOOKUP(HBL[[#This Row],[Drivmedel]],DML_drivmedel[[FuelID]:[Reduktionsplikt]],10,FALSE)="Ja",VLOOKUP(HBL[[#This Row],[Drivmedelskategori]],Drivmedel[],5,FALSE),""),"")</f>
        <v/>
      </c>
      <c r="D475" s="9" t="str">
        <f>IFERROR(IF(HBL[[#This Row],[Hållbar mängd]]&gt;0,HBL[[#This Row],[Växthusgasutsläpp g CO2e/MJ]]*HBL[[#This Row],[Energimängd MJ]]/1000000,""),"")</f>
        <v/>
      </c>
      <c r="E475" s="3" t="str">
        <f>IF(HBL[[#This Row],[Hållbar mängd]]&gt;0,CONCATENATE(Rapporteringsår,"-",HBL[[#This Row],[ID]]),"")</f>
        <v/>
      </c>
      <c r="F475" s="3" t="str">
        <f>IF(HBL[[#This Row],[Hållbar mängd]]&gt;0,Organisationsnummer,"")</f>
        <v/>
      </c>
      <c r="G475" s="56" t="str">
        <f>IF(HBL[[#This Row],[Hållbar mängd]]&gt;0,Rapporteringsår,"")</f>
        <v/>
      </c>
      <c r="H475" s="76" t="str">
        <f>IFERROR(VLOOKUP(HBL[[#This Row],[Råvara]],Råvaror!$B$3:$D$81,3,FALSE),"")</f>
        <v/>
      </c>
      <c r="I475" s="76" t="str">
        <f>IFERROR(VLOOKUP(HBL[[#This Row],[Råvara]],Råvaror!$B$3:$E$81,4,FALSE),"")</f>
        <v/>
      </c>
      <c r="J475" s="76" t="str">
        <f>IFERROR(VLOOKUP(HBL[[#This Row],[Drivmedel]],DML_drivmedel[[FuelID]:[Drivmedel]],6,FALSE),"")</f>
        <v/>
      </c>
      <c r="K475" s="148">
        <v>3473</v>
      </c>
      <c r="L475" s="3"/>
      <c r="M475" s="3"/>
      <c r="N475" s="3"/>
      <c r="O475" s="78"/>
      <c r="P475" s="3"/>
      <c r="Q475" s="3" t="str">
        <f>IFERROR(HLOOKUP(HBL[[#This Row],[Bränslekategori]],Listor!$G$292:$N$306,IF(HBL[[#This Row],[Enhet]]=Listor!$A$44,14,IF(HBL[[#This Row],[Enhet]]=Listor!$A$45,15,"")),FALSE),"")</f>
        <v/>
      </c>
      <c r="R475" s="3"/>
      <c r="S475" s="3"/>
      <c r="T475" s="3"/>
      <c r="U475" s="3"/>
      <c r="V475" s="3"/>
      <c r="W475" s="3"/>
      <c r="X475" s="3"/>
      <c r="Y475" s="77" t="str">
        <f>IF(HBL[[#This Row],[Produktionskedja]]&lt;&gt;"",VLOOKUP(HBL[[#This Row],[Produktionskedja]],Normalvärden[],4,FALSE),"")</f>
        <v/>
      </c>
      <c r="Z475" s="54"/>
      <c r="AA475" s="3"/>
      <c r="AB475" s="54"/>
      <c r="AC475" s="55" t="str">
        <f>IF(HBL[[#This Row],[Växthusgasutsläpp g CO2e/MJ]]&lt;&gt;"",IF(HBL[[#This Row],[Växthusgasutsläpp g CO2e/MJ]]&gt;(0.5*VLOOKUP(HBL[[#This Row],[Användningsområde]],Användningsområde[],2,FALSE)),"Utsläppsminskningen är mindre än 50 % och uppfyller därför inte hållbarhetskriterierna",""),"")</f>
        <v/>
      </c>
      <c r="AD475" s="163"/>
    </row>
    <row r="476" spans="2:30" x14ac:dyDescent="0.35">
      <c r="B476" s="9" t="str">
        <f>IF(HBL[[#This Row],[Hållbar mängd]]&gt;0,IF(HBL[[#This Row],[Enhet]]=Listor!$A$44,HBL[[#This Row],[Hållbar mängd]]*HBL[[#This Row],[Effektivt värmevärde]]*1000,HBL[[#This Row],[Hållbar mängd]]*HBL[[#This Row],[Effektivt värmevärde]]),"")</f>
        <v/>
      </c>
      <c r="C476" s="120" t="str">
        <f>IFERROR(IF(VLOOKUP(HBL[[#This Row],[Drivmedel]],DML_drivmedel[[FuelID]:[Reduktionsplikt]],10,FALSE)="Ja",VLOOKUP(HBL[[#This Row],[Drivmedelskategori]],Drivmedel[],5,FALSE),""),"")</f>
        <v/>
      </c>
      <c r="D476" s="9" t="str">
        <f>IFERROR(IF(HBL[[#This Row],[Hållbar mängd]]&gt;0,HBL[[#This Row],[Växthusgasutsläpp g CO2e/MJ]]*HBL[[#This Row],[Energimängd MJ]]/1000000,""),"")</f>
        <v/>
      </c>
      <c r="E476" s="3" t="str">
        <f>IF(HBL[[#This Row],[Hållbar mängd]]&gt;0,CONCATENATE(Rapporteringsår,"-",HBL[[#This Row],[ID]]),"")</f>
        <v/>
      </c>
      <c r="F476" s="3" t="str">
        <f>IF(HBL[[#This Row],[Hållbar mängd]]&gt;0,Organisationsnummer,"")</f>
        <v/>
      </c>
      <c r="G476" s="56" t="str">
        <f>IF(HBL[[#This Row],[Hållbar mängd]]&gt;0,Rapporteringsår,"")</f>
        <v/>
      </c>
      <c r="H476" s="76" t="str">
        <f>IFERROR(VLOOKUP(HBL[[#This Row],[Råvara]],Råvaror!$B$3:$D$81,3,FALSE),"")</f>
        <v/>
      </c>
      <c r="I476" s="76" t="str">
        <f>IFERROR(VLOOKUP(HBL[[#This Row],[Råvara]],Råvaror!$B$3:$E$81,4,FALSE),"")</f>
        <v/>
      </c>
      <c r="J476" s="76" t="str">
        <f>IFERROR(VLOOKUP(HBL[[#This Row],[Drivmedel]],DML_drivmedel[[FuelID]:[Drivmedel]],6,FALSE),"")</f>
        <v/>
      </c>
      <c r="K476" s="148">
        <v>3474</v>
      </c>
      <c r="L476" s="3"/>
      <c r="M476" s="3"/>
      <c r="N476" s="3"/>
      <c r="O476" s="78"/>
      <c r="P476" s="3"/>
      <c r="Q476" s="3" t="str">
        <f>IFERROR(HLOOKUP(HBL[[#This Row],[Bränslekategori]],Listor!$G$292:$N$306,IF(HBL[[#This Row],[Enhet]]=Listor!$A$44,14,IF(HBL[[#This Row],[Enhet]]=Listor!$A$45,15,"")),FALSE),"")</f>
        <v/>
      </c>
      <c r="R476" s="3"/>
      <c r="S476" s="3"/>
      <c r="T476" s="3"/>
      <c r="U476" s="3"/>
      <c r="V476" s="3"/>
      <c r="W476" s="3"/>
      <c r="X476" s="3"/>
      <c r="Y476" s="77" t="str">
        <f>IF(HBL[[#This Row],[Produktionskedja]]&lt;&gt;"",VLOOKUP(HBL[[#This Row],[Produktionskedja]],Normalvärden[],4,FALSE),"")</f>
        <v/>
      </c>
      <c r="Z476" s="54"/>
      <c r="AA476" s="3"/>
      <c r="AB476" s="54"/>
      <c r="AC476" s="55" t="str">
        <f>IF(HBL[[#This Row],[Växthusgasutsläpp g CO2e/MJ]]&lt;&gt;"",IF(HBL[[#This Row],[Växthusgasutsläpp g CO2e/MJ]]&gt;(0.5*VLOOKUP(HBL[[#This Row],[Användningsområde]],Användningsområde[],2,FALSE)),"Utsläppsminskningen är mindre än 50 % och uppfyller därför inte hållbarhetskriterierna",""),"")</f>
        <v/>
      </c>
      <c r="AD476" s="163"/>
    </row>
    <row r="477" spans="2:30" x14ac:dyDescent="0.35">
      <c r="B477" s="9" t="str">
        <f>IF(HBL[[#This Row],[Hållbar mängd]]&gt;0,IF(HBL[[#This Row],[Enhet]]=Listor!$A$44,HBL[[#This Row],[Hållbar mängd]]*HBL[[#This Row],[Effektivt värmevärde]]*1000,HBL[[#This Row],[Hållbar mängd]]*HBL[[#This Row],[Effektivt värmevärde]]),"")</f>
        <v/>
      </c>
      <c r="C477" s="120" t="str">
        <f>IFERROR(IF(VLOOKUP(HBL[[#This Row],[Drivmedel]],DML_drivmedel[[FuelID]:[Reduktionsplikt]],10,FALSE)="Ja",VLOOKUP(HBL[[#This Row],[Drivmedelskategori]],Drivmedel[],5,FALSE),""),"")</f>
        <v/>
      </c>
      <c r="D477" s="9" t="str">
        <f>IFERROR(IF(HBL[[#This Row],[Hållbar mängd]]&gt;0,HBL[[#This Row],[Växthusgasutsläpp g CO2e/MJ]]*HBL[[#This Row],[Energimängd MJ]]/1000000,""),"")</f>
        <v/>
      </c>
      <c r="E477" s="3" t="str">
        <f>IF(HBL[[#This Row],[Hållbar mängd]]&gt;0,CONCATENATE(Rapporteringsår,"-",HBL[[#This Row],[ID]]),"")</f>
        <v/>
      </c>
      <c r="F477" s="3" t="str">
        <f>IF(HBL[[#This Row],[Hållbar mängd]]&gt;0,Organisationsnummer,"")</f>
        <v/>
      </c>
      <c r="G477" s="56" t="str">
        <f>IF(HBL[[#This Row],[Hållbar mängd]]&gt;0,Rapporteringsår,"")</f>
        <v/>
      </c>
      <c r="H477" s="76" t="str">
        <f>IFERROR(VLOOKUP(HBL[[#This Row],[Råvara]],Råvaror!$B$3:$D$81,3,FALSE),"")</f>
        <v/>
      </c>
      <c r="I477" s="76" t="str">
        <f>IFERROR(VLOOKUP(HBL[[#This Row],[Råvara]],Råvaror!$B$3:$E$81,4,FALSE),"")</f>
        <v/>
      </c>
      <c r="J477" s="76" t="str">
        <f>IFERROR(VLOOKUP(HBL[[#This Row],[Drivmedel]],DML_drivmedel[[FuelID]:[Drivmedel]],6,FALSE),"")</f>
        <v/>
      </c>
      <c r="K477" s="148">
        <v>3475</v>
      </c>
      <c r="L477" s="3"/>
      <c r="M477" s="3"/>
      <c r="N477" s="3"/>
      <c r="O477" s="78"/>
      <c r="P477" s="3"/>
      <c r="Q477" s="3" t="str">
        <f>IFERROR(HLOOKUP(HBL[[#This Row],[Bränslekategori]],Listor!$G$292:$N$306,IF(HBL[[#This Row],[Enhet]]=Listor!$A$44,14,IF(HBL[[#This Row],[Enhet]]=Listor!$A$45,15,"")),FALSE),"")</f>
        <v/>
      </c>
      <c r="R477" s="3"/>
      <c r="S477" s="3"/>
      <c r="T477" s="3"/>
      <c r="U477" s="3"/>
      <c r="V477" s="3"/>
      <c r="W477" s="3"/>
      <c r="X477" s="3"/>
      <c r="Y477" s="77" t="str">
        <f>IF(HBL[[#This Row],[Produktionskedja]]&lt;&gt;"",VLOOKUP(HBL[[#This Row],[Produktionskedja]],Normalvärden[],4,FALSE),"")</f>
        <v/>
      </c>
      <c r="Z477" s="54"/>
      <c r="AA477" s="3"/>
      <c r="AB477" s="54"/>
      <c r="AC477" s="55" t="str">
        <f>IF(HBL[[#This Row],[Växthusgasutsläpp g CO2e/MJ]]&lt;&gt;"",IF(HBL[[#This Row],[Växthusgasutsläpp g CO2e/MJ]]&gt;(0.5*VLOOKUP(HBL[[#This Row],[Användningsområde]],Användningsområde[],2,FALSE)),"Utsläppsminskningen är mindre än 50 % och uppfyller därför inte hållbarhetskriterierna",""),"")</f>
        <v/>
      </c>
      <c r="AD477" s="163"/>
    </row>
    <row r="478" spans="2:30" x14ac:dyDescent="0.35">
      <c r="B478" s="9" t="str">
        <f>IF(HBL[[#This Row],[Hållbar mängd]]&gt;0,IF(HBL[[#This Row],[Enhet]]=Listor!$A$44,HBL[[#This Row],[Hållbar mängd]]*HBL[[#This Row],[Effektivt värmevärde]]*1000,HBL[[#This Row],[Hållbar mängd]]*HBL[[#This Row],[Effektivt värmevärde]]),"")</f>
        <v/>
      </c>
      <c r="C478" s="120" t="str">
        <f>IFERROR(IF(VLOOKUP(HBL[[#This Row],[Drivmedel]],DML_drivmedel[[FuelID]:[Reduktionsplikt]],10,FALSE)="Ja",VLOOKUP(HBL[[#This Row],[Drivmedelskategori]],Drivmedel[],5,FALSE),""),"")</f>
        <v/>
      </c>
      <c r="D478" s="9" t="str">
        <f>IFERROR(IF(HBL[[#This Row],[Hållbar mängd]]&gt;0,HBL[[#This Row],[Växthusgasutsläpp g CO2e/MJ]]*HBL[[#This Row],[Energimängd MJ]]/1000000,""),"")</f>
        <v/>
      </c>
      <c r="E478" s="3" t="str">
        <f>IF(HBL[[#This Row],[Hållbar mängd]]&gt;0,CONCATENATE(Rapporteringsår,"-",HBL[[#This Row],[ID]]),"")</f>
        <v/>
      </c>
      <c r="F478" s="3" t="str">
        <f>IF(HBL[[#This Row],[Hållbar mängd]]&gt;0,Organisationsnummer,"")</f>
        <v/>
      </c>
      <c r="G478" s="56" t="str">
        <f>IF(HBL[[#This Row],[Hållbar mängd]]&gt;0,Rapporteringsår,"")</f>
        <v/>
      </c>
      <c r="H478" s="76" t="str">
        <f>IFERROR(VLOOKUP(HBL[[#This Row],[Råvara]],Råvaror!$B$3:$D$81,3,FALSE),"")</f>
        <v/>
      </c>
      <c r="I478" s="76" t="str">
        <f>IFERROR(VLOOKUP(HBL[[#This Row],[Råvara]],Råvaror!$B$3:$E$81,4,FALSE),"")</f>
        <v/>
      </c>
      <c r="J478" s="76" t="str">
        <f>IFERROR(VLOOKUP(HBL[[#This Row],[Drivmedel]],DML_drivmedel[[FuelID]:[Drivmedel]],6,FALSE),"")</f>
        <v/>
      </c>
      <c r="K478" s="148">
        <v>3476</v>
      </c>
      <c r="L478" s="3"/>
      <c r="M478" s="3"/>
      <c r="N478" s="3"/>
      <c r="O478" s="78"/>
      <c r="P478" s="3"/>
      <c r="Q478" s="3" t="str">
        <f>IFERROR(HLOOKUP(HBL[[#This Row],[Bränslekategori]],Listor!$G$292:$N$306,IF(HBL[[#This Row],[Enhet]]=Listor!$A$44,14,IF(HBL[[#This Row],[Enhet]]=Listor!$A$45,15,"")),FALSE),"")</f>
        <v/>
      </c>
      <c r="R478" s="3"/>
      <c r="S478" s="3"/>
      <c r="T478" s="3"/>
      <c r="U478" s="3"/>
      <c r="V478" s="3"/>
      <c r="W478" s="3"/>
      <c r="X478" s="3"/>
      <c r="Y478" s="77" t="str">
        <f>IF(HBL[[#This Row],[Produktionskedja]]&lt;&gt;"",VLOOKUP(HBL[[#This Row],[Produktionskedja]],Normalvärden[],4,FALSE),"")</f>
        <v/>
      </c>
      <c r="Z478" s="54"/>
      <c r="AA478" s="3"/>
      <c r="AB478" s="54"/>
      <c r="AC478" s="55" t="str">
        <f>IF(HBL[[#This Row],[Växthusgasutsläpp g CO2e/MJ]]&lt;&gt;"",IF(HBL[[#This Row],[Växthusgasutsläpp g CO2e/MJ]]&gt;(0.5*VLOOKUP(HBL[[#This Row],[Användningsområde]],Användningsområde[],2,FALSE)),"Utsläppsminskningen är mindre än 50 % och uppfyller därför inte hållbarhetskriterierna",""),"")</f>
        <v/>
      </c>
      <c r="AD478" s="163"/>
    </row>
    <row r="479" spans="2:30" x14ac:dyDescent="0.35">
      <c r="B479" s="9" t="str">
        <f>IF(HBL[[#This Row],[Hållbar mängd]]&gt;0,IF(HBL[[#This Row],[Enhet]]=Listor!$A$44,HBL[[#This Row],[Hållbar mängd]]*HBL[[#This Row],[Effektivt värmevärde]]*1000,HBL[[#This Row],[Hållbar mängd]]*HBL[[#This Row],[Effektivt värmevärde]]),"")</f>
        <v/>
      </c>
      <c r="C479" s="120" t="str">
        <f>IFERROR(IF(VLOOKUP(HBL[[#This Row],[Drivmedel]],DML_drivmedel[[FuelID]:[Reduktionsplikt]],10,FALSE)="Ja",VLOOKUP(HBL[[#This Row],[Drivmedelskategori]],Drivmedel[],5,FALSE),""),"")</f>
        <v/>
      </c>
      <c r="D479" s="9" t="str">
        <f>IFERROR(IF(HBL[[#This Row],[Hållbar mängd]]&gt;0,HBL[[#This Row],[Växthusgasutsläpp g CO2e/MJ]]*HBL[[#This Row],[Energimängd MJ]]/1000000,""),"")</f>
        <v/>
      </c>
      <c r="E479" s="3" t="str">
        <f>IF(HBL[[#This Row],[Hållbar mängd]]&gt;0,CONCATENATE(Rapporteringsår,"-",HBL[[#This Row],[ID]]),"")</f>
        <v/>
      </c>
      <c r="F479" s="3" t="str">
        <f>IF(HBL[[#This Row],[Hållbar mängd]]&gt;0,Organisationsnummer,"")</f>
        <v/>
      </c>
      <c r="G479" s="56" t="str">
        <f>IF(HBL[[#This Row],[Hållbar mängd]]&gt;0,Rapporteringsår,"")</f>
        <v/>
      </c>
      <c r="H479" s="76" t="str">
        <f>IFERROR(VLOOKUP(HBL[[#This Row],[Råvara]],Råvaror!$B$3:$D$81,3,FALSE),"")</f>
        <v/>
      </c>
      <c r="I479" s="76" t="str">
        <f>IFERROR(VLOOKUP(HBL[[#This Row],[Råvara]],Råvaror!$B$3:$E$81,4,FALSE),"")</f>
        <v/>
      </c>
      <c r="J479" s="76" t="str">
        <f>IFERROR(VLOOKUP(HBL[[#This Row],[Drivmedel]],DML_drivmedel[[FuelID]:[Drivmedel]],6,FALSE),"")</f>
        <v/>
      </c>
      <c r="K479" s="148">
        <v>3477</v>
      </c>
      <c r="L479" s="3"/>
      <c r="M479" s="3"/>
      <c r="N479" s="3"/>
      <c r="O479" s="78"/>
      <c r="P479" s="3"/>
      <c r="Q479" s="3" t="str">
        <f>IFERROR(HLOOKUP(HBL[[#This Row],[Bränslekategori]],Listor!$G$292:$N$306,IF(HBL[[#This Row],[Enhet]]=Listor!$A$44,14,IF(HBL[[#This Row],[Enhet]]=Listor!$A$45,15,"")),FALSE),"")</f>
        <v/>
      </c>
      <c r="R479" s="3"/>
      <c r="S479" s="3"/>
      <c r="T479" s="3"/>
      <c r="U479" s="3"/>
      <c r="V479" s="3"/>
      <c r="W479" s="3"/>
      <c r="X479" s="3"/>
      <c r="Y479" s="77" t="str">
        <f>IF(HBL[[#This Row],[Produktionskedja]]&lt;&gt;"",VLOOKUP(HBL[[#This Row],[Produktionskedja]],Normalvärden[],4,FALSE),"")</f>
        <v/>
      </c>
      <c r="Z479" s="54"/>
      <c r="AA479" s="3"/>
      <c r="AB479" s="54"/>
      <c r="AC479" s="55" t="str">
        <f>IF(HBL[[#This Row],[Växthusgasutsläpp g CO2e/MJ]]&lt;&gt;"",IF(HBL[[#This Row],[Växthusgasutsläpp g CO2e/MJ]]&gt;(0.5*VLOOKUP(HBL[[#This Row],[Användningsområde]],Användningsområde[],2,FALSE)),"Utsläppsminskningen är mindre än 50 % och uppfyller därför inte hållbarhetskriterierna",""),"")</f>
        <v/>
      </c>
      <c r="AD479" s="163"/>
    </row>
    <row r="480" spans="2:30" x14ac:dyDescent="0.35">
      <c r="B480" s="9" t="str">
        <f>IF(HBL[[#This Row],[Hållbar mängd]]&gt;0,IF(HBL[[#This Row],[Enhet]]=Listor!$A$44,HBL[[#This Row],[Hållbar mängd]]*HBL[[#This Row],[Effektivt värmevärde]]*1000,HBL[[#This Row],[Hållbar mängd]]*HBL[[#This Row],[Effektivt värmevärde]]),"")</f>
        <v/>
      </c>
      <c r="C480" s="120" t="str">
        <f>IFERROR(IF(VLOOKUP(HBL[[#This Row],[Drivmedel]],DML_drivmedel[[FuelID]:[Reduktionsplikt]],10,FALSE)="Ja",VLOOKUP(HBL[[#This Row],[Drivmedelskategori]],Drivmedel[],5,FALSE),""),"")</f>
        <v/>
      </c>
      <c r="D480" s="9" t="str">
        <f>IFERROR(IF(HBL[[#This Row],[Hållbar mängd]]&gt;0,HBL[[#This Row],[Växthusgasutsläpp g CO2e/MJ]]*HBL[[#This Row],[Energimängd MJ]]/1000000,""),"")</f>
        <v/>
      </c>
      <c r="E480" s="3" t="str">
        <f>IF(HBL[[#This Row],[Hållbar mängd]]&gt;0,CONCATENATE(Rapporteringsår,"-",HBL[[#This Row],[ID]]),"")</f>
        <v/>
      </c>
      <c r="F480" s="3" t="str">
        <f>IF(HBL[[#This Row],[Hållbar mängd]]&gt;0,Organisationsnummer,"")</f>
        <v/>
      </c>
      <c r="G480" s="56" t="str">
        <f>IF(HBL[[#This Row],[Hållbar mängd]]&gt;0,Rapporteringsår,"")</f>
        <v/>
      </c>
      <c r="H480" s="76" t="str">
        <f>IFERROR(VLOOKUP(HBL[[#This Row],[Råvara]],Råvaror!$B$3:$D$81,3,FALSE),"")</f>
        <v/>
      </c>
      <c r="I480" s="76" t="str">
        <f>IFERROR(VLOOKUP(HBL[[#This Row],[Råvara]],Råvaror!$B$3:$E$81,4,FALSE),"")</f>
        <v/>
      </c>
      <c r="J480" s="76" t="str">
        <f>IFERROR(VLOOKUP(HBL[[#This Row],[Drivmedel]],DML_drivmedel[[FuelID]:[Drivmedel]],6,FALSE),"")</f>
        <v/>
      </c>
      <c r="K480" s="148">
        <v>3478</v>
      </c>
      <c r="L480" s="3"/>
      <c r="M480" s="3"/>
      <c r="N480" s="3"/>
      <c r="O480" s="78"/>
      <c r="P480" s="3"/>
      <c r="Q480" s="3" t="str">
        <f>IFERROR(HLOOKUP(HBL[[#This Row],[Bränslekategori]],Listor!$G$292:$N$306,IF(HBL[[#This Row],[Enhet]]=Listor!$A$44,14,IF(HBL[[#This Row],[Enhet]]=Listor!$A$45,15,"")),FALSE),"")</f>
        <v/>
      </c>
      <c r="R480" s="3"/>
      <c r="S480" s="3"/>
      <c r="T480" s="3"/>
      <c r="U480" s="3"/>
      <c r="V480" s="3"/>
      <c r="W480" s="3"/>
      <c r="X480" s="3"/>
      <c r="Y480" s="77" t="str">
        <f>IF(HBL[[#This Row],[Produktionskedja]]&lt;&gt;"",VLOOKUP(HBL[[#This Row],[Produktionskedja]],Normalvärden[],4,FALSE),"")</f>
        <v/>
      </c>
      <c r="Z480" s="54"/>
      <c r="AA480" s="3"/>
      <c r="AB480" s="54"/>
      <c r="AC480" s="55" t="str">
        <f>IF(HBL[[#This Row],[Växthusgasutsläpp g CO2e/MJ]]&lt;&gt;"",IF(HBL[[#This Row],[Växthusgasutsläpp g CO2e/MJ]]&gt;(0.5*VLOOKUP(HBL[[#This Row],[Användningsområde]],Användningsområde[],2,FALSE)),"Utsläppsminskningen är mindre än 50 % och uppfyller därför inte hållbarhetskriterierna",""),"")</f>
        <v/>
      </c>
      <c r="AD480" s="163"/>
    </row>
    <row r="481" spans="2:30" x14ac:dyDescent="0.35">
      <c r="B481" s="9" t="str">
        <f>IF(HBL[[#This Row],[Hållbar mängd]]&gt;0,IF(HBL[[#This Row],[Enhet]]=Listor!$A$44,HBL[[#This Row],[Hållbar mängd]]*HBL[[#This Row],[Effektivt värmevärde]]*1000,HBL[[#This Row],[Hållbar mängd]]*HBL[[#This Row],[Effektivt värmevärde]]),"")</f>
        <v/>
      </c>
      <c r="C481" s="120" t="str">
        <f>IFERROR(IF(VLOOKUP(HBL[[#This Row],[Drivmedel]],DML_drivmedel[[FuelID]:[Reduktionsplikt]],10,FALSE)="Ja",VLOOKUP(HBL[[#This Row],[Drivmedelskategori]],Drivmedel[],5,FALSE),""),"")</f>
        <v/>
      </c>
      <c r="D481" s="9" t="str">
        <f>IFERROR(IF(HBL[[#This Row],[Hållbar mängd]]&gt;0,HBL[[#This Row],[Växthusgasutsläpp g CO2e/MJ]]*HBL[[#This Row],[Energimängd MJ]]/1000000,""),"")</f>
        <v/>
      </c>
      <c r="E481" s="3" t="str">
        <f>IF(HBL[[#This Row],[Hållbar mängd]]&gt;0,CONCATENATE(Rapporteringsår,"-",HBL[[#This Row],[ID]]),"")</f>
        <v/>
      </c>
      <c r="F481" s="3" t="str">
        <f>IF(HBL[[#This Row],[Hållbar mängd]]&gt;0,Organisationsnummer,"")</f>
        <v/>
      </c>
      <c r="G481" s="56" t="str">
        <f>IF(HBL[[#This Row],[Hållbar mängd]]&gt;0,Rapporteringsår,"")</f>
        <v/>
      </c>
      <c r="H481" s="76" t="str">
        <f>IFERROR(VLOOKUP(HBL[[#This Row],[Råvara]],Råvaror!$B$3:$D$81,3,FALSE),"")</f>
        <v/>
      </c>
      <c r="I481" s="76" t="str">
        <f>IFERROR(VLOOKUP(HBL[[#This Row],[Råvara]],Råvaror!$B$3:$E$81,4,FALSE),"")</f>
        <v/>
      </c>
      <c r="J481" s="76" t="str">
        <f>IFERROR(VLOOKUP(HBL[[#This Row],[Drivmedel]],DML_drivmedel[[FuelID]:[Drivmedel]],6,FALSE),"")</f>
        <v/>
      </c>
      <c r="K481" s="148">
        <v>3479</v>
      </c>
      <c r="L481" s="3"/>
      <c r="M481" s="3"/>
      <c r="N481" s="3"/>
      <c r="O481" s="78"/>
      <c r="P481" s="3"/>
      <c r="Q481" s="3" t="str">
        <f>IFERROR(HLOOKUP(HBL[[#This Row],[Bränslekategori]],Listor!$G$292:$N$306,IF(HBL[[#This Row],[Enhet]]=Listor!$A$44,14,IF(HBL[[#This Row],[Enhet]]=Listor!$A$45,15,"")),FALSE),"")</f>
        <v/>
      </c>
      <c r="R481" s="3"/>
      <c r="S481" s="3"/>
      <c r="T481" s="3"/>
      <c r="U481" s="3"/>
      <c r="V481" s="3"/>
      <c r="W481" s="3"/>
      <c r="X481" s="3"/>
      <c r="Y481" s="77" t="str">
        <f>IF(HBL[[#This Row],[Produktionskedja]]&lt;&gt;"",VLOOKUP(HBL[[#This Row],[Produktionskedja]],Normalvärden[],4,FALSE),"")</f>
        <v/>
      </c>
      <c r="Z481" s="54"/>
      <c r="AA481" s="3"/>
      <c r="AB481" s="54"/>
      <c r="AC481" s="55" t="str">
        <f>IF(HBL[[#This Row],[Växthusgasutsläpp g CO2e/MJ]]&lt;&gt;"",IF(HBL[[#This Row],[Växthusgasutsläpp g CO2e/MJ]]&gt;(0.5*VLOOKUP(HBL[[#This Row],[Användningsområde]],Användningsområde[],2,FALSE)),"Utsläppsminskningen är mindre än 50 % och uppfyller därför inte hållbarhetskriterierna",""),"")</f>
        <v/>
      </c>
      <c r="AD481" s="163"/>
    </row>
    <row r="482" spans="2:30" x14ac:dyDescent="0.35">
      <c r="B482" s="9" t="str">
        <f>IF(HBL[[#This Row],[Hållbar mängd]]&gt;0,IF(HBL[[#This Row],[Enhet]]=Listor!$A$44,HBL[[#This Row],[Hållbar mängd]]*HBL[[#This Row],[Effektivt värmevärde]]*1000,HBL[[#This Row],[Hållbar mängd]]*HBL[[#This Row],[Effektivt värmevärde]]),"")</f>
        <v/>
      </c>
      <c r="C482" s="120" t="str">
        <f>IFERROR(IF(VLOOKUP(HBL[[#This Row],[Drivmedel]],DML_drivmedel[[FuelID]:[Reduktionsplikt]],10,FALSE)="Ja",VLOOKUP(HBL[[#This Row],[Drivmedelskategori]],Drivmedel[],5,FALSE),""),"")</f>
        <v/>
      </c>
      <c r="D482" s="9" t="str">
        <f>IFERROR(IF(HBL[[#This Row],[Hållbar mängd]]&gt;0,HBL[[#This Row],[Växthusgasutsläpp g CO2e/MJ]]*HBL[[#This Row],[Energimängd MJ]]/1000000,""),"")</f>
        <v/>
      </c>
      <c r="E482" s="3" t="str">
        <f>IF(HBL[[#This Row],[Hållbar mängd]]&gt;0,CONCATENATE(Rapporteringsår,"-",HBL[[#This Row],[ID]]),"")</f>
        <v/>
      </c>
      <c r="F482" s="3" t="str">
        <f>IF(HBL[[#This Row],[Hållbar mängd]]&gt;0,Organisationsnummer,"")</f>
        <v/>
      </c>
      <c r="G482" s="56" t="str">
        <f>IF(HBL[[#This Row],[Hållbar mängd]]&gt;0,Rapporteringsår,"")</f>
        <v/>
      </c>
      <c r="H482" s="76" t="str">
        <f>IFERROR(VLOOKUP(HBL[[#This Row],[Råvara]],Råvaror!$B$3:$D$81,3,FALSE),"")</f>
        <v/>
      </c>
      <c r="I482" s="76" t="str">
        <f>IFERROR(VLOOKUP(HBL[[#This Row],[Råvara]],Råvaror!$B$3:$E$81,4,FALSE),"")</f>
        <v/>
      </c>
      <c r="J482" s="76" t="str">
        <f>IFERROR(VLOOKUP(HBL[[#This Row],[Drivmedel]],DML_drivmedel[[FuelID]:[Drivmedel]],6,FALSE),"")</f>
        <v/>
      </c>
      <c r="K482" s="148">
        <v>3480</v>
      </c>
      <c r="L482" s="3"/>
      <c r="M482" s="3"/>
      <c r="N482" s="3"/>
      <c r="O482" s="78"/>
      <c r="P482" s="3"/>
      <c r="Q482" s="3" t="str">
        <f>IFERROR(HLOOKUP(HBL[[#This Row],[Bränslekategori]],Listor!$G$292:$N$306,IF(HBL[[#This Row],[Enhet]]=Listor!$A$44,14,IF(HBL[[#This Row],[Enhet]]=Listor!$A$45,15,"")),FALSE),"")</f>
        <v/>
      </c>
      <c r="R482" s="3"/>
      <c r="S482" s="3"/>
      <c r="T482" s="3"/>
      <c r="U482" s="3"/>
      <c r="V482" s="3"/>
      <c r="W482" s="3"/>
      <c r="X482" s="3"/>
      <c r="Y482" s="77" t="str">
        <f>IF(HBL[[#This Row],[Produktionskedja]]&lt;&gt;"",VLOOKUP(HBL[[#This Row],[Produktionskedja]],Normalvärden[],4,FALSE),"")</f>
        <v/>
      </c>
      <c r="Z482" s="54"/>
      <c r="AA482" s="3"/>
      <c r="AB482" s="54"/>
      <c r="AC482" s="55" t="str">
        <f>IF(HBL[[#This Row],[Växthusgasutsläpp g CO2e/MJ]]&lt;&gt;"",IF(HBL[[#This Row],[Växthusgasutsläpp g CO2e/MJ]]&gt;(0.5*VLOOKUP(HBL[[#This Row],[Användningsområde]],Användningsområde[],2,FALSE)),"Utsläppsminskningen är mindre än 50 % och uppfyller därför inte hållbarhetskriterierna",""),"")</f>
        <v/>
      </c>
      <c r="AD482" s="163"/>
    </row>
    <row r="483" spans="2:30" x14ac:dyDescent="0.35">
      <c r="B483" s="9" t="str">
        <f>IF(HBL[[#This Row],[Hållbar mängd]]&gt;0,IF(HBL[[#This Row],[Enhet]]=Listor!$A$44,HBL[[#This Row],[Hållbar mängd]]*HBL[[#This Row],[Effektivt värmevärde]]*1000,HBL[[#This Row],[Hållbar mängd]]*HBL[[#This Row],[Effektivt värmevärde]]),"")</f>
        <v/>
      </c>
      <c r="C483" s="120" t="str">
        <f>IFERROR(IF(VLOOKUP(HBL[[#This Row],[Drivmedel]],DML_drivmedel[[FuelID]:[Reduktionsplikt]],10,FALSE)="Ja",VLOOKUP(HBL[[#This Row],[Drivmedelskategori]],Drivmedel[],5,FALSE),""),"")</f>
        <v/>
      </c>
      <c r="D483" s="9" t="str">
        <f>IFERROR(IF(HBL[[#This Row],[Hållbar mängd]]&gt;0,HBL[[#This Row],[Växthusgasutsläpp g CO2e/MJ]]*HBL[[#This Row],[Energimängd MJ]]/1000000,""),"")</f>
        <v/>
      </c>
      <c r="E483" s="3" t="str">
        <f>IF(HBL[[#This Row],[Hållbar mängd]]&gt;0,CONCATENATE(Rapporteringsår,"-",HBL[[#This Row],[ID]]),"")</f>
        <v/>
      </c>
      <c r="F483" s="3" t="str">
        <f>IF(HBL[[#This Row],[Hållbar mängd]]&gt;0,Organisationsnummer,"")</f>
        <v/>
      </c>
      <c r="G483" s="56" t="str">
        <f>IF(HBL[[#This Row],[Hållbar mängd]]&gt;0,Rapporteringsår,"")</f>
        <v/>
      </c>
      <c r="H483" s="76" t="str">
        <f>IFERROR(VLOOKUP(HBL[[#This Row],[Råvara]],Råvaror!$B$3:$D$81,3,FALSE),"")</f>
        <v/>
      </c>
      <c r="I483" s="76" t="str">
        <f>IFERROR(VLOOKUP(HBL[[#This Row],[Råvara]],Råvaror!$B$3:$E$81,4,FALSE),"")</f>
        <v/>
      </c>
      <c r="J483" s="76" t="str">
        <f>IFERROR(VLOOKUP(HBL[[#This Row],[Drivmedel]],DML_drivmedel[[FuelID]:[Drivmedel]],6,FALSE),"")</f>
        <v/>
      </c>
      <c r="K483" s="148">
        <v>3481</v>
      </c>
      <c r="L483" s="3"/>
      <c r="M483" s="3"/>
      <c r="N483" s="3"/>
      <c r="O483" s="78"/>
      <c r="P483" s="3"/>
      <c r="Q483" s="3" t="str">
        <f>IFERROR(HLOOKUP(HBL[[#This Row],[Bränslekategori]],Listor!$G$292:$N$306,IF(HBL[[#This Row],[Enhet]]=Listor!$A$44,14,IF(HBL[[#This Row],[Enhet]]=Listor!$A$45,15,"")),FALSE),"")</f>
        <v/>
      </c>
      <c r="R483" s="3"/>
      <c r="S483" s="3"/>
      <c r="T483" s="3"/>
      <c r="U483" s="3"/>
      <c r="V483" s="3"/>
      <c r="W483" s="3"/>
      <c r="X483" s="3"/>
      <c r="Y483" s="77" t="str">
        <f>IF(HBL[[#This Row],[Produktionskedja]]&lt;&gt;"",VLOOKUP(HBL[[#This Row],[Produktionskedja]],Normalvärden[],4,FALSE),"")</f>
        <v/>
      </c>
      <c r="Z483" s="54"/>
      <c r="AA483" s="3"/>
      <c r="AB483" s="54"/>
      <c r="AC483" s="55" t="str">
        <f>IF(HBL[[#This Row],[Växthusgasutsläpp g CO2e/MJ]]&lt;&gt;"",IF(HBL[[#This Row],[Växthusgasutsläpp g CO2e/MJ]]&gt;(0.5*VLOOKUP(HBL[[#This Row],[Användningsområde]],Användningsområde[],2,FALSE)),"Utsläppsminskningen är mindre än 50 % och uppfyller därför inte hållbarhetskriterierna",""),"")</f>
        <v/>
      </c>
      <c r="AD483" s="163"/>
    </row>
    <row r="484" spans="2:30" x14ac:dyDescent="0.35">
      <c r="B484" s="9" t="str">
        <f>IF(HBL[[#This Row],[Hållbar mängd]]&gt;0,IF(HBL[[#This Row],[Enhet]]=Listor!$A$44,HBL[[#This Row],[Hållbar mängd]]*HBL[[#This Row],[Effektivt värmevärde]]*1000,HBL[[#This Row],[Hållbar mängd]]*HBL[[#This Row],[Effektivt värmevärde]]),"")</f>
        <v/>
      </c>
      <c r="C484" s="120" t="str">
        <f>IFERROR(IF(VLOOKUP(HBL[[#This Row],[Drivmedel]],DML_drivmedel[[FuelID]:[Reduktionsplikt]],10,FALSE)="Ja",VLOOKUP(HBL[[#This Row],[Drivmedelskategori]],Drivmedel[],5,FALSE),""),"")</f>
        <v/>
      </c>
      <c r="D484" s="9" t="str">
        <f>IFERROR(IF(HBL[[#This Row],[Hållbar mängd]]&gt;0,HBL[[#This Row],[Växthusgasutsläpp g CO2e/MJ]]*HBL[[#This Row],[Energimängd MJ]]/1000000,""),"")</f>
        <v/>
      </c>
      <c r="E484" s="3" t="str">
        <f>IF(HBL[[#This Row],[Hållbar mängd]]&gt;0,CONCATENATE(Rapporteringsår,"-",HBL[[#This Row],[ID]]),"")</f>
        <v/>
      </c>
      <c r="F484" s="3" t="str">
        <f>IF(HBL[[#This Row],[Hållbar mängd]]&gt;0,Organisationsnummer,"")</f>
        <v/>
      </c>
      <c r="G484" s="56" t="str">
        <f>IF(HBL[[#This Row],[Hållbar mängd]]&gt;0,Rapporteringsår,"")</f>
        <v/>
      </c>
      <c r="H484" s="76" t="str">
        <f>IFERROR(VLOOKUP(HBL[[#This Row],[Råvara]],Råvaror!$B$3:$D$81,3,FALSE),"")</f>
        <v/>
      </c>
      <c r="I484" s="76" t="str">
        <f>IFERROR(VLOOKUP(HBL[[#This Row],[Råvara]],Råvaror!$B$3:$E$81,4,FALSE),"")</f>
        <v/>
      </c>
      <c r="J484" s="76" t="str">
        <f>IFERROR(VLOOKUP(HBL[[#This Row],[Drivmedel]],DML_drivmedel[[FuelID]:[Drivmedel]],6,FALSE),"")</f>
        <v/>
      </c>
      <c r="K484" s="148">
        <v>3482</v>
      </c>
      <c r="L484" s="3"/>
      <c r="M484" s="3"/>
      <c r="N484" s="3"/>
      <c r="O484" s="78"/>
      <c r="P484" s="3"/>
      <c r="Q484" s="3" t="str">
        <f>IFERROR(HLOOKUP(HBL[[#This Row],[Bränslekategori]],Listor!$G$292:$N$306,IF(HBL[[#This Row],[Enhet]]=Listor!$A$44,14,IF(HBL[[#This Row],[Enhet]]=Listor!$A$45,15,"")),FALSE),"")</f>
        <v/>
      </c>
      <c r="R484" s="3"/>
      <c r="S484" s="3"/>
      <c r="T484" s="3"/>
      <c r="U484" s="3"/>
      <c r="V484" s="3"/>
      <c r="W484" s="3"/>
      <c r="X484" s="3"/>
      <c r="Y484" s="77" t="str">
        <f>IF(HBL[[#This Row],[Produktionskedja]]&lt;&gt;"",VLOOKUP(HBL[[#This Row],[Produktionskedja]],Normalvärden[],4,FALSE),"")</f>
        <v/>
      </c>
      <c r="Z484" s="54"/>
      <c r="AA484" s="3"/>
      <c r="AB484" s="54"/>
      <c r="AC484" s="55" t="str">
        <f>IF(HBL[[#This Row],[Växthusgasutsläpp g CO2e/MJ]]&lt;&gt;"",IF(HBL[[#This Row],[Växthusgasutsläpp g CO2e/MJ]]&gt;(0.5*VLOOKUP(HBL[[#This Row],[Användningsområde]],Användningsområde[],2,FALSE)),"Utsläppsminskningen är mindre än 50 % och uppfyller därför inte hållbarhetskriterierna",""),"")</f>
        <v/>
      </c>
      <c r="AD484" s="163"/>
    </row>
    <row r="485" spans="2:30" x14ac:dyDescent="0.35">
      <c r="B485" s="9" t="str">
        <f>IF(HBL[[#This Row],[Hållbar mängd]]&gt;0,IF(HBL[[#This Row],[Enhet]]=Listor!$A$44,HBL[[#This Row],[Hållbar mängd]]*HBL[[#This Row],[Effektivt värmevärde]]*1000,HBL[[#This Row],[Hållbar mängd]]*HBL[[#This Row],[Effektivt värmevärde]]),"")</f>
        <v/>
      </c>
      <c r="C485" s="120" t="str">
        <f>IFERROR(IF(VLOOKUP(HBL[[#This Row],[Drivmedel]],DML_drivmedel[[FuelID]:[Reduktionsplikt]],10,FALSE)="Ja",VLOOKUP(HBL[[#This Row],[Drivmedelskategori]],Drivmedel[],5,FALSE),""),"")</f>
        <v/>
      </c>
      <c r="D485" s="9" t="str">
        <f>IFERROR(IF(HBL[[#This Row],[Hållbar mängd]]&gt;0,HBL[[#This Row],[Växthusgasutsläpp g CO2e/MJ]]*HBL[[#This Row],[Energimängd MJ]]/1000000,""),"")</f>
        <v/>
      </c>
      <c r="E485" s="3" t="str">
        <f>IF(HBL[[#This Row],[Hållbar mängd]]&gt;0,CONCATENATE(Rapporteringsår,"-",HBL[[#This Row],[ID]]),"")</f>
        <v/>
      </c>
      <c r="F485" s="3" t="str">
        <f>IF(HBL[[#This Row],[Hållbar mängd]]&gt;0,Organisationsnummer,"")</f>
        <v/>
      </c>
      <c r="G485" s="56" t="str">
        <f>IF(HBL[[#This Row],[Hållbar mängd]]&gt;0,Rapporteringsår,"")</f>
        <v/>
      </c>
      <c r="H485" s="76" t="str">
        <f>IFERROR(VLOOKUP(HBL[[#This Row],[Råvara]],Råvaror!$B$3:$D$81,3,FALSE),"")</f>
        <v/>
      </c>
      <c r="I485" s="76" t="str">
        <f>IFERROR(VLOOKUP(HBL[[#This Row],[Råvara]],Råvaror!$B$3:$E$81,4,FALSE),"")</f>
        <v/>
      </c>
      <c r="J485" s="76" t="str">
        <f>IFERROR(VLOOKUP(HBL[[#This Row],[Drivmedel]],DML_drivmedel[[FuelID]:[Drivmedel]],6,FALSE),"")</f>
        <v/>
      </c>
      <c r="K485" s="148">
        <v>3483</v>
      </c>
      <c r="L485" s="3"/>
      <c r="M485" s="3"/>
      <c r="N485" s="3"/>
      <c r="O485" s="78"/>
      <c r="P485" s="3"/>
      <c r="Q485" s="3" t="str">
        <f>IFERROR(HLOOKUP(HBL[[#This Row],[Bränslekategori]],Listor!$G$292:$N$306,IF(HBL[[#This Row],[Enhet]]=Listor!$A$44,14,IF(HBL[[#This Row],[Enhet]]=Listor!$A$45,15,"")),FALSE),"")</f>
        <v/>
      </c>
      <c r="R485" s="3"/>
      <c r="S485" s="3"/>
      <c r="T485" s="3"/>
      <c r="U485" s="3"/>
      <c r="V485" s="3"/>
      <c r="W485" s="3"/>
      <c r="X485" s="3"/>
      <c r="Y485" s="77" t="str">
        <f>IF(HBL[[#This Row],[Produktionskedja]]&lt;&gt;"",VLOOKUP(HBL[[#This Row],[Produktionskedja]],Normalvärden[],4,FALSE),"")</f>
        <v/>
      </c>
      <c r="Z485" s="54"/>
      <c r="AA485" s="3"/>
      <c r="AB485" s="54"/>
      <c r="AC485" s="55" t="str">
        <f>IF(HBL[[#This Row],[Växthusgasutsläpp g CO2e/MJ]]&lt;&gt;"",IF(HBL[[#This Row],[Växthusgasutsläpp g CO2e/MJ]]&gt;(0.5*VLOOKUP(HBL[[#This Row],[Användningsområde]],Användningsområde[],2,FALSE)),"Utsläppsminskningen är mindre än 50 % och uppfyller därför inte hållbarhetskriterierna",""),"")</f>
        <v/>
      </c>
      <c r="AD485" s="163"/>
    </row>
    <row r="486" spans="2:30" x14ac:dyDescent="0.35">
      <c r="B486" s="9" t="str">
        <f>IF(HBL[[#This Row],[Hållbar mängd]]&gt;0,IF(HBL[[#This Row],[Enhet]]=Listor!$A$44,HBL[[#This Row],[Hållbar mängd]]*HBL[[#This Row],[Effektivt värmevärde]]*1000,HBL[[#This Row],[Hållbar mängd]]*HBL[[#This Row],[Effektivt värmevärde]]),"")</f>
        <v/>
      </c>
      <c r="C486" s="120" t="str">
        <f>IFERROR(IF(VLOOKUP(HBL[[#This Row],[Drivmedel]],DML_drivmedel[[FuelID]:[Reduktionsplikt]],10,FALSE)="Ja",VLOOKUP(HBL[[#This Row],[Drivmedelskategori]],Drivmedel[],5,FALSE),""),"")</f>
        <v/>
      </c>
      <c r="D486" s="9" t="str">
        <f>IFERROR(IF(HBL[[#This Row],[Hållbar mängd]]&gt;0,HBL[[#This Row],[Växthusgasutsläpp g CO2e/MJ]]*HBL[[#This Row],[Energimängd MJ]]/1000000,""),"")</f>
        <v/>
      </c>
      <c r="E486" s="3" t="str">
        <f>IF(HBL[[#This Row],[Hållbar mängd]]&gt;0,CONCATENATE(Rapporteringsår,"-",HBL[[#This Row],[ID]]),"")</f>
        <v/>
      </c>
      <c r="F486" s="3" t="str">
        <f>IF(HBL[[#This Row],[Hållbar mängd]]&gt;0,Organisationsnummer,"")</f>
        <v/>
      </c>
      <c r="G486" s="56" t="str">
        <f>IF(HBL[[#This Row],[Hållbar mängd]]&gt;0,Rapporteringsår,"")</f>
        <v/>
      </c>
      <c r="H486" s="76" t="str">
        <f>IFERROR(VLOOKUP(HBL[[#This Row],[Råvara]],Råvaror!$B$3:$D$81,3,FALSE),"")</f>
        <v/>
      </c>
      <c r="I486" s="76" t="str">
        <f>IFERROR(VLOOKUP(HBL[[#This Row],[Råvara]],Råvaror!$B$3:$E$81,4,FALSE),"")</f>
        <v/>
      </c>
      <c r="J486" s="76" t="str">
        <f>IFERROR(VLOOKUP(HBL[[#This Row],[Drivmedel]],DML_drivmedel[[FuelID]:[Drivmedel]],6,FALSE),"")</f>
        <v/>
      </c>
      <c r="K486" s="148">
        <v>3484</v>
      </c>
      <c r="L486" s="3"/>
      <c r="M486" s="3"/>
      <c r="N486" s="3"/>
      <c r="O486" s="78"/>
      <c r="P486" s="3"/>
      <c r="Q486" s="3" t="str">
        <f>IFERROR(HLOOKUP(HBL[[#This Row],[Bränslekategori]],Listor!$G$292:$N$306,IF(HBL[[#This Row],[Enhet]]=Listor!$A$44,14,IF(HBL[[#This Row],[Enhet]]=Listor!$A$45,15,"")),FALSE),"")</f>
        <v/>
      </c>
      <c r="R486" s="3"/>
      <c r="S486" s="3"/>
      <c r="T486" s="3"/>
      <c r="U486" s="3"/>
      <c r="V486" s="3"/>
      <c r="W486" s="3"/>
      <c r="X486" s="3"/>
      <c r="Y486" s="77" t="str">
        <f>IF(HBL[[#This Row],[Produktionskedja]]&lt;&gt;"",VLOOKUP(HBL[[#This Row],[Produktionskedja]],Normalvärden[],4,FALSE),"")</f>
        <v/>
      </c>
      <c r="Z486" s="54"/>
      <c r="AA486" s="3"/>
      <c r="AB486" s="54"/>
      <c r="AC486" s="55" t="str">
        <f>IF(HBL[[#This Row],[Växthusgasutsläpp g CO2e/MJ]]&lt;&gt;"",IF(HBL[[#This Row],[Växthusgasutsläpp g CO2e/MJ]]&gt;(0.5*VLOOKUP(HBL[[#This Row],[Användningsområde]],Användningsområde[],2,FALSE)),"Utsläppsminskningen är mindre än 50 % och uppfyller därför inte hållbarhetskriterierna",""),"")</f>
        <v/>
      </c>
      <c r="AD486" s="163"/>
    </row>
    <row r="487" spans="2:30" x14ac:dyDescent="0.35">
      <c r="B487" s="9" t="str">
        <f>IF(HBL[[#This Row],[Hållbar mängd]]&gt;0,IF(HBL[[#This Row],[Enhet]]=Listor!$A$44,HBL[[#This Row],[Hållbar mängd]]*HBL[[#This Row],[Effektivt värmevärde]]*1000,HBL[[#This Row],[Hållbar mängd]]*HBL[[#This Row],[Effektivt värmevärde]]),"")</f>
        <v/>
      </c>
      <c r="C487" s="120" t="str">
        <f>IFERROR(IF(VLOOKUP(HBL[[#This Row],[Drivmedel]],DML_drivmedel[[FuelID]:[Reduktionsplikt]],10,FALSE)="Ja",VLOOKUP(HBL[[#This Row],[Drivmedelskategori]],Drivmedel[],5,FALSE),""),"")</f>
        <v/>
      </c>
      <c r="D487" s="9" t="str">
        <f>IFERROR(IF(HBL[[#This Row],[Hållbar mängd]]&gt;0,HBL[[#This Row],[Växthusgasutsläpp g CO2e/MJ]]*HBL[[#This Row],[Energimängd MJ]]/1000000,""),"")</f>
        <v/>
      </c>
      <c r="E487" s="3" t="str">
        <f>IF(HBL[[#This Row],[Hållbar mängd]]&gt;0,CONCATENATE(Rapporteringsår,"-",HBL[[#This Row],[ID]]),"")</f>
        <v/>
      </c>
      <c r="F487" s="3" t="str">
        <f>IF(HBL[[#This Row],[Hållbar mängd]]&gt;0,Organisationsnummer,"")</f>
        <v/>
      </c>
      <c r="G487" s="56" t="str">
        <f>IF(HBL[[#This Row],[Hållbar mängd]]&gt;0,Rapporteringsår,"")</f>
        <v/>
      </c>
      <c r="H487" s="76" t="str">
        <f>IFERROR(VLOOKUP(HBL[[#This Row],[Råvara]],Råvaror!$B$3:$D$81,3,FALSE),"")</f>
        <v/>
      </c>
      <c r="I487" s="76" t="str">
        <f>IFERROR(VLOOKUP(HBL[[#This Row],[Råvara]],Råvaror!$B$3:$E$81,4,FALSE),"")</f>
        <v/>
      </c>
      <c r="J487" s="76" t="str">
        <f>IFERROR(VLOOKUP(HBL[[#This Row],[Drivmedel]],DML_drivmedel[[FuelID]:[Drivmedel]],6,FALSE),"")</f>
        <v/>
      </c>
      <c r="K487" s="148">
        <v>3485</v>
      </c>
      <c r="L487" s="3"/>
      <c r="M487" s="3"/>
      <c r="N487" s="3"/>
      <c r="O487" s="78"/>
      <c r="P487" s="3"/>
      <c r="Q487" s="3" t="str">
        <f>IFERROR(HLOOKUP(HBL[[#This Row],[Bränslekategori]],Listor!$G$292:$N$306,IF(HBL[[#This Row],[Enhet]]=Listor!$A$44,14,IF(HBL[[#This Row],[Enhet]]=Listor!$A$45,15,"")),FALSE),"")</f>
        <v/>
      </c>
      <c r="R487" s="3"/>
      <c r="S487" s="3"/>
      <c r="T487" s="3"/>
      <c r="U487" s="3"/>
      <c r="V487" s="3"/>
      <c r="W487" s="3"/>
      <c r="X487" s="3"/>
      <c r="Y487" s="77" t="str">
        <f>IF(HBL[[#This Row],[Produktionskedja]]&lt;&gt;"",VLOOKUP(HBL[[#This Row],[Produktionskedja]],Normalvärden[],4,FALSE),"")</f>
        <v/>
      </c>
      <c r="Z487" s="54"/>
      <c r="AA487" s="3"/>
      <c r="AB487" s="54"/>
      <c r="AC487" s="55" t="str">
        <f>IF(HBL[[#This Row],[Växthusgasutsläpp g CO2e/MJ]]&lt;&gt;"",IF(HBL[[#This Row],[Växthusgasutsläpp g CO2e/MJ]]&gt;(0.5*VLOOKUP(HBL[[#This Row],[Användningsområde]],Användningsområde[],2,FALSE)),"Utsläppsminskningen är mindre än 50 % och uppfyller därför inte hållbarhetskriterierna",""),"")</f>
        <v/>
      </c>
      <c r="AD487" s="163"/>
    </row>
    <row r="488" spans="2:30" x14ac:dyDescent="0.35">
      <c r="B488" s="9" t="str">
        <f>IF(HBL[[#This Row],[Hållbar mängd]]&gt;0,IF(HBL[[#This Row],[Enhet]]=Listor!$A$44,HBL[[#This Row],[Hållbar mängd]]*HBL[[#This Row],[Effektivt värmevärde]]*1000,HBL[[#This Row],[Hållbar mängd]]*HBL[[#This Row],[Effektivt värmevärde]]),"")</f>
        <v/>
      </c>
      <c r="C488" s="120" t="str">
        <f>IFERROR(IF(VLOOKUP(HBL[[#This Row],[Drivmedel]],DML_drivmedel[[FuelID]:[Reduktionsplikt]],10,FALSE)="Ja",VLOOKUP(HBL[[#This Row],[Drivmedelskategori]],Drivmedel[],5,FALSE),""),"")</f>
        <v/>
      </c>
      <c r="D488" s="9" t="str">
        <f>IFERROR(IF(HBL[[#This Row],[Hållbar mängd]]&gt;0,HBL[[#This Row],[Växthusgasutsläpp g CO2e/MJ]]*HBL[[#This Row],[Energimängd MJ]]/1000000,""),"")</f>
        <v/>
      </c>
      <c r="E488" s="3" t="str">
        <f>IF(HBL[[#This Row],[Hållbar mängd]]&gt;0,CONCATENATE(Rapporteringsår,"-",HBL[[#This Row],[ID]]),"")</f>
        <v/>
      </c>
      <c r="F488" s="3" t="str">
        <f>IF(HBL[[#This Row],[Hållbar mängd]]&gt;0,Organisationsnummer,"")</f>
        <v/>
      </c>
      <c r="G488" s="56" t="str">
        <f>IF(HBL[[#This Row],[Hållbar mängd]]&gt;0,Rapporteringsår,"")</f>
        <v/>
      </c>
      <c r="H488" s="76" t="str">
        <f>IFERROR(VLOOKUP(HBL[[#This Row],[Råvara]],Råvaror!$B$3:$D$81,3,FALSE),"")</f>
        <v/>
      </c>
      <c r="I488" s="76" t="str">
        <f>IFERROR(VLOOKUP(HBL[[#This Row],[Råvara]],Råvaror!$B$3:$E$81,4,FALSE),"")</f>
        <v/>
      </c>
      <c r="J488" s="76" t="str">
        <f>IFERROR(VLOOKUP(HBL[[#This Row],[Drivmedel]],DML_drivmedel[[FuelID]:[Drivmedel]],6,FALSE),"")</f>
        <v/>
      </c>
      <c r="K488" s="148">
        <v>3486</v>
      </c>
      <c r="L488" s="3"/>
      <c r="M488" s="3"/>
      <c r="N488" s="3"/>
      <c r="O488" s="78"/>
      <c r="P488" s="3"/>
      <c r="Q488" s="3" t="str">
        <f>IFERROR(HLOOKUP(HBL[[#This Row],[Bränslekategori]],Listor!$G$292:$N$306,IF(HBL[[#This Row],[Enhet]]=Listor!$A$44,14,IF(HBL[[#This Row],[Enhet]]=Listor!$A$45,15,"")),FALSE),"")</f>
        <v/>
      </c>
      <c r="R488" s="3"/>
      <c r="S488" s="3"/>
      <c r="T488" s="3"/>
      <c r="U488" s="3"/>
      <c r="V488" s="3"/>
      <c r="W488" s="3"/>
      <c r="X488" s="3"/>
      <c r="Y488" s="77" t="str">
        <f>IF(HBL[[#This Row],[Produktionskedja]]&lt;&gt;"",VLOOKUP(HBL[[#This Row],[Produktionskedja]],Normalvärden[],4,FALSE),"")</f>
        <v/>
      </c>
      <c r="Z488" s="54"/>
      <c r="AA488" s="3"/>
      <c r="AB488" s="54"/>
      <c r="AC488" s="55" t="str">
        <f>IF(HBL[[#This Row],[Växthusgasutsläpp g CO2e/MJ]]&lt;&gt;"",IF(HBL[[#This Row],[Växthusgasutsläpp g CO2e/MJ]]&gt;(0.5*VLOOKUP(HBL[[#This Row],[Användningsområde]],Användningsområde[],2,FALSE)),"Utsläppsminskningen är mindre än 50 % och uppfyller därför inte hållbarhetskriterierna",""),"")</f>
        <v/>
      </c>
      <c r="AD488" s="163"/>
    </row>
    <row r="489" spans="2:30" x14ac:dyDescent="0.35">
      <c r="B489" s="9" t="str">
        <f>IF(HBL[[#This Row],[Hållbar mängd]]&gt;0,IF(HBL[[#This Row],[Enhet]]=Listor!$A$44,HBL[[#This Row],[Hållbar mängd]]*HBL[[#This Row],[Effektivt värmevärde]]*1000,HBL[[#This Row],[Hållbar mängd]]*HBL[[#This Row],[Effektivt värmevärde]]),"")</f>
        <v/>
      </c>
      <c r="C489" s="120" t="str">
        <f>IFERROR(IF(VLOOKUP(HBL[[#This Row],[Drivmedel]],DML_drivmedel[[FuelID]:[Reduktionsplikt]],10,FALSE)="Ja",VLOOKUP(HBL[[#This Row],[Drivmedelskategori]],Drivmedel[],5,FALSE),""),"")</f>
        <v/>
      </c>
      <c r="D489" s="9" t="str">
        <f>IFERROR(IF(HBL[[#This Row],[Hållbar mängd]]&gt;0,HBL[[#This Row],[Växthusgasutsläpp g CO2e/MJ]]*HBL[[#This Row],[Energimängd MJ]]/1000000,""),"")</f>
        <v/>
      </c>
      <c r="E489" s="3" t="str">
        <f>IF(HBL[[#This Row],[Hållbar mängd]]&gt;0,CONCATENATE(Rapporteringsår,"-",HBL[[#This Row],[ID]]),"")</f>
        <v/>
      </c>
      <c r="F489" s="3" t="str">
        <f>IF(HBL[[#This Row],[Hållbar mängd]]&gt;0,Organisationsnummer,"")</f>
        <v/>
      </c>
      <c r="G489" s="56" t="str">
        <f>IF(HBL[[#This Row],[Hållbar mängd]]&gt;0,Rapporteringsår,"")</f>
        <v/>
      </c>
      <c r="H489" s="76" t="str">
        <f>IFERROR(VLOOKUP(HBL[[#This Row],[Råvara]],Råvaror!$B$3:$D$81,3,FALSE),"")</f>
        <v/>
      </c>
      <c r="I489" s="76" t="str">
        <f>IFERROR(VLOOKUP(HBL[[#This Row],[Råvara]],Råvaror!$B$3:$E$81,4,FALSE),"")</f>
        <v/>
      </c>
      <c r="J489" s="76" t="str">
        <f>IFERROR(VLOOKUP(HBL[[#This Row],[Drivmedel]],DML_drivmedel[[FuelID]:[Drivmedel]],6,FALSE),"")</f>
        <v/>
      </c>
      <c r="K489" s="148">
        <v>3487</v>
      </c>
      <c r="L489" s="3"/>
      <c r="M489" s="3"/>
      <c r="N489" s="3"/>
      <c r="O489" s="78"/>
      <c r="P489" s="3"/>
      <c r="Q489" s="3" t="str">
        <f>IFERROR(HLOOKUP(HBL[[#This Row],[Bränslekategori]],Listor!$G$292:$N$306,IF(HBL[[#This Row],[Enhet]]=Listor!$A$44,14,IF(HBL[[#This Row],[Enhet]]=Listor!$A$45,15,"")),FALSE),"")</f>
        <v/>
      </c>
      <c r="R489" s="3"/>
      <c r="S489" s="3"/>
      <c r="T489" s="3"/>
      <c r="U489" s="3"/>
      <c r="V489" s="3"/>
      <c r="W489" s="3"/>
      <c r="X489" s="3"/>
      <c r="Y489" s="77" t="str">
        <f>IF(HBL[[#This Row],[Produktionskedja]]&lt;&gt;"",VLOOKUP(HBL[[#This Row],[Produktionskedja]],Normalvärden[],4,FALSE),"")</f>
        <v/>
      </c>
      <c r="Z489" s="54"/>
      <c r="AA489" s="3"/>
      <c r="AB489" s="54"/>
      <c r="AC489" s="55" t="str">
        <f>IF(HBL[[#This Row],[Växthusgasutsläpp g CO2e/MJ]]&lt;&gt;"",IF(HBL[[#This Row],[Växthusgasutsläpp g CO2e/MJ]]&gt;(0.5*VLOOKUP(HBL[[#This Row],[Användningsområde]],Användningsområde[],2,FALSE)),"Utsläppsminskningen är mindre än 50 % och uppfyller därför inte hållbarhetskriterierna",""),"")</f>
        <v/>
      </c>
      <c r="AD489" s="163"/>
    </row>
    <row r="490" spans="2:30" x14ac:dyDescent="0.35">
      <c r="B490" s="9" t="str">
        <f>IF(HBL[[#This Row],[Hållbar mängd]]&gt;0,IF(HBL[[#This Row],[Enhet]]=Listor!$A$44,HBL[[#This Row],[Hållbar mängd]]*HBL[[#This Row],[Effektivt värmevärde]]*1000,HBL[[#This Row],[Hållbar mängd]]*HBL[[#This Row],[Effektivt värmevärde]]),"")</f>
        <v/>
      </c>
      <c r="C490" s="120" t="str">
        <f>IFERROR(IF(VLOOKUP(HBL[[#This Row],[Drivmedel]],DML_drivmedel[[FuelID]:[Reduktionsplikt]],10,FALSE)="Ja",VLOOKUP(HBL[[#This Row],[Drivmedelskategori]],Drivmedel[],5,FALSE),""),"")</f>
        <v/>
      </c>
      <c r="D490" s="9" t="str">
        <f>IFERROR(IF(HBL[[#This Row],[Hållbar mängd]]&gt;0,HBL[[#This Row],[Växthusgasutsläpp g CO2e/MJ]]*HBL[[#This Row],[Energimängd MJ]]/1000000,""),"")</f>
        <v/>
      </c>
      <c r="E490" s="3" t="str">
        <f>IF(HBL[[#This Row],[Hållbar mängd]]&gt;0,CONCATENATE(Rapporteringsår,"-",HBL[[#This Row],[ID]]),"")</f>
        <v/>
      </c>
      <c r="F490" s="3" t="str">
        <f>IF(HBL[[#This Row],[Hållbar mängd]]&gt;0,Organisationsnummer,"")</f>
        <v/>
      </c>
      <c r="G490" s="56" t="str">
        <f>IF(HBL[[#This Row],[Hållbar mängd]]&gt;0,Rapporteringsår,"")</f>
        <v/>
      </c>
      <c r="H490" s="76" t="str">
        <f>IFERROR(VLOOKUP(HBL[[#This Row],[Råvara]],Råvaror!$B$3:$D$81,3,FALSE),"")</f>
        <v/>
      </c>
      <c r="I490" s="76" t="str">
        <f>IFERROR(VLOOKUP(HBL[[#This Row],[Råvara]],Råvaror!$B$3:$E$81,4,FALSE),"")</f>
        <v/>
      </c>
      <c r="J490" s="76" t="str">
        <f>IFERROR(VLOOKUP(HBL[[#This Row],[Drivmedel]],DML_drivmedel[[FuelID]:[Drivmedel]],6,FALSE),"")</f>
        <v/>
      </c>
      <c r="K490" s="148">
        <v>3488</v>
      </c>
      <c r="L490" s="3"/>
      <c r="M490" s="3"/>
      <c r="N490" s="3"/>
      <c r="O490" s="78"/>
      <c r="P490" s="3"/>
      <c r="Q490" s="3" t="str">
        <f>IFERROR(HLOOKUP(HBL[[#This Row],[Bränslekategori]],Listor!$G$292:$N$306,IF(HBL[[#This Row],[Enhet]]=Listor!$A$44,14,IF(HBL[[#This Row],[Enhet]]=Listor!$A$45,15,"")),FALSE),"")</f>
        <v/>
      </c>
      <c r="R490" s="3"/>
      <c r="S490" s="3"/>
      <c r="T490" s="3"/>
      <c r="U490" s="3"/>
      <c r="V490" s="3"/>
      <c r="W490" s="3"/>
      <c r="X490" s="3"/>
      <c r="Y490" s="77" t="str">
        <f>IF(HBL[[#This Row],[Produktionskedja]]&lt;&gt;"",VLOOKUP(HBL[[#This Row],[Produktionskedja]],Normalvärden[],4,FALSE),"")</f>
        <v/>
      </c>
      <c r="Z490" s="54"/>
      <c r="AA490" s="3"/>
      <c r="AB490" s="54"/>
      <c r="AC490" s="55" t="str">
        <f>IF(HBL[[#This Row],[Växthusgasutsläpp g CO2e/MJ]]&lt;&gt;"",IF(HBL[[#This Row],[Växthusgasutsläpp g CO2e/MJ]]&gt;(0.5*VLOOKUP(HBL[[#This Row],[Användningsområde]],Användningsområde[],2,FALSE)),"Utsläppsminskningen är mindre än 50 % och uppfyller därför inte hållbarhetskriterierna",""),"")</f>
        <v/>
      </c>
      <c r="AD490" s="163"/>
    </row>
    <row r="491" spans="2:30" x14ac:dyDescent="0.35">
      <c r="B491" s="9" t="str">
        <f>IF(HBL[[#This Row],[Hållbar mängd]]&gt;0,IF(HBL[[#This Row],[Enhet]]=Listor!$A$44,HBL[[#This Row],[Hållbar mängd]]*HBL[[#This Row],[Effektivt värmevärde]]*1000,HBL[[#This Row],[Hållbar mängd]]*HBL[[#This Row],[Effektivt värmevärde]]),"")</f>
        <v/>
      </c>
      <c r="C491" s="120" t="str">
        <f>IFERROR(IF(VLOOKUP(HBL[[#This Row],[Drivmedel]],DML_drivmedel[[FuelID]:[Reduktionsplikt]],10,FALSE)="Ja",VLOOKUP(HBL[[#This Row],[Drivmedelskategori]],Drivmedel[],5,FALSE),""),"")</f>
        <v/>
      </c>
      <c r="D491" s="9" t="str">
        <f>IFERROR(IF(HBL[[#This Row],[Hållbar mängd]]&gt;0,HBL[[#This Row],[Växthusgasutsläpp g CO2e/MJ]]*HBL[[#This Row],[Energimängd MJ]]/1000000,""),"")</f>
        <v/>
      </c>
      <c r="E491" s="3" t="str">
        <f>IF(HBL[[#This Row],[Hållbar mängd]]&gt;0,CONCATENATE(Rapporteringsår,"-",HBL[[#This Row],[ID]]),"")</f>
        <v/>
      </c>
      <c r="F491" s="3" t="str">
        <f>IF(HBL[[#This Row],[Hållbar mängd]]&gt;0,Organisationsnummer,"")</f>
        <v/>
      </c>
      <c r="G491" s="56" t="str">
        <f>IF(HBL[[#This Row],[Hållbar mängd]]&gt;0,Rapporteringsår,"")</f>
        <v/>
      </c>
      <c r="H491" s="76" t="str">
        <f>IFERROR(VLOOKUP(HBL[[#This Row],[Råvara]],Råvaror!$B$3:$D$81,3,FALSE),"")</f>
        <v/>
      </c>
      <c r="I491" s="76" t="str">
        <f>IFERROR(VLOOKUP(HBL[[#This Row],[Råvara]],Råvaror!$B$3:$E$81,4,FALSE),"")</f>
        <v/>
      </c>
      <c r="J491" s="76" t="str">
        <f>IFERROR(VLOOKUP(HBL[[#This Row],[Drivmedel]],DML_drivmedel[[FuelID]:[Drivmedel]],6,FALSE),"")</f>
        <v/>
      </c>
      <c r="K491" s="148">
        <v>3489</v>
      </c>
      <c r="L491" s="3"/>
      <c r="M491" s="3"/>
      <c r="N491" s="3"/>
      <c r="O491" s="78"/>
      <c r="P491" s="3"/>
      <c r="Q491" s="3" t="str">
        <f>IFERROR(HLOOKUP(HBL[[#This Row],[Bränslekategori]],Listor!$G$292:$N$306,IF(HBL[[#This Row],[Enhet]]=Listor!$A$44,14,IF(HBL[[#This Row],[Enhet]]=Listor!$A$45,15,"")),FALSE),"")</f>
        <v/>
      </c>
      <c r="R491" s="3"/>
      <c r="S491" s="3"/>
      <c r="T491" s="3"/>
      <c r="U491" s="3"/>
      <c r="V491" s="3"/>
      <c r="W491" s="3"/>
      <c r="X491" s="3"/>
      <c r="Y491" s="77" t="str">
        <f>IF(HBL[[#This Row],[Produktionskedja]]&lt;&gt;"",VLOOKUP(HBL[[#This Row],[Produktionskedja]],Normalvärden[],4,FALSE),"")</f>
        <v/>
      </c>
      <c r="Z491" s="54"/>
      <c r="AA491" s="3"/>
      <c r="AB491" s="54"/>
      <c r="AC491" s="55" t="str">
        <f>IF(HBL[[#This Row],[Växthusgasutsläpp g CO2e/MJ]]&lt;&gt;"",IF(HBL[[#This Row],[Växthusgasutsläpp g CO2e/MJ]]&gt;(0.5*VLOOKUP(HBL[[#This Row],[Användningsområde]],Användningsområde[],2,FALSE)),"Utsläppsminskningen är mindre än 50 % och uppfyller därför inte hållbarhetskriterierna",""),"")</f>
        <v/>
      </c>
      <c r="AD491" s="163"/>
    </row>
    <row r="492" spans="2:30" x14ac:dyDescent="0.35">
      <c r="B492" s="9" t="str">
        <f>IF(HBL[[#This Row],[Hållbar mängd]]&gt;0,IF(HBL[[#This Row],[Enhet]]=Listor!$A$44,HBL[[#This Row],[Hållbar mängd]]*HBL[[#This Row],[Effektivt värmevärde]]*1000,HBL[[#This Row],[Hållbar mängd]]*HBL[[#This Row],[Effektivt värmevärde]]),"")</f>
        <v/>
      </c>
      <c r="C492" s="120" t="str">
        <f>IFERROR(IF(VLOOKUP(HBL[[#This Row],[Drivmedel]],DML_drivmedel[[FuelID]:[Reduktionsplikt]],10,FALSE)="Ja",VLOOKUP(HBL[[#This Row],[Drivmedelskategori]],Drivmedel[],5,FALSE),""),"")</f>
        <v/>
      </c>
      <c r="D492" s="9" t="str">
        <f>IFERROR(IF(HBL[[#This Row],[Hållbar mängd]]&gt;0,HBL[[#This Row],[Växthusgasutsläpp g CO2e/MJ]]*HBL[[#This Row],[Energimängd MJ]]/1000000,""),"")</f>
        <v/>
      </c>
      <c r="E492" s="3" t="str">
        <f>IF(HBL[[#This Row],[Hållbar mängd]]&gt;0,CONCATENATE(Rapporteringsår,"-",HBL[[#This Row],[ID]]),"")</f>
        <v/>
      </c>
      <c r="F492" s="3" t="str">
        <f>IF(HBL[[#This Row],[Hållbar mängd]]&gt;0,Organisationsnummer,"")</f>
        <v/>
      </c>
      <c r="G492" s="56" t="str">
        <f>IF(HBL[[#This Row],[Hållbar mängd]]&gt;0,Rapporteringsår,"")</f>
        <v/>
      </c>
      <c r="H492" s="76" t="str">
        <f>IFERROR(VLOOKUP(HBL[[#This Row],[Råvara]],Råvaror!$B$3:$D$81,3,FALSE),"")</f>
        <v/>
      </c>
      <c r="I492" s="76" t="str">
        <f>IFERROR(VLOOKUP(HBL[[#This Row],[Råvara]],Råvaror!$B$3:$E$81,4,FALSE),"")</f>
        <v/>
      </c>
      <c r="J492" s="76" t="str">
        <f>IFERROR(VLOOKUP(HBL[[#This Row],[Drivmedel]],DML_drivmedel[[FuelID]:[Drivmedel]],6,FALSE),"")</f>
        <v/>
      </c>
      <c r="K492" s="148">
        <v>3490</v>
      </c>
      <c r="L492" s="3"/>
      <c r="M492" s="3"/>
      <c r="N492" s="3"/>
      <c r="O492" s="78"/>
      <c r="P492" s="3"/>
      <c r="Q492" s="3" t="str">
        <f>IFERROR(HLOOKUP(HBL[[#This Row],[Bränslekategori]],Listor!$G$292:$N$306,IF(HBL[[#This Row],[Enhet]]=Listor!$A$44,14,IF(HBL[[#This Row],[Enhet]]=Listor!$A$45,15,"")),FALSE),"")</f>
        <v/>
      </c>
      <c r="R492" s="3"/>
      <c r="S492" s="3"/>
      <c r="T492" s="3"/>
      <c r="U492" s="3"/>
      <c r="V492" s="3"/>
      <c r="W492" s="3"/>
      <c r="X492" s="3"/>
      <c r="Y492" s="77" t="str">
        <f>IF(HBL[[#This Row],[Produktionskedja]]&lt;&gt;"",VLOOKUP(HBL[[#This Row],[Produktionskedja]],Normalvärden[],4,FALSE),"")</f>
        <v/>
      </c>
      <c r="Z492" s="54"/>
      <c r="AA492" s="3"/>
      <c r="AB492" s="54"/>
      <c r="AC492" s="55" t="str">
        <f>IF(HBL[[#This Row],[Växthusgasutsläpp g CO2e/MJ]]&lt;&gt;"",IF(HBL[[#This Row],[Växthusgasutsläpp g CO2e/MJ]]&gt;(0.5*VLOOKUP(HBL[[#This Row],[Användningsområde]],Användningsområde[],2,FALSE)),"Utsläppsminskningen är mindre än 50 % och uppfyller därför inte hållbarhetskriterierna",""),"")</f>
        <v/>
      </c>
      <c r="AD492" s="163"/>
    </row>
    <row r="493" spans="2:30" x14ac:dyDescent="0.35">
      <c r="B493" s="9" t="str">
        <f>IF(HBL[[#This Row],[Hållbar mängd]]&gt;0,IF(HBL[[#This Row],[Enhet]]=Listor!$A$44,HBL[[#This Row],[Hållbar mängd]]*HBL[[#This Row],[Effektivt värmevärde]]*1000,HBL[[#This Row],[Hållbar mängd]]*HBL[[#This Row],[Effektivt värmevärde]]),"")</f>
        <v/>
      </c>
      <c r="C493" s="120" t="str">
        <f>IFERROR(IF(VLOOKUP(HBL[[#This Row],[Drivmedel]],DML_drivmedel[[FuelID]:[Reduktionsplikt]],10,FALSE)="Ja",VLOOKUP(HBL[[#This Row],[Drivmedelskategori]],Drivmedel[],5,FALSE),""),"")</f>
        <v/>
      </c>
      <c r="D493" s="9" t="str">
        <f>IFERROR(IF(HBL[[#This Row],[Hållbar mängd]]&gt;0,HBL[[#This Row],[Växthusgasutsläpp g CO2e/MJ]]*HBL[[#This Row],[Energimängd MJ]]/1000000,""),"")</f>
        <v/>
      </c>
      <c r="E493" s="3" t="str">
        <f>IF(HBL[[#This Row],[Hållbar mängd]]&gt;0,CONCATENATE(Rapporteringsår,"-",HBL[[#This Row],[ID]]),"")</f>
        <v/>
      </c>
      <c r="F493" s="3" t="str">
        <f>IF(HBL[[#This Row],[Hållbar mängd]]&gt;0,Organisationsnummer,"")</f>
        <v/>
      </c>
      <c r="G493" s="56" t="str">
        <f>IF(HBL[[#This Row],[Hållbar mängd]]&gt;0,Rapporteringsår,"")</f>
        <v/>
      </c>
      <c r="H493" s="76" t="str">
        <f>IFERROR(VLOOKUP(HBL[[#This Row],[Råvara]],Råvaror!$B$3:$D$81,3,FALSE),"")</f>
        <v/>
      </c>
      <c r="I493" s="76" t="str">
        <f>IFERROR(VLOOKUP(HBL[[#This Row],[Råvara]],Råvaror!$B$3:$E$81,4,FALSE),"")</f>
        <v/>
      </c>
      <c r="J493" s="76" t="str">
        <f>IFERROR(VLOOKUP(HBL[[#This Row],[Drivmedel]],DML_drivmedel[[FuelID]:[Drivmedel]],6,FALSE),"")</f>
        <v/>
      </c>
      <c r="K493" s="148">
        <v>3491</v>
      </c>
      <c r="L493" s="3"/>
      <c r="M493" s="3"/>
      <c r="N493" s="3"/>
      <c r="O493" s="78"/>
      <c r="P493" s="3"/>
      <c r="Q493" s="3" t="str">
        <f>IFERROR(HLOOKUP(HBL[[#This Row],[Bränslekategori]],Listor!$G$292:$N$306,IF(HBL[[#This Row],[Enhet]]=Listor!$A$44,14,IF(HBL[[#This Row],[Enhet]]=Listor!$A$45,15,"")),FALSE),"")</f>
        <v/>
      </c>
      <c r="R493" s="3"/>
      <c r="S493" s="3"/>
      <c r="T493" s="3"/>
      <c r="U493" s="3"/>
      <c r="V493" s="3"/>
      <c r="W493" s="3"/>
      <c r="X493" s="3"/>
      <c r="Y493" s="77" t="str">
        <f>IF(HBL[[#This Row],[Produktionskedja]]&lt;&gt;"",VLOOKUP(HBL[[#This Row],[Produktionskedja]],Normalvärden[],4,FALSE),"")</f>
        <v/>
      </c>
      <c r="Z493" s="54"/>
      <c r="AA493" s="3"/>
      <c r="AB493" s="54"/>
      <c r="AC493" s="55" t="str">
        <f>IF(HBL[[#This Row],[Växthusgasutsläpp g CO2e/MJ]]&lt;&gt;"",IF(HBL[[#This Row],[Växthusgasutsläpp g CO2e/MJ]]&gt;(0.5*VLOOKUP(HBL[[#This Row],[Användningsområde]],Användningsområde[],2,FALSE)),"Utsläppsminskningen är mindre än 50 % och uppfyller därför inte hållbarhetskriterierna",""),"")</f>
        <v/>
      </c>
      <c r="AD493" s="163"/>
    </row>
    <row r="494" spans="2:30" x14ac:dyDescent="0.35">
      <c r="B494" s="9" t="str">
        <f>IF(HBL[[#This Row],[Hållbar mängd]]&gt;0,IF(HBL[[#This Row],[Enhet]]=Listor!$A$44,HBL[[#This Row],[Hållbar mängd]]*HBL[[#This Row],[Effektivt värmevärde]]*1000,HBL[[#This Row],[Hållbar mängd]]*HBL[[#This Row],[Effektivt värmevärde]]),"")</f>
        <v/>
      </c>
      <c r="C494" s="120" t="str">
        <f>IFERROR(IF(VLOOKUP(HBL[[#This Row],[Drivmedel]],DML_drivmedel[[FuelID]:[Reduktionsplikt]],10,FALSE)="Ja",VLOOKUP(HBL[[#This Row],[Drivmedelskategori]],Drivmedel[],5,FALSE),""),"")</f>
        <v/>
      </c>
      <c r="D494" s="9" t="str">
        <f>IFERROR(IF(HBL[[#This Row],[Hållbar mängd]]&gt;0,HBL[[#This Row],[Växthusgasutsläpp g CO2e/MJ]]*HBL[[#This Row],[Energimängd MJ]]/1000000,""),"")</f>
        <v/>
      </c>
      <c r="E494" s="3" t="str">
        <f>IF(HBL[[#This Row],[Hållbar mängd]]&gt;0,CONCATENATE(Rapporteringsår,"-",HBL[[#This Row],[ID]]),"")</f>
        <v/>
      </c>
      <c r="F494" s="3" t="str">
        <f>IF(HBL[[#This Row],[Hållbar mängd]]&gt;0,Organisationsnummer,"")</f>
        <v/>
      </c>
      <c r="G494" s="56" t="str">
        <f>IF(HBL[[#This Row],[Hållbar mängd]]&gt;0,Rapporteringsår,"")</f>
        <v/>
      </c>
      <c r="H494" s="76" t="str">
        <f>IFERROR(VLOOKUP(HBL[[#This Row],[Råvara]],Råvaror!$B$3:$D$81,3,FALSE),"")</f>
        <v/>
      </c>
      <c r="I494" s="76" t="str">
        <f>IFERROR(VLOOKUP(HBL[[#This Row],[Råvara]],Råvaror!$B$3:$E$81,4,FALSE),"")</f>
        <v/>
      </c>
      <c r="J494" s="76" t="str">
        <f>IFERROR(VLOOKUP(HBL[[#This Row],[Drivmedel]],DML_drivmedel[[FuelID]:[Drivmedel]],6,FALSE),"")</f>
        <v/>
      </c>
      <c r="K494" s="148">
        <v>3492</v>
      </c>
      <c r="L494" s="3"/>
      <c r="M494" s="3"/>
      <c r="N494" s="3"/>
      <c r="O494" s="78"/>
      <c r="P494" s="3"/>
      <c r="Q494" s="3" t="str">
        <f>IFERROR(HLOOKUP(HBL[[#This Row],[Bränslekategori]],Listor!$G$292:$N$306,IF(HBL[[#This Row],[Enhet]]=Listor!$A$44,14,IF(HBL[[#This Row],[Enhet]]=Listor!$A$45,15,"")),FALSE),"")</f>
        <v/>
      </c>
      <c r="R494" s="3"/>
      <c r="S494" s="3"/>
      <c r="T494" s="3"/>
      <c r="U494" s="3"/>
      <c r="V494" s="3"/>
      <c r="W494" s="3"/>
      <c r="X494" s="3"/>
      <c r="Y494" s="77" t="str">
        <f>IF(HBL[[#This Row],[Produktionskedja]]&lt;&gt;"",VLOOKUP(HBL[[#This Row],[Produktionskedja]],Normalvärden[],4,FALSE),"")</f>
        <v/>
      </c>
      <c r="Z494" s="54"/>
      <c r="AA494" s="3"/>
      <c r="AB494" s="54"/>
      <c r="AC494" s="55" t="str">
        <f>IF(HBL[[#This Row],[Växthusgasutsläpp g CO2e/MJ]]&lt;&gt;"",IF(HBL[[#This Row],[Växthusgasutsläpp g CO2e/MJ]]&gt;(0.5*VLOOKUP(HBL[[#This Row],[Användningsområde]],Användningsområde[],2,FALSE)),"Utsläppsminskningen är mindre än 50 % och uppfyller därför inte hållbarhetskriterierna",""),"")</f>
        <v/>
      </c>
      <c r="AD494" s="163"/>
    </row>
    <row r="495" spans="2:30" x14ac:dyDescent="0.35">
      <c r="B495" s="9" t="str">
        <f>IF(HBL[[#This Row],[Hållbar mängd]]&gt;0,IF(HBL[[#This Row],[Enhet]]=Listor!$A$44,HBL[[#This Row],[Hållbar mängd]]*HBL[[#This Row],[Effektivt värmevärde]]*1000,HBL[[#This Row],[Hållbar mängd]]*HBL[[#This Row],[Effektivt värmevärde]]),"")</f>
        <v/>
      </c>
      <c r="C495" s="120" t="str">
        <f>IFERROR(IF(VLOOKUP(HBL[[#This Row],[Drivmedel]],DML_drivmedel[[FuelID]:[Reduktionsplikt]],10,FALSE)="Ja",VLOOKUP(HBL[[#This Row],[Drivmedelskategori]],Drivmedel[],5,FALSE),""),"")</f>
        <v/>
      </c>
      <c r="D495" s="9" t="str">
        <f>IFERROR(IF(HBL[[#This Row],[Hållbar mängd]]&gt;0,HBL[[#This Row],[Växthusgasutsläpp g CO2e/MJ]]*HBL[[#This Row],[Energimängd MJ]]/1000000,""),"")</f>
        <v/>
      </c>
      <c r="E495" s="3" t="str">
        <f>IF(HBL[[#This Row],[Hållbar mängd]]&gt;0,CONCATENATE(Rapporteringsår,"-",HBL[[#This Row],[ID]]),"")</f>
        <v/>
      </c>
      <c r="F495" s="3" t="str">
        <f>IF(HBL[[#This Row],[Hållbar mängd]]&gt;0,Organisationsnummer,"")</f>
        <v/>
      </c>
      <c r="G495" s="56" t="str">
        <f>IF(HBL[[#This Row],[Hållbar mängd]]&gt;0,Rapporteringsår,"")</f>
        <v/>
      </c>
      <c r="H495" s="76" t="str">
        <f>IFERROR(VLOOKUP(HBL[[#This Row],[Råvara]],Råvaror!$B$3:$D$81,3,FALSE),"")</f>
        <v/>
      </c>
      <c r="I495" s="76" t="str">
        <f>IFERROR(VLOOKUP(HBL[[#This Row],[Råvara]],Råvaror!$B$3:$E$81,4,FALSE),"")</f>
        <v/>
      </c>
      <c r="J495" s="76" t="str">
        <f>IFERROR(VLOOKUP(HBL[[#This Row],[Drivmedel]],DML_drivmedel[[FuelID]:[Drivmedel]],6,FALSE),"")</f>
        <v/>
      </c>
      <c r="K495" s="148">
        <v>3493</v>
      </c>
      <c r="L495" s="3"/>
      <c r="M495" s="3"/>
      <c r="N495" s="3"/>
      <c r="O495" s="78"/>
      <c r="P495" s="3"/>
      <c r="Q495" s="3" t="str">
        <f>IFERROR(HLOOKUP(HBL[[#This Row],[Bränslekategori]],Listor!$G$292:$N$306,IF(HBL[[#This Row],[Enhet]]=Listor!$A$44,14,IF(HBL[[#This Row],[Enhet]]=Listor!$A$45,15,"")),FALSE),"")</f>
        <v/>
      </c>
      <c r="R495" s="3"/>
      <c r="S495" s="3"/>
      <c r="T495" s="3"/>
      <c r="U495" s="3"/>
      <c r="V495" s="3"/>
      <c r="W495" s="3"/>
      <c r="X495" s="3"/>
      <c r="Y495" s="77" t="str">
        <f>IF(HBL[[#This Row],[Produktionskedja]]&lt;&gt;"",VLOOKUP(HBL[[#This Row],[Produktionskedja]],Normalvärden[],4,FALSE),"")</f>
        <v/>
      </c>
      <c r="Z495" s="54"/>
      <c r="AA495" s="3"/>
      <c r="AB495" s="54"/>
      <c r="AC495" s="55" t="str">
        <f>IF(HBL[[#This Row],[Växthusgasutsläpp g CO2e/MJ]]&lt;&gt;"",IF(HBL[[#This Row],[Växthusgasutsläpp g CO2e/MJ]]&gt;(0.5*VLOOKUP(HBL[[#This Row],[Användningsområde]],Användningsområde[],2,FALSE)),"Utsläppsminskningen är mindre än 50 % och uppfyller därför inte hållbarhetskriterierna",""),"")</f>
        <v/>
      </c>
      <c r="AD495" s="163"/>
    </row>
    <row r="496" spans="2:30" x14ac:dyDescent="0.35">
      <c r="B496" s="9" t="str">
        <f>IF(HBL[[#This Row],[Hållbar mängd]]&gt;0,IF(HBL[[#This Row],[Enhet]]=Listor!$A$44,HBL[[#This Row],[Hållbar mängd]]*HBL[[#This Row],[Effektivt värmevärde]]*1000,HBL[[#This Row],[Hållbar mängd]]*HBL[[#This Row],[Effektivt värmevärde]]),"")</f>
        <v/>
      </c>
      <c r="C496" s="120" t="str">
        <f>IFERROR(IF(VLOOKUP(HBL[[#This Row],[Drivmedel]],DML_drivmedel[[FuelID]:[Reduktionsplikt]],10,FALSE)="Ja",VLOOKUP(HBL[[#This Row],[Drivmedelskategori]],Drivmedel[],5,FALSE),""),"")</f>
        <v/>
      </c>
      <c r="D496" s="9" t="str">
        <f>IFERROR(IF(HBL[[#This Row],[Hållbar mängd]]&gt;0,HBL[[#This Row],[Växthusgasutsläpp g CO2e/MJ]]*HBL[[#This Row],[Energimängd MJ]]/1000000,""),"")</f>
        <v/>
      </c>
      <c r="E496" s="3" t="str">
        <f>IF(HBL[[#This Row],[Hållbar mängd]]&gt;0,CONCATENATE(Rapporteringsår,"-",HBL[[#This Row],[ID]]),"")</f>
        <v/>
      </c>
      <c r="F496" s="3" t="str">
        <f>IF(HBL[[#This Row],[Hållbar mängd]]&gt;0,Organisationsnummer,"")</f>
        <v/>
      </c>
      <c r="G496" s="56" t="str">
        <f>IF(HBL[[#This Row],[Hållbar mängd]]&gt;0,Rapporteringsår,"")</f>
        <v/>
      </c>
      <c r="H496" s="76" t="str">
        <f>IFERROR(VLOOKUP(HBL[[#This Row],[Råvara]],Råvaror!$B$3:$D$81,3,FALSE),"")</f>
        <v/>
      </c>
      <c r="I496" s="76" t="str">
        <f>IFERROR(VLOOKUP(HBL[[#This Row],[Råvara]],Råvaror!$B$3:$E$81,4,FALSE),"")</f>
        <v/>
      </c>
      <c r="J496" s="76" t="str">
        <f>IFERROR(VLOOKUP(HBL[[#This Row],[Drivmedel]],DML_drivmedel[[FuelID]:[Drivmedel]],6,FALSE),"")</f>
        <v/>
      </c>
      <c r="K496" s="148">
        <v>3494</v>
      </c>
      <c r="L496" s="3"/>
      <c r="M496" s="3"/>
      <c r="N496" s="3"/>
      <c r="O496" s="78"/>
      <c r="P496" s="3"/>
      <c r="Q496" s="3" t="str">
        <f>IFERROR(HLOOKUP(HBL[[#This Row],[Bränslekategori]],Listor!$G$292:$N$306,IF(HBL[[#This Row],[Enhet]]=Listor!$A$44,14,IF(HBL[[#This Row],[Enhet]]=Listor!$A$45,15,"")),FALSE),"")</f>
        <v/>
      </c>
      <c r="R496" s="3"/>
      <c r="S496" s="3"/>
      <c r="T496" s="3"/>
      <c r="U496" s="3"/>
      <c r="V496" s="3"/>
      <c r="W496" s="3"/>
      <c r="X496" s="3"/>
      <c r="Y496" s="77" t="str">
        <f>IF(HBL[[#This Row],[Produktionskedja]]&lt;&gt;"",VLOOKUP(HBL[[#This Row],[Produktionskedja]],Normalvärden[],4,FALSE),"")</f>
        <v/>
      </c>
      <c r="Z496" s="54"/>
      <c r="AA496" s="3"/>
      <c r="AB496" s="54"/>
      <c r="AC496" s="55" t="str">
        <f>IF(HBL[[#This Row],[Växthusgasutsläpp g CO2e/MJ]]&lt;&gt;"",IF(HBL[[#This Row],[Växthusgasutsläpp g CO2e/MJ]]&gt;(0.5*VLOOKUP(HBL[[#This Row],[Användningsområde]],Användningsområde[],2,FALSE)),"Utsläppsminskningen är mindre än 50 % och uppfyller därför inte hållbarhetskriterierna",""),"")</f>
        <v/>
      </c>
      <c r="AD496" s="163"/>
    </row>
    <row r="497" spans="2:30" x14ac:dyDescent="0.35">
      <c r="B497" s="9" t="str">
        <f>IF(HBL[[#This Row],[Hållbar mängd]]&gt;0,IF(HBL[[#This Row],[Enhet]]=Listor!$A$44,HBL[[#This Row],[Hållbar mängd]]*HBL[[#This Row],[Effektivt värmevärde]]*1000,HBL[[#This Row],[Hållbar mängd]]*HBL[[#This Row],[Effektivt värmevärde]]),"")</f>
        <v/>
      </c>
      <c r="C497" s="120" t="str">
        <f>IFERROR(IF(VLOOKUP(HBL[[#This Row],[Drivmedel]],DML_drivmedel[[FuelID]:[Reduktionsplikt]],10,FALSE)="Ja",VLOOKUP(HBL[[#This Row],[Drivmedelskategori]],Drivmedel[],5,FALSE),""),"")</f>
        <v/>
      </c>
      <c r="D497" s="9" t="str">
        <f>IFERROR(IF(HBL[[#This Row],[Hållbar mängd]]&gt;0,HBL[[#This Row],[Växthusgasutsläpp g CO2e/MJ]]*HBL[[#This Row],[Energimängd MJ]]/1000000,""),"")</f>
        <v/>
      </c>
      <c r="E497" s="3" t="str">
        <f>IF(HBL[[#This Row],[Hållbar mängd]]&gt;0,CONCATENATE(Rapporteringsår,"-",HBL[[#This Row],[ID]]),"")</f>
        <v/>
      </c>
      <c r="F497" s="3" t="str">
        <f>IF(HBL[[#This Row],[Hållbar mängd]]&gt;0,Organisationsnummer,"")</f>
        <v/>
      </c>
      <c r="G497" s="56" t="str">
        <f>IF(HBL[[#This Row],[Hållbar mängd]]&gt;0,Rapporteringsår,"")</f>
        <v/>
      </c>
      <c r="H497" s="76" t="str">
        <f>IFERROR(VLOOKUP(HBL[[#This Row],[Råvara]],Råvaror!$B$3:$D$81,3,FALSE),"")</f>
        <v/>
      </c>
      <c r="I497" s="76" t="str">
        <f>IFERROR(VLOOKUP(HBL[[#This Row],[Råvara]],Råvaror!$B$3:$E$81,4,FALSE),"")</f>
        <v/>
      </c>
      <c r="J497" s="76" t="str">
        <f>IFERROR(VLOOKUP(HBL[[#This Row],[Drivmedel]],DML_drivmedel[[FuelID]:[Drivmedel]],6,FALSE),"")</f>
        <v/>
      </c>
      <c r="K497" s="148">
        <v>3495</v>
      </c>
      <c r="L497" s="3"/>
      <c r="M497" s="3"/>
      <c r="N497" s="3"/>
      <c r="O497" s="78"/>
      <c r="P497" s="3"/>
      <c r="Q497" s="3" t="str">
        <f>IFERROR(HLOOKUP(HBL[[#This Row],[Bränslekategori]],Listor!$G$292:$N$306,IF(HBL[[#This Row],[Enhet]]=Listor!$A$44,14,IF(HBL[[#This Row],[Enhet]]=Listor!$A$45,15,"")),FALSE),"")</f>
        <v/>
      </c>
      <c r="R497" s="3"/>
      <c r="S497" s="3"/>
      <c r="T497" s="3"/>
      <c r="U497" s="3"/>
      <c r="V497" s="3"/>
      <c r="W497" s="3"/>
      <c r="X497" s="3"/>
      <c r="Y497" s="77" t="str">
        <f>IF(HBL[[#This Row],[Produktionskedja]]&lt;&gt;"",VLOOKUP(HBL[[#This Row],[Produktionskedja]],Normalvärden[],4,FALSE),"")</f>
        <v/>
      </c>
      <c r="Z497" s="54"/>
      <c r="AA497" s="3"/>
      <c r="AB497" s="54"/>
      <c r="AC497" s="55" t="str">
        <f>IF(HBL[[#This Row],[Växthusgasutsläpp g CO2e/MJ]]&lt;&gt;"",IF(HBL[[#This Row],[Växthusgasutsläpp g CO2e/MJ]]&gt;(0.5*VLOOKUP(HBL[[#This Row],[Användningsområde]],Användningsområde[],2,FALSE)),"Utsläppsminskningen är mindre än 50 % och uppfyller därför inte hållbarhetskriterierna",""),"")</f>
        <v/>
      </c>
      <c r="AD497" s="163"/>
    </row>
    <row r="498" spans="2:30" x14ac:dyDescent="0.35">
      <c r="B498" s="9" t="str">
        <f>IF(HBL[[#This Row],[Hållbar mängd]]&gt;0,IF(HBL[[#This Row],[Enhet]]=Listor!$A$44,HBL[[#This Row],[Hållbar mängd]]*HBL[[#This Row],[Effektivt värmevärde]]*1000,HBL[[#This Row],[Hållbar mängd]]*HBL[[#This Row],[Effektivt värmevärde]]),"")</f>
        <v/>
      </c>
      <c r="C498" s="120" t="str">
        <f>IFERROR(IF(VLOOKUP(HBL[[#This Row],[Drivmedel]],DML_drivmedel[[FuelID]:[Reduktionsplikt]],10,FALSE)="Ja",VLOOKUP(HBL[[#This Row],[Drivmedelskategori]],Drivmedel[],5,FALSE),""),"")</f>
        <v/>
      </c>
      <c r="D498" s="9" t="str">
        <f>IFERROR(IF(HBL[[#This Row],[Hållbar mängd]]&gt;0,HBL[[#This Row],[Växthusgasutsläpp g CO2e/MJ]]*HBL[[#This Row],[Energimängd MJ]]/1000000,""),"")</f>
        <v/>
      </c>
      <c r="E498" s="3" t="str">
        <f>IF(HBL[[#This Row],[Hållbar mängd]]&gt;0,CONCATENATE(Rapporteringsår,"-",HBL[[#This Row],[ID]]),"")</f>
        <v/>
      </c>
      <c r="F498" s="3" t="str">
        <f>IF(HBL[[#This Row],[Hållbar mängd]]&gt;0,Organisationsnummer,"")</f>
        <v/>
      </c>
      <c r="G498" s="56" t="str">
        <f>IF(HBL[[#This Row],[Hållbar mängd]]&gt;0,Rapporteringsår,"")</f>
        <v/>
      </c>
      <c r="H498" s="76" t="str">
        <f>IFERROR(VLOOKUP(HBL[[#This Row],[Råvara]],Råvaror!$B$3:$D$81,3,FALSE),"")</f>
        <v/>
      </c>
      <c r="I498" s="76" t="str">
        <f>IFERROR(VLOOKUP(HBL[[#This Row],[Råvara]],Råvaror!$B$3:$E$81,4,FALSE),"")</f>
        <v/>
      </c>
      <c r="J498" s="76" t="str">
        <f>IFERROR(VLOOKUP(HBL[[#This Row],[Drivmedel]],DML_drivmedel[[FuelID]:[Drivmedel]],6,FALSE),"")</f>
        <v/>
      </c>
      <c r="K498" s="148">
        <v>3496</v>
      </c>
      <c r="L498" s="3"/>
      <c r="M498" s="3"/>
      <c r="N498" s="3"/>
      <c r="O498" s="78"/>
      <c r="P498" s="3"/>
      <c r="Q498" s="3" t="str">
        <f>IFERROR(HLOOKUP(HBL[[#This Row],[Bränslekategori]],Listor!$G$292:$N$306,IF(HBL[[#This Row],[Enhet]]=Listor!$A$44,14,IF(HBL[[#This Row],[Enhet]]=Listor!$A$45,15,"")),FALSE),"")</f>
        <v/>
      </c>
      <c r="R498" s="3"/>
      <c r="S498" s="3"/>
      <c r="T498" s="3"/>
      <c r="U498" s="3"/>
      <c r="V498" s="3"/>
      <c r="W498" s="3"/>
      <c r="X498" s="3"/>
      <c r="Y498" s="77" t="str">
        <f>IF(HBL[[#This Row],[Produktionskedja]]&lt;&gt;"",VLOOKUP(HBL[[#This Row],[Produktionskedja]],Normalvärden[],4,FALSE),"")</f>
        <v/>
      </c>
      <c r="Z498" s="54"/>
      <c r="AA498" s="3"/>
      <c r="AB498" s="54"/>
      <c r="AC498" s="55" t="str">
        <f>IF(HBL[[#This Row],[Växthusgasutsläpp g CO2e/MJ]]&lt;&gt;"",IF(HBL[[#This Row],[Växthusgasutsläpp g CO2e/MJ]]&gt;(0.5*VLOOKUP(HBL[[#This Row],[Användningsområde]],Användningsområde[],2,FALSE)),"Utsläppsminskningen är mindre än 50 % och uppfyller därför inte hållbarhetskriterierna",""),"")</f>
        <v/>
      </c>
      <c r="AD498" s="163"/>
    </row>
    <row r="499" spans="2:30" x14ac:dyDescent="0.35">
      <c r="B499" s="9" t="str">
        <f>IF(HBL[[#This Row],[Hållbar mängd]]&gt;0,IF(HBL[[#This Row],[Enhet]]=Listor!$A$44,HBL[[#This Row],[Hållbar mängd]]*HBL[[#This Row],[Effektivt värmevärde]]*1000,HBL[[#This Row],[Hållbar mängd]]*HBL[[#This Row],[Effektivt värmevärde]]),"")</f>
        <v/>
      </c>
      <c r="C499" s="120" t="str">
        <f>IFERROR(IF(VLOOKUP(HBL[[#This Row],[Drivmedel]],DML_drivmedel[[FuelID]:[Reduktionsplikt]],10,FALSE)="Ja",VLOOKUP(HBL[[#This Row],[Drivmedelskategori]],Drivmedel[],5,FALSE),""),"")</f>
        <v/>
      </c>
      <c r="D499" s="9" t="str">
        <f>IFERROR(IF(HBL[[#This Row],[Hållbar mängd]]&gt;0,HBL[[#This Row],[Växthusgasutsläpp g CO2e/MJ]]*HBL[[#This Row],[Energimängd MJ]]/1000000,""),"")</f>
        <v/>
      </c>
      <c r="E499" s="3" t="str">
        <f>IF(HBL[[#This Row],[Hållbar mängd]]&gt;0,CONCATENATE(Rapporteringsår,"-",HBL[[#This Row],[ID]]),"")</f>
        <v/>
      </c>
      <c r="F499" s="3" t="str">
        <f>IF(HBL[[#This Row],[Hållbar mängd]]&gt;0,Organisationsnummer,"")</f>
        <v/>
      </c>
      <c r="G499" s="56" t="str">
        <f>IF(HBL[[#This Row],[Hållbar mängd]]&gt;0,Rapporteringsår,"")</f>
        <v/>
      </c>
      <c r="H499" s="76" t="str">
        <f>IFERROR(VLOOKUP(HBL[[#This Row],[Råvara]],Råvaror!$B$3:$D$81,3,FALSE),"")</f>
        <v/>
      </c>
      <c r="I499" s="76" t="str">
        <f>IFERROR(VLOOKUP(HBL[[#This Row],[Råvara]],Råvaror!$B$3:$E$81,4,FALSE),"")</f>
        <v/>
      </c>
      <c r="J499" s="76" t="str">
        <f>IFERROR(VLOOKUP(HBL[[#This Row],[Drivmedel]],DML_drivmedel[[FuelID]:[Drivmedel]],6,FALSE),"")</f>
        <v/>
      </c>
      <c r="K499" s="148">
        <v>3497</v>
      </c>
      <c r="L499" s="3"/>
      <c r="M499" s="3"/>
      <c r="N499" s="3"/>
      <c r="O499" s="78"/>
      <c r="P499" s="3"/>
      <c r="Q499" s="3" t="str">
        <f>IFERROR(HLOOKUP(HBL[[#This Row],[Bränslekategori]],Listor!$G$292:$N$306,IF(HBL[[#This Row],[Enhet]]=Listor!$A$44,14,IF(HBL[[#This Row],[Enhet]]=Listor!$A$45,15,"")),FALSE),"")</f>
        <v/>
      </c>
      <c r="R499" s="3"/>
      <c r="S499" s="3"/>
      <c r="T499" s="3"/>
      <c r="U499" s="3"/>
      <c r="V499" s="3"/>
      <c r="W499" s="3"/>
      <c r="X499" s="3"/>
      <c r="Y499" s="77" t="str">
        <f>IF(HBL[[#This Row],[Produktionskedja]]&lt;&gt;"",VLOOKUP(HBL[[#This Row],[Produktionskedja]],Normalvärden[],4,FALSE),"")</f>
        <v/>
      </c>
      <c r="Z499" s="54"/>
      <c r="AA499" s="3"/>
      <c r="AB499" s="54"/>
      <c r="AC499" s="55" t="str">
        <f>IF(HBL[[#This Row],[Växthusgasutsläpp g CO2e/MJ]]&lt;&gt;"",IF(HBL[[#This Row],[Växthusgasutsläpp g CO2e/MJ]]&gt;(0.5*VLOOKUP(HBL[[#This Row],[Användningsområde]],Användningsområde[],2,FALSE)),"Utsläppsminskningen är mindre än 50 % och uppfyller därför inte hållbarhetskriterierna",""),"")</f>
        <v/>
      </c>
      <c r="AD499" s="163"/>
    </row>
    <row r="500" spans="2:30" x14ac:dyDescent="0.35">
      <c r="B500" s="9" t="str">
        <f>IF(HBL[[#This Row],[Hållbar mängd]]&gt;0,IF(HBL[[#This Row],[Enhet]]=Listor!$A$44,HBL[[#This Row],[Hållbar mängd]]*HBL[[#This Row],[Effektivt värmevärde]]*1000,HBL[[#This Row],[Hållbar mängd]]*HBL[[#This Row],[Effektivt värmevärde]]),"")</f>
        <v/>
      </c>
      <c r="C500" s="120" t="str">
        <f>IFERROR(IF(VLOOKUP(HBL[[#This Row],[Drivmedel]],DML_drivmedel[[FuelID]:[Reduktionsplikt]],10,FALSE)="Ja",VLOOKUP(HBL[[#This Row],[Drivmedelskategori]],Drivmedel[],5,FALSE),""),"")</f>
        <v/>
      </c>
      <c r="D500" s="9" t="str">
        <f>IFERROR(IF(HBL[[#This Row],[Hållbar mängd]]&gt;0,HBL[[#This Row],[Växthusgasutsläpp g CO2e/MJ]]*HBL[[#This Row],[Energimängd MJ]]/1000000,""),"")</f>
        <v/>
      </c>
      <c r="E500" s="3" t="str">
        <f>IF(HBL[[#This Row],[Hållbar mängd]]&gt;0,CONCATENATE(Rapporteringsår,"-",HBL[[#This Row],[ID]]),"")</f>
        <v/>
      </c>
      <c r="F500" s="3" t="str">
        <f>IF(HBL[[#This Row],[Hållbar mängd]]&gt;0,Organisationsnummer,"")</f>
        <v/>
      </c>
      <c r="G500" s="56" t="str">
        <f>IF(HBL[[#This Row],[Hållbar mängd]]&gt;0,Rapporteringsår,"")</f>
        <v/>
      </c>
      <c r="H500" s="76" t="str">
        <f>IFERROR(VLOOKUP(HBL[[#This Row],[Råvara]],Råvaror!$B$3:$D$81,3,FALSE),"")</f>
        <v/>
      </c>
      <c r="I500" s="76" t="str">
        <f>IFERROR(VLOOKUP(HBL[[#This Row],[Råvara]],Råvaror!$B$3:$E$81,4,FALSE),"")</f>
        <v/>
      </c>
      <c r="J500" s="76" t="str">
        <f>IFERROR(VLOOKUP(HBL[[#This Row],[Drivmedel]],DML_drivmedel[[FuelID]:[Drivmedel]],6,FALSE),"")</f>
        <v/>
      </c>
      <c r="K500" s="148">
        <v>3498</v>
      </c>
      <c r="L500" s="3"/>
      <c r="M500" s="3"/>
      <c r="N500" s="3"/>
      <c r="O500" s="78"/>
      <c r="P500" s="3"/>
      <c r="Q500" s="3" t="str">
        <f>IFERROR(HLOOKUP(HBL[[#This Row],[Bränslekategori]],Listor!$G$292:$N$306,IF(HBL[[#This Row],[Enhet]]=Listor!$A$44,14,IF(HBL[[#This Row],[Enhet]]=Listor!$A$45,15,"")),FALSE),"")</f>
        <v/>
      </c>
      <c r="R500" s="3"/>
      <c r="S500" s="3"/>
      <c r="T500" s="3"/>
      <c r="U500" s="3"/>
      <c r="V500" s="3"/>
      <c r="W500" s="3"/>
      <c r="X500" s="3"/>
      <c r="Y500" s="77" t="str">
        <f>IF(HBL[[#This Row],[Produktionskedja]]&lt;&gt;"",VLOOKUP(HBL[[#This Row],[Produktionskedja]],Normalvärden[],4,FALSE),"")</f>
        <v/>
      </c>
      <c r="Z500" s="54"/>
      <c r="AA500" s="3"/>
      <c r="AB500" s="54"/>
      <c r="AC500" s="55" t="str">
        <f>IF(HBL[[#This Row],[Växthusgasutsläpp g CO2e/MJ]]&lt;&gt;"",IF(HBL[[#This Row],[Växthusgasutsläpp g CO2e/MJ]]&gt;(0.5*VLOOKUP(HBL[[#This Row],[Användningsområde]],Användningsområde[],2,FALSE)),"Utsläppsminskningen är mindre än 50 % och uppfyller därför inte hållbarhetskriterierna",""),"")</f>
        <v/>
      </c>
      <c r="AD500" s="163"/>
    </row>
    <row r="501" spans="2:30" x14ac:dyDescent="0.35">
      <c r="B501" s="9" t="str">
        <f>IF(HBL[[#This Row],[Hållbar mängd]]&gt;0,IF(HBL[[#This Row],[Enhet]]=Listor!$A$44,HBL[[#This Row],[Hållbar mängd]]*HBL[[#This Row],[Effektivt värmevärde]]*1000,HBL[[#This Row],[Hållbar mängd]]*HBL[[#This Row],[Effektivt värmevärde]]),"")</f>
        <v/>
      </c>
      <c r="C501" s="120" t="str">
        <f>IFERROR(IF(VLOOKUP(HBL[[#This Row],[Drivmedel]],DML_drivmedel[[FuelID]:[Reduktionsplikt]],10,FALSE)="Ja",VLOOKUP(HBL[[#This Row],[Drivmedelskategori]],Drivmedel[],5,FALSE),""),"")</f>
        <v/>
      </c>
      <c r="D501" s="9" t="str">
        <f>IFERROR(IF(HBL[[#This Row],[Hållbar mängd]]&gt;0,HBL[[#This Row],[Växthusgasutsläpp g CO2e/MJ]]*HBL[[#This Row],[Energimängd MJ]]/1000000,""),"")</f>
        <v/>
      </c>
      <c r="E501" s="3" t="str">
        <f>IF(HBL[[#This Row],[Hållbar mängd]]&gt;0,CONCATENATE(Rapporteringsår,"-",HBL[[#This Row],[ID]]),"")</f>
        <v/>
      </c>
      <c r="F501" s="3" t="str">
        <f>IF(HBL[[#This Row],[Hållbar mängd]]&gt;0,Organisationsnummer,"")</f>
        <v/>
      </c>
      <c r="G501" s="56" t="str">
        <f>IF(HBL[[#This Row],[Hållbar mängd]]&gt;0,Rapporteringsår,"")</f>
        <v/>
      </c>
      <c r="H501" s="76" t="str">
        <f>IFERROR(VLOOKUP(HBL[[#This Row],[Råvara]],Råvaror!$B$3:$D$81,3,FALSE),"")</f>
        <v/>
      </c>
      <c r="I501" s="76" t="str">
        <f>IFERROR(VLOOKUP(HBL[[#This Row],[Råvara]],Råvaror!$B$3:$E$81,4,FALSE),"")</f>
        <v/>
      </c>
      <c r="J501" s="76" t="str">
        <f>IFERROR(VLOOKUP(HBL[[#This Row],[Drivmedel]],DML_drivmedel[[FuelID]:[Drivmedel]],6,FALSE),"")</f>
        <v/>
      </c>
      <c r="K501" s="148">
        <v>3499</v>
      </c>
      <c r="L501" s="3"/>
      <c r="M501" s="3"/>
      <c r="N501" s="3"/>
      <c r="O501" s="78"/>
      <c r="P501" s="3"/>
      <c r="Q501" s="3" t="str">
        <f>IFERROR(HLOOKUP(HBL[[#This Row],[Bränslekategori]],Listor!$G$292:$N$306,IF(HBL[[#This Row],[Enhet]]=Listor!$A$44,14,IF(HBL[[#This Row],[Enhet]]=Listor!$A$45,15,"")),FALSE),"")</f>
        <v/>
      </c>
      <c r="R501" s="3"/>
      <c r="S501" s="3"/>
      <c r="T501" s="3"/>
      <c r="U501" s="3"/>
      <c r="V501" s="3"/>
      <c r="W501" s="3"/>
      <c r="X501" s="3"/>
      <c r="Y501" s="77" t="str">
        <f>IF(HBL[[#This Row],[Produktionskedja]]&lt;&gt;"",VLOOKUP(HBL[[#This Row],[Produktionskedja]],Normalvärden[],4,FALSE),"")</f>
        <v/>
      </c>
      <c r="Z501" s="54"/>
      <c r="AA501" s="3"/>
      <c r="AB501" s="54"/>
      <c r="AC501" s="55" t="str">
        <f>IF(HBL[[#This Row],[Växthusgasutsläpp g CO2e/MJ]]&lt;&gt;"",IF(HBL[[#This Row],[Växthusgasutsläpp g CO2e/MJ]]&gt;(0.5*VLOOKUP(HBL[[#This Row],[Användningsområde]],Användningsområde[],2,FALSE)),"Utsläppsminskningen är mindre än 50 % och uppfyller därför inte hållbarhetskriterierna",""),"")</f>
        <v/>
      </c>
      <c r="AD501" s="163"/>
    </row>
    <row r="502" spans="2:30" x14ac:dyDescent="0.35">
      <c r="B502" s="9" t="str">
        <f>IF(HBL[[#This Row],[Hållbar mängd]]&gt;0,IF(HBL[[#This Row],[Enhet]]=Listor!$A$44,HBL[[#This Row],[Hållbar mängd]]*HBL[[#This Row],[Effektivt värmevärde]]*1000,HBL[[#This Row],[Hållbar mängd]]*HBL[[#This Row],[Effektivt värmevärde]]),"")</f>
        <v/>
      </c>
      <c r="C502" s="120" t="str">
        <f>IFERROR(IF(VLOOKUP(HBL[[#This Row],[Drivmedel]],DML_drivmedel[[FuelID]:[Reduktionsplikt]],10,FALSE)="Ja",VLOOKUP(HBL[[#This Row],[Drivmedelskategori]],Drivmedel[],5,FALSE),""),"")</f>
        <v/>
      </c>
      <c r="D502" s="9" t="str">
        <f>IFERROR(IF(HBL[[#This Row],[Hållbar mängd]]&gt;0,HBL[[#This Row],[Växthusgasutsläpp g CO2e/MJ]]*HBL[[#This Row],[Energimängd MJ]]/1000000,""),"")</f>
        <v/>
      </c>
      <c r="E502" s="3" t="str">
        <f>IF(HBL[[#This Row],[Hållbar mängd]]&gt;0,CONCATENATE(Rapporteringsår,"-",HBL[[#This Row],[ID]]),"")</f>
        <v/>
      </c>
      <c r="F502" s="3" t="str">
        <f>IF(HBL[[#This Row],[Hållbar mängd]]&gt;0,Organisationsnummer,"")</f>
        <v/>
      </c>
      <c r="G502" s="56" t="str">
        <f>IF(HBL[[#This Row],[Hållbar mängd]]&gt;0,Rapporteringsår,"")</f>
        <v/>
      </c>
      <c r="H502" s="76" t="str">
        <f>IFERROR(VLOOKUP(HBL[[#This Row],[Råvara]],Råvaror!$B$3:$D$81,3,FALSE),"")</f>
        <v/>
      </c>
      <c r="I502" s="76" t="str">
        <f>IFERROR(VLOOKUP(HBL[[#This Row],[Råvara]],Råvaror!$B$3:$E$81,4,FALSE),"")</f>
        <v/>
      </c>
      <c r="J502" s="76" t="str">
        <f>IFERROR(VLOOKUP(HBL[[#This Row],[Drivmedel]],DML_drivmedel[[FuelID]:[Drivmedel]],6,FALSE),"")</f>
        <v/>
      </c>
      <c r="K502" s="148">
        <v>3500</v>
      </c>
      <c r="L502" s="3"/>
      <c r="M502" s="3"/>
      <c r="N502" s="3"/>
      <c r="O502" s="78"/>
      <c r="P502" s="3"/>
      <c r="Q502" s="3" t="str">
        <f>IFERROR(HLOOKUP(HBL[[#This Row],[Bränslekategori]],Listor!$G$292:$N$306,IF(HBL[[#This Row],[Enhet]]=Listor!$A$44,14,IF(HBL[[#This Row],[Enhet]]=Listor!$A$45,15,"")),FALSE),"")</f>
        <v/>
      </c>
      <c r="R502" s="3"/>
      <c r="S502" s="3"/>
      <c r="T502" s="3"/>
      <c r="U502" s="3"/>
      <c r="V502" s="3"/>
      <c r="W502" s="3"/>
      <c r="X502" s="3"/>
      <c r="Y502" s="77" t="str">
        <f>IF(HBL[[#This Row],[Produktionskedja]]&lt;&gt;"",VLOOKUP(HBL[[#This Row],[Produktionskedja]],Normalvärden[],4,FALSE),"")</f>
        <v/>
      </c>
      <c r="Z502" s="54"/>
      <c r="AA502" s="3"/>
      <c r="AB502" s="54"/>
      <c r="AC502" s="55" t="str">
        <f>IF(HBL[[#This Row],[Växthusgasutsläpp g CO2e/MJ]]&lt;&gt;"",IF(HBL[[#This Row],[Växthusgasutsläpp g CO2e/MJ]]&gt;(0.5*VLOOKUP(HBL[[#This Row],[Användningsområde]],Användningsområde[],2,FALSE)),"Utsläppsminskningen är mindre än 50 % och uppfyller därför inte hållbarhetskriterierna",""),"")</f>
        <v/>
      </c>
      <c r="AD502" s="163"/>
    </row>
    <row r="503" spans="2:30" x14ac:dyDescent="0.35">
      <c r="B503" s="9" t="str">
        <f>IF(HBL[[#This Row],[Hållbar mängd]]&gt;0,IF(HBL[[#This Row],[Enhet]]=Listor!$A$44,HBL[[#This Row],[Hållbar mängd]]*HBL[[#This Row],[Effektivt värmevärde]]*1000,HBL[[#This Row],[Hållbar mängd]]*HBL[[#This Row],[Effektivt värmevärde]]),"")</f>
        <v/>
      </c>
      <c r="C503" s="120" t="str">
        <f>IFERROR(IF(VLOOKUP(HBL[[#This Row],[Drivmedel]],DML_drivmedel[[FuelID]:[Reduktionsplikt]],10,FALSE)="Ja",VLOOKUP(HBL[[#This Row],[Drivmedelskategori]],Drivmedel[],5,FALSE),""),"")</f>
        <v/>
      </c>
      <c r="D503" s="9" t="str">
        <f>IFERROR(IF(HBL[[#This Row],[Hållbar mängd]]&gt;0,HBL[[#This Row],[Växthusgasutsläpp g CO2e/MJ]]*HBL[[#This Row],[Energimängd MJ]]/1000000,""),"")</f>
        <v/>
      </c>
      <c r="E503" s="9" t="str">
        <f>IF(HBL[[#This Row],[Hållbar mängd]]&gt;0,CONCATENATE(Rapporteringsår,"-",HBL[[#This Row],[ID]]),"")</f>
        <v/>
      </c>
      <c r="F503" s="9" t="str">
        <f>IF(HBL[[#This Row],[Hållbar mängd]]&gt;0,Organisationsnummer,"")</f>
        <v/>
      </c>
      <c r="G503" s="9" t="str">
        <f>IF(HBL[[#This Row],[Hållbar mängd]]&gt;0,Rapporteringsår,"")</f>
        <v/>
      </c>
      <c r="H503" s="76" t="str">
        <f>IFERROR(VLOOKUP(HBL[[#This Row],[Råvara]],Råvaror!$B$3:$D$81,3,FALSE),"")</f>
        <v/>
      </c>
      <c r="I503" s="76" t="str">
        <f>IFERROR(VLOOKUP(HBL[[#This Row],[Råvara]],Råvaror!$B$3:$E$81,4,FALSE),"")</f>
        <v/>
      </c>
      <c r="J503" s="76" t="str">
        <f>IFERROR(VLOOKUP(HBL[[#This Row],[Drivmedel]],DML_drivmedel[[FuelID]:[Drivmedel]],6,FALSE),"")</f>
        <v/>
      </c>
      <c r="K503" s="148">
        <v>3501</v>
      </c>
      <c r="L503" s="3"/>
      <c r="M503" s="3"/>
      <c r="N503" s="3"/>
      <c r="O503" s="78"/>
      <c r="P503" s="3"/>
      <c r="Q503" s="3" t="str">
        <f>IFERROR(HLOOKUP(HBL[[#This Row],[Bränslekategori]],Listor!$G$292:$N$306,IF(HBL[[#This Row],[Enhet]]=Listor!$A$44,14,IF(HBL[[#This Row],[Enhet]]=Listor!$A$45,15,"")),FALSE),"")</f>
        <v/>
      </c>
      <c r="R503" s="3"/>
      <c r="S503" s="3"/>
      <c r="T503" s="3"/>
      <c r="U503" s="3"/>
      <c r="V503" s="3"/>
      <c r="W503" s="3"/>
      <c r="X503" s="3"/>
      <c r="Y503" s="77" t="str">
        <f>IF(HBL[[#This Row],[Produktionskedja]]&lt;&gt;"",VLOOKUP(HBL[[#This Row],[Produktionskedja]],Normalvärden[],4,FALSE),"")</f>
        <v/>
      </c>
      <c r="Z503" s="54"/>
      <c r="AA503" s="3"/>
      <c r="AB503" s="54"/>
      <c r="AC503" s="55" t="str">
        <f>IF(HBL[[#This Row],[Växthusgasutsläpp g CO2e/MJ]]&lt;&gt;"",IF(HBL[[#This Row],[Växthusgasutsläpp g CO2e/MJ]]&gt;(0.5*VLOOKUP(HBL[[#This Row],[Användningsområde]],Användningsområde[],2,FALSE)),"Utsläppsminskningen är mindre än 50 % och uppfyller därför inte hållbarhetskriterierna",""),"")</f>
        <v/>
      </c>
      <c r="AD503" s="55"/>
    </row>
    <row r="504" spans="2:30" x14ac:dyDescent="0.35">
      <c r="B504" s="9" t="str">
        <f>IF(HBL[[#This Row],[Hållbar mängd]]&gt;0,IF(HBL[[#This Row],[Enhet]]=Listor!$A$44,HBL[[#This Row],[Hållbar mängd]]*HBL[[#This Row],[Effektivt värmevärde]]*1000,HBL[[#This Row],[Hållbar mängd]]*HBL[[#This Row],[Effektivt värmevärde]]),"")</f>
        <v/>
      </c>
      <c r="C504" s="120" t="str">
        <f>IFERROR(IF(VLOOKUP(HBL[[#This Row],[Drivmedel]],DML_drivmedel[[FuelID]:[Reduktionsplikt]],10,FALSE)="Ja",VLOOKUP(HBL[[#This Row],[Drivmedelskategori]],Drivmedel[],5,FALSE),""),"")</f>
        <v/>
      </c>
      <c r="D504" s="9" t="str">
        <f>IFERROR(IF(HBL[[#This Row],[Hållbar mängd]]&gt;0,HBL[[#This Row],[Växthusgasutsläpp g CO2e/MJ]]*HBL[[#This Row],[Energimängd MJ]]/1000000,""),"")</f>
        <v/>
      </c>
      <c r="E504" s="9" t="str">
        <f>IF(HBL[[#This Row],[Hållbar mängd]]&gt;0,CONCATENATE(Rapporteringsår,"-",HBL[[#This Row],[ID]]),"")</f>
        <v/>
      </c>
      <c r="F504" s="9" t="str">
        <f>IF(HBL[[#This Row],[Hållbar mängd]]&gt;0,Organisationsnummer,"")</f>
        <v/>
      </c>
      <c r="G504" s="9" t="str">
        <f>IF(HBL[[#This Row],[Hållbar mängd]]&gt;0,Rapporteringsår,"")</f>
        <v/>
      </c>
      <c r="H504" s="76" t="str">
        <f>IFERROR(VLOOKUP(HBL[[#This Row],[Råvara]],Råvaror!$B$3:$D$81,3,FALSE),"")</f>
        <v/>
      </c>
      <c r="I504" s="76" t="str">
        <f>IFERROR(VLOOKUP(HBL[[#This Row],[Råvara]],Råvaror!$B$3:$E$81,4,FALSE),"")</f>
        <v/>
      </c>
      <c r="J504" s="76" t="str">
        <f>IFERROR(VLOOKUP(HBL[[#This Row],[Drivmedel]],DML_drivmedel[[FuelID]:[Drivmedel]],6,FALSE),"")</f>
        <v/>
      </c>
      <c r="K504" s="148">
        <v>3502</v>
      </c>
      <c r="L504" s="3"/>
      <c r="M504" s="3"/>
      <c r="N504" s="3"/>
      <c r="O504" s="78"/>
      <c r="P504" s="3"/>
      <c r="Q504" s="3" t="str">
        <f>IFERROR(HLOOKUP(HBL[[#This Row],[Bränslekategori]],Listor!$G$292:$N$306,IF(HBL[[#This Row],[Enhet]]=Listor!$A$44,14,IF(HBL[[#This Row],[Enhet]]=Listor!$A$45,15,"")),FALSE),"")</f>
        <v/>
      </c>
      <c r="R504" s="3"/>
      <c r="S504" s="3"/>
      <c r="T504" s="3"/>
      <c r="U504" s="3"/>
      <c r="V504" s="3"/>
      <c r="W504" s="3"/>
      <c r="X504" s="3"/>
      <c r="Y504" s="77" t="str">
        <f>IF(HBL[[#This Row],[Produktionskedja]]&lt;&gt;"",VLOOKUP(HBL[[#This Row],[Produktionskedja]],Normalvärden[],4,FALSE),"")</f>
        <v/>
      </c>
      <c r="Z504" s="54"/>
      <c r="AA504" s="3"/>
      <c r="AB504" s="54"/>
      <c r="AC504" s="55" t="str">
        <f>IF(HBL[[#This Row],[Växthusgasutsläpp g CO2e/MJ]]&lt;&gt;"",IF(HBL[[#This Row],[Växthusgasutsläpp g CO2e/MJ]]&gt;(0.5*VLOOKUP(HBL[[#This Row],[Användningsområde]],Användningsområde[],2,FALSE)),"Utsläppsminskningen är mindre än 50 % och uppfyller därför inte hållbarhetskriterierna",""),"")</f>
        <v/>
      </c>
      <c r="AD504" s="55"/>
    </row>
    <row r="505" spans="2:30" x14ac:dyDescent="0.35">
      <c r="B505" s="9" t="str">
        <f>IF(HBL[[#This Row],[Hållbar mängd]]&gt;0,IF(HBL[[#This Row],[Enhet]]=Listor!$A$44,HBL[[#This Row],[Hållbar mängd]]*HBL[[#This Row],[Effektivt värmevärde]]*1000,HBL[[#This Row],[Hållbar mängd]]*HBL[[#This Row],[Effektivt värmevärde]]),"")</f>
        <v/>
      </c>
      <c r="C505" s="120" t="str">
        <f>IFERROR(IF(VLOOKUP(HBL[[#This Row],[Drivmedel]],DML_drivmedel[[FuelID]:[Reduktionsplikt]],10,FALSE)="Ja",VLOOKUP(HBL[[#This Row],[Drivmedelskategori]],Drivmedel[],5,FALSE),""),"")</f>
        <v/>
      </c>
      <c r="D505" s="9" t="str">
        <f>IFERROR(IF(HBL[[#This Row],[Hållbar mängd]]&gt;0,HBL[[#This Row],[Växthusgasutsläpp g CO2e/MJ]]*HBL[[#This Row],[Energimängd MJ]]/1000000,""),"")</f>
        <v/>
      </c>
      <c r="E505" s="9" t="str">
        <f>IF(HBL[[#This Row],[Hållbar mängd]]&gt;0,CONCATENATE(Rapporteringsår,"-",HBL[[#This Row],[ID]]),"")</f>
        <v/>
      </c>
      <c r="F505" s="9" t="str">
        <f>IF(HBL[[#This Row],[Hållbar mängd]]&gt;0,Organisationsnummer,"")</f>
        <v/>
      </c>
      <c r="G505" s="9" t="str">
        <f>IF(HBL[[#This Row],[Hållbar mängd]]&gt;0,Rapporteringsår,"")</f>
        <v/>
      </c>
      <c r="H505" s="76" t="str">
        <f>IFERROR(VLOOKUP(HBL[[#This Row],[Råvara]],Råvaror!$B$3:$D$81,3,FALSE),"")</f>
        <v/>
      </c>
      <c r="I505" s="76" t="str">
        <f>IFERROR(VLOOKUP(HBL[[#This Row],[Råvara]],Råvaror!$B$3:$E$81,4,FALSE),"")</f>
        <v/>
      </c>
      <c r="J505" s="76" t="str">
        <f>IFERROR(VLOOKUP(HBL[[#This Row],[Drivmedel]],DML_drivmedel[[FuelID]:[Drivmedel]],6,FALSE),"")</f>
        <v/>
      </c>
      <c r="K505" s="148">
        <v>3503</v>
      </c>
      <c r="L505" s="3"/>
      <c r="M505" s="3"/>
      <c r="N505" s="3"/>
      <c r="O505" s="78"/>
      <c r="P505" s="3"/>
      <c r="Q505" s="3" t="str">
        <f>IFERROR(HLOOKUP(HBL[[#This Row],[Bränslekategori]],Listor!$G$292:$N$306,IF(HBL[[#This Row],[Enhet]]=Listor!$A$44,14,IF(HBL[[#This Row],[Enhet]]=Listor!$A$45,15,"")),FALSE),"")</f>
        <v/>
      </c>
      <c r="R505" s="3"/>
      <c r="S505" s="3"/>
      <c r="T505" s="3"/>
      <c r="U505" s="3"/>
      <c r="V505" s="3"/>
      <c r="W505" s="3"/>
      <c r="X505" s="3"/>
      <c r="Y505" s="77" t="str">
        <f>IF(HBL[[#This Row],[Produktionskedja]]&lt;&gt;"",VLOOKUP(HBL[[#This Row],[Produktionskedja]],Normalvärden[],4,FALSE),"")</f>
        <v/>
      </c>
      <c r="Z505" s="54"/>
      <c r="AA505" s="3"/>
      <c r="AB505" s="54"/>
      <c r="AC505" s="55" t="str">
        <f>IF(HBL[[#This Row],[Växthusgasutsläpp g CO2e/MJ]]&lt;&gt;"",IF(HBL[[#This Row],[Växthusgasutsläpp g CO2e/MJ]]&gt;(0.5*VLOOKUP(HBL[[#This Row],[Användningsområde]],Användningsområde[],2,FALSE)),"Utsläppsminskningen är mindre än 50 % och uppfyller därför inte hållbarhetskriterierna",""),"")</f>
        <v/>
      </c>
      <c r="AD505" s="55"/>
    </row>
    <row r="506" spans="2:30" x14ac:dyDescent="0.35">
      <c r="B506" s="9" t="str">
        <f>IF(HBL[[#This Row],[Hållbar mängd]]&gt;0,IF(HBL[[#This Row],[Enhet]]=Listor!$A$44,HBL[[#This Row],[Hållbar mängd]]*HBL[[#This Row],[Effektivt värmevärde]]*1000,HBL[[#This Row],[Hållbar mängd]]*HBL[[#This Row],[Effektivt värmevärde]]),"")</f>
        <v/>
      </c>
      <c r="C506" s="120" t="str">
        <f>IFERROR(IF(VLOOKUP(HBL[[#This Row],[Drivmedel]],DML_drivmedel[[FuelID]:[Reduktionsplikt]],10,FALSE)="Ja",VLOOKUP(HBL[[#This Row],[Drivmedelskategori]],Drivmedel[],5,FALSE),""),"")</f>
        <v/>
      </c>
      <c r="D506" s="9" t="str">
        <f>IFERROR(IF(HBL[[#This Row],[Hållbar mängd]]&gt;0,HBL[[#This Row],[Växthusgasutsläpp g CO2e/MJ]]*HBL[[#This Row],[Energimängd MJ]]/1000000,""),"")</f>
        <v/>
      </c>
      <c r="E506" s="9" t="str">
        <f>IF(HBL[[#This Row],[Hållbar mängd]]&gt;0,CONCATENATE(Rapporteringsår,"-",HBL[[#This Row],[ID]]),"")</f>
        <v/>
      </c>
      <c r="F506" s="9" t="str">
        <f>IF(HBL[[#This Row],[Hållbar mängd]]&gt;0,Organisationsnummer,"")</f>
        <v/>
      </c>
      <c r="G506" s="9" t="str">
        <f>IF(HBL[[#This Row],[Hållbar mängd]]&gt;0,Rapporteringsår,"")</f>
        <v/>
      </c>
      <c r="H506" s="76" t="str">
        <f>IFERROR(VLOOKUP(HBL[[#This Row],[Råvara]],Råvaror!$B$3:$D$81,3,FALSE),"")</f>
        <v/>
      </c>
      <c r="I506" s="76" t="str">
        <f>IFERROR(VLOOKUP(HBL[[#This Row],[Råvara]],Råvaror!$B$3:$E$81,4,FALSE),"")</f>
        <v/>
      </c>
      <c r="J506" s="76" t="str">
        <f>IFERROR(VLOOKUP(HBL[[#This Row],[Drivmedel]],DML_drivmedel[[FuelID]:[Drivmedel]],6,FALSE),"")</f>
        <v/>
      </c>
      <c r="K506" s="148">
        <v>3504</v>
      </c>
      <c r="L506" s="3"/>
      <c r="M506" s="3"/>
      <c r="N506" s="3"/>
      <c r="O506" s="78"/>
      <c r="P506" s="3"/>
      <c r="Q506" s="3" t="str">
        <f>IFERROR(HLOOKUP(HBL[[#This Row],[Bränslekategori]],Listor!$G$292:$N$306,IF(HBL[[#This Row],[Enhet]]=Listor!$A$44,14,IF(HBL[[#This Row],[Enhet]]=Listor!$A$45,15,"")),FALSE),"")</f>
        <v/>
      </c>
      <c r="R506" s="3"/>
      <c r="S506" s="3"/>
      <c r="T506" s="3"/>
      <c r="U506" s="3"/>
      <c r="V506" s="3"/>
      <c r="W506" s="3"/>
      <c r="X506" s="3"/>
      <c r="Y506" s="77" t="str">
        <f>IF(HBL[[#This Row],[Produktionskedja]]&lt;&gt;"",VLOOKUP(HBL[[#This Row],[Produktionskedja]],Normalvärden[],4,FALSE),"")</f>
        <v/>
      </c>
      <c r="Z506" s="54"/>
      <c r="AA506" s="3"/>
      <c r="AB506" s="54"/>
      <c r="AC506" s="55" t="str">
        <f>IF(HBL[[#This Row],[Växthusgasutsläpp g CO2e/MJ]]&lt;&gt;"",IF(HBL[[#This Row],[Växthusgasutsläpp g CO2e/MJ]]&gt;(0.5*VLOOKUP(HBL[[#This Row],[Användningsområde]],Användningsområde[],2,FALSE)),"Utsläppsminskningen är mindre än 50 % och uppfyller därför inte hållbarhetskriterierna",""),"")</f>
        <v/>
      </c>
      <c r="AD506" s="55"/>
    </row>
    <row r="507" spans="2:30" x14ac:dyDescent="0.35">
      <c r="B507" s="9" t="str">
        <f>IF(HBL[[#This Row],[Hållbar mängd]]&gt;0,IF(HBL[[#This Row],[Enhet]]=Listor!$A$44,HBL[[#This Row],[Hållbar mängd]]*HBL[[#This Row],[Effektivt värmevärde]]*1000,HBL[[#This Row],[Hållbar mängd]]*HBL[[#This Row],[Effektivt värmevärde]]),"")</f>
        <v/>
      </c>
      <c r="C507" s="120" t="str">
        <f>IFERROR(IF(VLOOKUP(HBL[[#This Row],[Drivmedel]],DML_drivmedel[[FuelID]:[Reduktionsplikt]],10,FALSE)="Ja",VLOOKUP(HBL[[#This Row],[Drivmedelskategori]],Drivmedel[],5,FALSE),""),"")</f>
        <v/>
      </c>
      <c r="D507" s="9" t="str">
        <f>IFERROR(IF(HBL[[#This Row],[Hållbar mängd]]&gt;0,HBL[[#This Row],[Växthusgasutsläpp g CO2e/MJ]]*HBL[[#This Row],[Energimängd MJ]]/1000000,""),"")</f>
        <v/>
      </c>
      <c r="E507" s="9" t="str">
        <f>IF(HBL[[#This Row],[Hållbar mängd]]&gt;0,CONCATENATE(Rapporteringsår,"-",HBL[[#This Row],[ID]]),"")</f>
        <v/>
      </c>
      <c r="F507" s="9" t="str">
        <f>IF(HBL[[#This Row],[Hållbar mängd]]&gt;0,Organisationsnummer,"")</f>
        <v/>
      </c>
      <c r="G507" s="9" t="str">
        <f>IF(HBL[[#This Row],[Hållbar mängd]]&gt;0,Rapporteringsår,"")</f>
        <v/>
      </c>
      <c r="H507" s="76" t="str">
        <f>IFERROR(VLOOKUP(HBL[[#This Row],[Råvara]],Råvaror!$B$3:$D$81,3,FALSE),"")</f>
        <v/>
      </c>
      <c r="I507" s="76" t="str">
        <f>IFERROR(VLOOKUP(HBL[[#This Row],[Råvara]],Råvaror!$B$3:$E$81,4,FALSE),"")</f>
        <v/>
      </c>
      <c r="J507" s="76" t="str">
        <f>IFERROR(VLOOKUP(HBL[[#This Row],[Drivmedel]],DML_drivmedel[[FuelID]:[Drivmedel]],6,FALSE),"")</f>
        <v/>
      </c>
      <c r="K507" s="148">
        <v>3505</v>
      </c>
      <c r="L507" s="3"/>
      <c r="M507" s="3"/>
      <c r="N507" s="3"/>
      <c r="O507" s="78"/>
      <c r="P507" s="3"/>
      <c r="Q507" s="3" t="str">
        <f>IFERROR(HLOOKUP(HBL[[#This Row],[Bränslekategori]],Listor!$G$292:$N$306,IF(HBL[[#This Row],[Enhet]]=Listor!$A$44,14,IF(HBL[[#This Row],[Enhet]]=Listor!$A$45,15,"")),FALSE),"")</f>
        <v/>
      </c>
      <c r="R507" s="3"/>
      <c r="S507" s="3"/>
      <c r="T507" s="3"/>
      <c r="U507" s="3"/>
      <c r="V507" s="3"/>
      <c r="W507" s="3"/>
      <c r="X507" s="3"/>
      <c r="Y507" s="77" t="str">
        <f>IF(HBL[[#This Row],[Produktionskedja]]&lt;&gt;"",VLOOKUP(HBL[[#This Row],[Produktionskedja]],Normalvärden[],4,FALSE),"")</f>
        <v/>
      </c>
      <c r="Z507" s="54"/>
      <c r="AA507" s="3"/>
      <c r="AB507" s="54"/>
      <c r="AC507" s="55" t="str">
        <f>IF(HBL[[#This Row],[Växthusgasutsläpp g CO2e/MJ]]&lt;&gt;"",IF(HBL[[#This Row],[Växthusgasutsläpp g CO2e/MJ]]&gt;(0.5*VLOOKUP(HBL[[#This Row],[Användningsområde]],Användningsområde[],2,FALSE)),"Utsläppsminskningen är mindre än 50 % och uppfyller därför inte hållbarhetskriterierna",""),"")</f>
        <v/>
      </c>
      <c r="AD507" s="55"/>
    </row>
    <row r="508" spans="2:30" x14ac:dyDescent="0.35">
      <c r="B508" s="9" t="str">
        <f>IF(HBL[[#This Row],[Hållbar mängd]]&gt;0,IF(HBL[[#This Row],[Enhet]]=Listor!$A$44,HBL[[#This Row],[Hållbar mängd]]*HBL[[#This Row],[Effektivt värmevärde]]*1000,HBL[[#This Row],[Hållbar mängd]]*HBL[[#This Row],[Effektivt värmevärde]]),"")</f>
        <v/>
      </c>
      <c r="C508" s="120" t="str">
        <f>IFERROR(IF(VLOOKUP(HBL[[#This Row],[Drivmedel]],DML_drivmedel[[FuelID]:[Reduktionsplikt]],10,FALSE)="Ja",VLOOKUP(HBL[[#This Row],[Drivmedelskategori]],Drivmedel[],5,FALSE),""),"")</f>
        <v/>
      </c>
      <c r="D508" s="9" t="str">
        <f>IFERROR(IF(HBL[[#This Row],[Hållbar mängd]]&gt;0,HBL[[#This Row],[Växthusgasutsläpp g CO2e/MJ]]*HBL[[#This Row],[Energimängd MJ]]/1000000,""),"")</f>
        <v/>
      </c>
      <c r="E508" s="9" t="str">
        <f>IF(HBL[[#This Row],[Hållbar mängd]]&gt;0,CONCATENATE(Rapporteringsår,"-",HBL[[#This Row],[ID]]),"")</f>
        <v/>
      </c>
      <c r="F508" s="9" t="str">
        <f>IF(HBL[[#This Row],[Hållbar mängd]]&gt;0,Organisationsnummer,"")</f>
        <v/>
      </c>
      <c r="G508" s="9" t="str">
        <f>IF(HBL[[#This Row],[Hållbar mängd]]&gt;0,Rapporteringsår,"")</f>
        <v/>
      </c>
      <c r="H508" s="76" t="str">
        <f>IFERROR(VLOOKUP(HBL[[#This Row],[Råvara]],Råvaror!$B$3:$D$81,3,FALSE),"")</f>
        <v/>
      </c>
      <c r="I508" s="76" t="str">
        <f>IFERROR(VLOOKUP(HBL[[#This Row],[Råvara]],Råvaror!$B$3:$E$81,4,FALSE),"")</f>
        <v/>
      </c>
      <c r="J508" s="76" t="str">
        <f>IFERROR(VLOOKUP(HBL[[#This Row],[Drivmedel]],DML_drivmedel[[FuelID]:[Drivmedel]],6,FALSE),"")</f>
        <v/>
      </c>
      <c r="K508" s="148">
        <v>3506</v>
      </c>
      <c r="L508" s="3"/>
      <c r="M508" s="3"/>
      <c r="N508" s="3"/>
      <c r="O508" s="78"/>
      <c r="P508" s="3"/>
      <c r="Q508" s="3" t="str">
        <f>IFERROR(HLOOKUP(HBL[[#This Row],[Bränslekategori]],Listor!$G$292:$N$306,IF(HBL[[#This Row],[Enhet]]=Listor!$A$44,14,IF(HBL[[#This Row],[Enhet]]=Listor!$A$45,15,"")),FALSE),"")</f>
        <v/>
      </c>
      <c r="R508" s="3"/>
      <c r="S508" s="3"/>
      <c r="T508" s="3"/>
      <c r="U508" s="3"/>
      <c r="V508" s="3"/>
      <c r="W508" s="3"/>
      <c r="X508" s="3"/>
      <c r="Y508" s="77" t="str">
        <f>IF(HBL[[#This Row],[Produktionskedja]]&lt;&gt;"",VLOOKUP(HBL[[#This Row],[Produktionskedja]],Normalvärden[],4,FALSE),"")</f>
        <v/>
      </c>
      <c r="Z508" s="54"/>
      <c r="AA508" s="3"/>
      <c r="AB508" s="54"/>
      <c r="AC508" s="55" t="str">
        <f>IF(HBL[[#This Row],[Växthusgasutsläpp g CO2e/MJ]]&lt;&gt;"",IF(HBL[[#This Row],[Växthusgasutsläpp g CO2e/MJ]]&gt;(0.5*VLOOKUP(HBL[[#This Row],[Användningsområde]],Användningsområde[],2,FALSE)),"Utsläppsminskningen är mindre än 50 % och uppfyller därför inte hållbarhetskriterierna",""),"")</f>
        <v/>
      </c>
      <c r="AD508" s="55"/>
    </row>
    <row r="509" spans="2:30" x14ac:dyDescent="0.35">
      <c r="B509" s="9" t="str">
        <f>IF(HBL[[#This Row],[Hållbar mängd]]&gt;0,IF(HBL[[#This Row],[Enhet]]=Listor!$A$44,HBL[[#This Row],[Hållbar mängd]]*HBL[[#This Row],[Effektivt värmevärde]]*1000,HBL[[#This Row],[Hållbar mängd]]*HBL[[#This Row],[Effektivt värmevärde]]),"")</f>
        <v/>
      </c>
      <c r="C509" s="120" t="str">
        <f>IFERROR(IF(VLOOKUP(HBL[[#This Row],[Drivmedel]],DML_drivmedel[[FuelID]:[Reduktionsplikt]],10,FALSE)="Ja",VLOOKUP(HBL[[#This Row],[Drivmedelskategori]],Drivmedel[],5,FALSE),""),"")</f>
        <v/>
      </c>
      <c r="D509" s="9" t="str">
        <f>IFERROR(IF(HBL[[#This Row],[Hållbar mängd]]&gt;0,HBL[[#This Row],[Växthusgasutsläpp g CO2e/MJ]]*HBL[[#This Row],[Energimängd MJ]]/1000000,""),"")</f>
        <v/>
      </c>
      <c r="E509" s="9" t="str">
        <f>IF(HBL[[#This Row],[Hållbar mängd]]&gt;0,CONCATENATE(Rapporteringsår,"-",HBL[[#This Row],[ID]]),"")</f>
        <v/>
      </c>
      <c r="F509" s="9" t="str">
        <f>IF(HBL[[#This Row],[Hållbar mängd]]&gt;0,Organisationsnummer,"")</f>
        <v/>
      </c>
      <c r="G509" s="9" t="str">
        <f>IF(HBL[[#This Row],[Hållbar mängd]]&gt;0,Rapporteringsår,"")</f>
        <v/>
      </c>
      <c r="H509" s="76" t="str">
        <f>IFERROR(VLOOKUP(HBL[[#This Row],[Råvara]],Råvaror!$B$3:$D$81,3,FALSE),"")</f>
        <v/>
      </c>
      <c r="I509" s="76" t="str">
        <f>IFERROR(VLOOKUP(HBL[[#This Row],[Råvara]],Råvaror!$B$3:$E$81,4,FALSE),"")</f>
        <v/>
      </c>
      <c r="J509" s="76" t="str">
        <f>IFERROR(VLOOKUP(HBL[[#This Row],[Drivmedel]],DML_drivmedel[[FuelID]:[Drivmedel]],6,FALSE),"")</f>
        <v/>
      </c>
      <c r="K509" s="148">
        <v>3507</v>
      </c>
      <c r="L509" s="3"/>
      <c r="M509" s="3"/>
      <c r="N509" s="3"/>
      <c r="O509" s="78"/>
      <c r="P509" s="3"/>
      <c r="Q509" s="3" t="str">
        <f>IFERROR(HLOOKUP(HBL[[#This Row],[Bränslekategori]],Listor!$G$292:$N$306,IF(HBL[[#This Row],[Enhet]]=Listor!$A$44,14,IF(HBL[[#This Row],[Enhet]]=Listor!$A$45,15,"")),FALSE),"")</f>
        <v/>
      </c>
      <c r="R509" s="3"/>
      <c r="S509" s="3"/>
      <c r="T509" s="3"/>
      <c r="U509" s="3"/>
      <c r="V509" s="3"/>
      <c r="W509" s="3"/>
      <c r="X509" s="3"/>
      <c r="Y509" s="77" t="str">
        <f>IF(HBL[[#This Row],[Produktionskedja]]&lt;&gt;"",VLOOKUP(HBL[[#This Row],[Produktionskedja]],Normalvärden[],4,FALSE),"")</f>
        <v/>
      </c>
      <c r="Z509" s="54"/>
      <c r="AA509" s="3"/>
      <c r="AB509" s="54"/>
      <c r="AC509" s="55" t="str">
        <f>IF(HBL[[#This Row],[Växthusgasutsläpp g CO2e/MJ]]&lt;&gt;"",IF(HBL[[#This Row],[Växthusgasutsläpp g CO2e/MJ]]&gt;(0.5*VLOOKUP(HBL[[#This Row],[Användningsområde]],Användningsområde[],2,FALSE)),"Utsläppsminskningen är mindre än 50 % och uppfyller därför inte hållbarhetskriterierna",""),"")</f>
        <v/>
      </c>
      <c r="AD509" s="55"/>
    </row>
    <row r="510" spans="2:30" x14ac:dyDescent="0.35">
      <c r="B510" s="9" t="str">
        <f>IF(HBL[[#This Row],[Hållbar mängd]]&gt;0,IF(HBL[[#This Row],[Enhet]]=Listor!$A$44,HBL[[#This Row],[Hållbar mängd]]*HBL[[#This Row],[Effektivt värmevärde]]*1000,HBL[[#This Row],[Hållbar mängd]]*HBL[[#This Row],[Effektivt värmevärde]]),"")</f>
        <v/>
      </c>
      <c r="C510" s="120" t="str">
        <f>IFERROR(IF(VLOOKUP(HBL[[#This Row],[Drivmedel]],DML_drivmedel[[FuelID]:[Reduktionsplikt]],10,FALSE)="Ja",VLOOKUP(HBL[[#This Row],[Drivmedelskategori]],Drivmedel[],5,FALSE),""),"")</f>
        <v/>
      </c>
      <c r="D510" s="9" t="str">
        <f>IFERROR(IF(HBL[[#This Row],[Hållbar mängd]]&gt;0,HBL[[#This Row],[Växthusgasutsläpp g CO2e/MJ]]*HBL[[#This Row],[Energimängd MJ]]/1000000,""),"")</f>
        <v/>
      </c>
      <c r="E510" s="9" t="str">
        <f>IF(HBL[[#This Row],[Hållbar mängd]]&gt;0,CONCATENATE(Rapporteringsår,"-",HBL[[#This Row],[ID]]),"")</f>
        <v/>
      </c>
      <c r="F510" s="9" t="str">
        <f>IF(HBL[[#This Row],[Hållbar mängd]]&gt;0,Organisationsnummer,"")</f>
        <v/>
      </c>
      <c r="G510" s="9" t="str">
        <f>IF(HBL[[#This Row],[Hållbar mängd]]&gt;0,Rapporteringsår,"")</f>
        <v/>
      </c>
      <c r="H510" s="76" t="str">
        <f>IFERROR(VLOOKUP(HBL[[#This Row],[Råvara]],Råvaror!$B$3:$D$81,3,FALSE),"")</f>
        <v/>
      </c>
      <c r="I510" s="76" t="str">
        <f>IFERROR(VLOOKUP(HBL[[#This Row],[Råvara]],Råvaror!$B$3:$E$81,4,FALSE),"")</f>
        <v/>
      </c>
      <c r="J510" s="76" t="str">
        <f>IFERROR(VLOOKUP(HBL[[#This Row],[Drivmedel]],DML_drivmedel[[FuelID]:[Drivmedel]],6,FALSE),"")</f>
        <v/>
      </c>
      <c r="K510" s="148">
        <v>3508</v>
      </c>
      <c r="L510" s="3"/>
      <c r="M510" s="3"/>
      <c r="N510" s="3"/>
      <c r="O510" s="78"/>
      <c r="P510" s="3"/>
      <c r="Q510" s="3" t="str">
        <f>IFERROR(HLOOKUP(HBL[[#This Row],[Bränslekategori]],Listor!$G$292:$N$306,IF(HBL[[#This Row],[Enhet]]=Listor!$A$44,14,IF(HBL[[#This Row],[Enhet]]=Listor!$A$45,15,"")),FALSE),"")</f>
        <v/>
      </c>
      <c r="R510" s="3"/>
      <c r="S510" s="3"/>
      <c r="T510" s="3"/>
      <c r="U510" s="3"/>
      <c r="V510" s="3"/>
      <c r="W510" s="3"/>
      <c r="X510" s="3"/>
      <c r="Y510" s="77" t="str">
        <f>IF(HBL[[#This Row],[Produktionskedja]]&lt;&gt;"",VLOOKUP(HBL[[#This Row],[Produktionskedja]],Normalvärden[],4,FALSE),"")</f>
        <v/>
      </c>
      <c r="Z510" s="54"/>
      <c r="AA510" s="3"/>
      <c r="AB510" s="54"/>
      <c r="AC510" s="55" t="str">
        <f>IF(HBL[[#This Row],[Växthusgasutsläpp g CO2e/MJ]]&lt;&gt;"",IF(HBL[[#This Row],[Växthusgasutsläpp g CO2e/MJ]]&gt;(0.5*VLOOKUP(HBL[[#This Row],[Användningsområde]],Användningsområde[],2,FALSE)),"Utsläppsminskningen är mindre än 50 % och uppfyller därför inte hållbarhetskriterierna",""),"")</f>
        <v/>
      </c>
      <c r="AD510" s="55"/>
    </row>
    <row r="511" spans="2:30" x14ac:dyDescent="0.35">
      <c r="B511" s="9" t="str">
        <f>IF(HBL[[#This Row],[Hållbar mängd]]&gt;0,IF(HBL[[#This Row],[Enhet]]=Listor!$A$44,HBL[[#This Row],[Hållbar mängd]]*HBL[[#This Row],[Effektivt värmevärde]]*1000,HBL[[#This Row],[Hållbar mängd]]*HBL[[#This Row],[Effektivt värmevärde]]),"")</f>
        <v/>
      </c>
      <c r="C511" s="120" t="str">
        <f>IFERROR(IF(VLOOKUP(HBL[[#This Row],[Drivmedel]],DML_drivmedel[[FuelID]:[Reduktionsplikt]],10,FALSE)="Ja",VLOOKUP(HBL[[#This Row],[Drivmedelskategori]],Drivmedel[],5,FALSE),""),"")</f>
        <v/>
      </c>
      <c r="D511" s="9" t="str">
        <f>IFERROR(IF(HBL[[#This Row],[Hållbar mängd]]&gt;0,HBL[[#This Row],[Växthusgasutsläpp g CO2e/MJ]]*HBL[[#This Row],[Energimängd MJ]]/1000000,""),"")</f>
        <v/>
      </c>
      <c r="E511" s="9" t="str">
        <f>IF(HBL[[#This Row],[Hållbar mängd]]&gt;0,CONCATENATE(Rapporteringsår,"-",HBL[[#This Row],[ID]]),"")</f>
        <v/>
      </c>
      <c r="F511" s="9" t="str">
        <f>IF(HBL[[#This Row],[Hållbar mängd]]&gt;0,Organisationsnummer,"")</f>
        <v/>
      </c>
      <c r="G511" s="9" t="str">
        <f>IF(HBL[[#This Row],[Hållbar mängd]]&gt;0,Rapporteringsår,"")</f>
        <v/>
      </c>
      <c r="H511" s="76" t="str">
        <f>IFERROR(VLOOKUP(HBL[[#This Row],[Råvara]],Råvaror!$B$3:$D$81,3,FALSE),"")</f>
        <v/>
      </c>
      <c r="I511" s="76" t="str">
        <f>IFERROR(VLOOKUP(HBL[[#This Row],[Råvara]],Råvaror!$B$3:$E$81,4,FALSE),"")</f>
        <v/>
      </c>
      <c r="J511" s="76" t="str">
        <f>IFERROR(VLOOKUP(HBL[[#This Row],[Drivmedel]],DML_drivmedel[[FuelID]:[Drivmedel]],6,FALSE),"")</f>
        <v/>
      </c>
      <c r="K511" s="148">
        <v>3509</v>
      </c>
      <c r="L511" s="3"/>
      <c r="M511" s="3"/>
      <c r="N511" s="3"/>
      <c r="O511" s="78"/>
      <c r="P511" s="3"/>
      <c r="Q511" s="3" t="str">
        <f>IFERROR(HLOOKUP(HBL[[#This Row],[Bränslekategori]],Listor!$G$292:$N$306,IF(HBL[[#This Row],[Enhet]]=Listor!$A$44,14,IF(HBL[[#This Row],[Enhet]]=Listor!$A$45,15,"")),FALSE),"")</f>
        <v/>
      </c>
      <c r="R511" s="3"/>
      <c r="S511" s="3"/>
      <c r="T511" s="3"/>
      <c r="U511" s="3"/>
      <c r="V511" s="3"/>
      <c r="W511" s="3"/>
      <c r="X511" s="3"/>
      <c r="Y511" s="77" t="str">
        <f>IF(HBL[[#This Row],[Produktionskedja]]&lt;&gt;"",VLOOKUP(HBL[[#This Row],[Produktionskedja]],Normalvärden[],4,FALSE),"")</f>
        <v/>
      </c>
      <c r="Z511" s="54"/>
      <c r="AA511" s="3"/>
      <c r="AB511" s="54"/>
      <c r="AC511" s="55" t="str">
        <f>IF(HBL[[#This Row],[Växthusgasutsläpp g CO2e/MJ]]&lt;&gt;"",IF(HBL[[#This Row],[Växthusgasutsläpp g CO2e/MJ]]&gt;(0.5*VLOOKUP(HBL[[#This Row],[Användningsområde]],Användningsområde[],2,FALSE)),"Utsläppsminskningen är mindre än 50 % och uppfyller därför inte hållbarhetskriterierna",""),"")</f>
        <v/>
      </c>
      <c r="AD511" s="55"/>
    </row>
    <row r="512" spans="2:30" x14ac:dyDescent="0.35">
      <c r="B512" s="9" t="str">
        <f>IF(HBL[[#This Row],[Hållbar mängd]]&gt;0,IF(HBL[[#This Row],[Enhet]]=Listor!$A$44,HBL[[#This Row],[Hållbar mängd]]*HBL[[#This Row],[Effektivt värmevärde]]*1000,HBL[[#This Row],[Hållbar mängd]]*HBL[[#This Row],[Effektivt värmevärde]]),"")</f>
        <v/>
      </c>
      <c r="C512" s="120" t="str">
        <f>IFERROR(IF(VLOOKUP(HBL[[#This Row],[Drivmedel]],DML_drivmedel[[FuelID]:[Reduktionsplikt]],10,FALSE)="Ja",VLOOKUP(HBL[[#This Row],[Drivmedelskategori]],Drivmedel[],5,FALSE),""),"")</f>
        <v/>
      </c>
      <c r="D512" s="9" t="str">
        <f>IFERROR(IF(HBL[[#This Row],[Hållbar mängd]]&gt;0,HBL[[#This Row],[Växthusgasutsläpp g CO2e/MJ]]*HBL[[#This Row],[Energimängd MJ]]/1000000,""),"")</f>
        <v/>
      </c>
      <c r="E512" s="9" t="str">
        <f>IF(HBL[[#This Row],[Hållbar mängd]]&gt;0,CONCATENATE(Rapporteringsår,"-",HBL[[#This Row],[ID]]),"")</f>
        <v/>
      </c>
      <c r="F512" s="9" t="str">
        <f>IF(HBL[[#This Row],[Hållbar mängd]]&gt;0,Organisationsnummer,"")</f>
        <v/>
      </c>
      <c r="G512" s="9" t="str">
        <f>IF(HBL[[#This Row],[Hållbar mängd]]&gt;0,Rapporteringsår,"")</f>
        <v/>
      </c>
      <c r="H512" s="76" t="str">
        <f>IFERROR(VLOOKUP(HBL[[#This Row],[Råvara]],Råvaror!$B$3:$D$81,3,FALSE),"")</f>
        <v/>
      </c>
      <c r="I512" s="76" t="str">
        <f>IFERROR(VLOOKUP(HBL[[#This Row],[Råvara]],Råvaror!$B$3:$E$81,4,FALSE),"")</f>
        <v/>
      </c>
      <c r="J512" s="76" t="str">
        <f>IFERROR(VLOOKUP(HBL[[#This Row],[Drivmedel]],DML_drivmedel[[FuelID]:[Drivmedel]],6,FALSE),"")</f>
        <v/>
      </c>
      <c r="K512" s="148">
        <v>3510</v>
      </c>
      <c r="L512" s="3"/>
      <c r="M512" s="3"/>
      <c r="N512" s="3"/>
      <c r="O512" s="78"/>
      <c r="P512" s="3"/>
      <c r="Q512" s="3" t="str">
        <f>IFERROR(HLOOKUP(HBL[[#This Row],[Bränslekategori]],Listor!$G$292:$N$306,IF(HBL[[#This Row],[Enhet]]=Listor!$A$44,14,IF(HBL[[#This Row],[Enhet]]=Listor!$A$45,15,"")),FALSE),"")</f>
        <v/>
      </c>
      <c r="R512" s="3"/>
      <c r="S512" s="3"/>
      <c r="T512" s="3"/>
      <c r="U512" s="3"/>
      <c r="V512" s="3"/>
      <c r="W512" s="3"/>
      <c r="X512" s="3"/>
      <c r="Y512" s="77" t="str">
        <f>IF(HBL[[#This Row],[Produktionskedja]]&lt;&gt;"",VLOOKUP(HBL[[#This Row],[Produktionskedja]],Normalvärden[],4,FALSE),"")</f>
        <v/>
      </c>
      <c r="Z512" s="54"/>
      <c r="AA512" s="3"/>
      <c r="AB512" s="54"/>
      <c r="AC512" s="55" t="str">
        <f>IF(HBL[[#This Row],[Växthusgasutsläpp g CO2e/MJ]]&lt;&gt;"",IF(HBL[[#This Row],[Växthusgasutsläpp g CO2e/MJ]]&gt;(0.5*VLOOKUP(HBL[[#This Row],[Användningsområde]],Användningsområde[],2,FALSE)),"Utsläppsminskningen är mindre än 50 % och uppfyller därför inte hållbarhetskriterierna",""),"")</f>
        <v/>
      </c>
      <c r="AD512" s="55"/>
    </row>
    <row r="513" spans="2:30" x14ac:dyDescent="0.35">
      <c r="B513" s="9" t="str">
        <f>IF(HBL[[#This Row],[Hållbar mängd]]&gt;0,IF(HBL[[#This Row],[Enhet]]=Listor!$A$44,HBL[[#This Row],[Hållbar mängd]]*HBL[[#This Row],[Effektivt värmevärde]]*1000,HBL[[#This Row],[Hållbar mängd]]*HBL[[#This Row],[Effektivt värmevärde]]),"")</f>
        <v/>
      </c>
      <c r="C513" s="120" t="str">
        <f>IFERROR(IF(VLOOKUP(HBL[[#This Row],[Drivmedel]],DML_drivmedel[[FuelID]:[Reduktionsplikt]],10,FALSE)="Ja",VLOOKUP(HBL[[#This Row],[Drivmedelskategori]],Drivmedel[],5,FALSE),""),"")</f>
        <v/>
      </c>
      <c r="D513" s="9" t="str">
        <f>IFERROR(IF(HBL[[#This Row],[Hållbar mängd]]&gt;0,HBL[[#This Row],[Växthusgasutsläpp g CO2e/MJ]]*HBL[[#This Row],[Energimängd MJ]]/1000000,""),"")</f>
        <v/>
      </c>
      <c r="E513" s="9" t="str">
        <f>IF(HBL[[#This Row],[Hållbar mängd]]&gt;0,CONCATENATE(Rapporteringsår,"-",HBL[[#This Row],[ID]]),"")</f>
        <v/>
      </c>
      <c r="F513" s="9" t="str">
        <f>IF(HBL[[#This Row],[Hållbar mängd]]&gt;0,Organisationsnummer,"")</f>
        <v/>
      </c>
      <c r="G513" s="9" t="str">
        <f>IF(HBL[[#This Row],[Hållbar mängd]]&gt;0,Rapporteringsår,"")</f>
        <v/>
      </c>
      <c r="H513" s="76" t="str">
        <f>IFERROR(VLOOKUP(HBL[[#This Row],[Råvara]],Råvaror!$B$3:$D$81,3,FALSE),"")</f>
        <v/>
      </c>
      <c r="I513" s="76" t="str">
        <f>IFERROR(VLOOKUP(HBL[[#This Row],[Råvara]],Råvaror!$B$3:$E$81,4,FALSE),"")</f>
        <v/>
      </c>
      <c r="J513" s="76" t="str">
        <f>IFERROR(VLOOKUP(HBL[[#This Row],[Drivmedel]],DML_drivmedel[[FuelID]:[Drivmedel]],6,FALSE),"")</f>
        <v/>
      </c>
      <c r="K513" s="148">
        <v>3511</v>
      </c>
      <c r="L513" s="3"/>
      <c r="M513" s="3"/>
      <c r="N513" s="3"/>
      <c r="O513" s="78"/>
      <c r="P513" s="3"/>
      <c r="Q513" s="3" t="str">
        <f>IFERROR(HLOOKUP(HBL[[#This Row],[Bränslekategori]],Listor!$G$292:$N$306,IF(HBL[[#This Row],[Enhet]]=Listor!$A$44,14,IF(HBL[[#This Row],[Enhet]]=Listor!$A$45,15,"")),FALSE),"")</f>
        <v/>
      </c>
      <c r="R513" s="3"/>
      <c r="S513" s="3"/>
      <c r="T513" s="3"/>
      <c r="U513" s="3"/>
      <c r="V513" s="3"/>
      <c r="W513" s="3"/>
      <c r="X513" s="3"/>
      <c r="Y513" s="77" t="str">
        <f>IF(HBL[[#This Row],[Produktionskedja]]&lt;&gt;"",VLOOKUP(HBL[[#This Row],[Produktionskedja]],Normalvärden[],4,FALSE),"")</f>
        <v/>
      </c>
      <c r="Z513" s="54"/>
      <c r="AA513" s="3"/>
      <c r="AB513" s="54"/>
      <c r="AC513" s="55" t="str">
        <f>IF(HBL[[#This Row],[Växthusgasutsläpp g CO2e/MJ]]&lt;&gt;"",IF(HBL[[#This Row],[Växthusgasutsläpp g CO2e/MJ]]&gt;(0.5*VLOOKUP(HBL[[#This Row],[Användningsområde]],Användningsområde[],2,FALSE)),"Utsläppsminskningen är mindre än 50 % och uppfyller därför inte hållbarhetskriterierna",""),"")</f>
        <v/>
      </c>
      <c r="AD513" s="55"/>
    </row>
    <row r="514" spans="2:30" x14ac:dyDescent="0.35">
      <c r="B514" s="9" t="str">
        <f>IF(HBL[[#This Row],[Hållbar mängd]]&gt;0,IF(HBL[[#This Row],[Enhet]]=Listor!$A$44,HBL[[#This Row],[Hållbar mängd]]*HBL[[#This Row],[Effektivt värmevärde]]*1000,HBL[[#This Row],[Hållbar mängd]]*HBL[[#This Row],[Effektivt värmevärde]]),"")</f>
        <v/>
      </c>
      <c r="C514" s="120" t="str">
        <f>IFERROR(IF(VLOOKUP(HBL[[#This Row],[Drivmedel]],DML_drivmedel[[FuelID]:[Reduktionsplikt]],10,FALSE)="Ja",VLOOKUP(HBL[[#This Row],[Drivmedelskategori]],Drivmedel[],5,FALSE),""),"")</f>
        <v/>
      </c>
      <c r="D514" s="9" t="str">
        <f>IFERROR(IF(HBL[[#This Row],[Hållbar mängd]]&gt;0,HBL[[#This Row],[Växthusgasutsläpp g CO2e/MJ]]*HBL[[#This Row],[Energimängd MJ]]/1000000,""),"")</f>
        <v/>
      </c>
      <c r="E514" s="9" t="str">
        <f>IF(HBL[[#This Row],[Hållbar mängd]]&gt;0,CONCATENATE(Rapporteringsår,"-",HBL[[#This Row],[ID]]),"")</f>
        <v/>
      </c>
      <c r="F514" s="9" t="str">
        <f>IF(HBL[[#This Row],[Hållbar mängd]]&gt;0,Organisationsnummer,"")</f>
        <v/>
      </c>
      <c r="G514" s="9" t="str">
        <f>IF(HBL[[#This Row],[Hållbar mängd]]&gt;0,Rapporteringsår,"")</f>
        <v/>
      </c>
      <c r="H514" s="76" t="str">
        <f>IFERROR(VLOOKUP(HBL[[#This Row],[Råvara]],Råvaror!$B$3:$D$81,3,FALSE),"")</f>
        <v/>
      </c>
      <c r="I514" s="76" t="str">
        <f>IFERROR(VLOOKUP(HBL[[#This Row],[Råvara]],Råvaror!$B$3:$E$81,4,FALSE),"")</f>
        <v/>
      </c>
      <c r="J514" s="76" t="str">
        <f>IFERROR(VLOOKUP(HBL[[#This Row],[Drivmedel]],DML_drivmedel[[FuelID]:[Drivmedel]],6,FALSE),"")</f>
        <v/>
      </c>
      <c r="K514" s="148">
        <v>3512</v>
      </c>
      <c r="L514" s="3"/>
      <c r="M514" s="3"/>
      <c r="N514" s="3"/>
      <c r="O514" s="78"/>
      <c r="P514" s="3"/>
      <c r="Q514" s="3" t="str">
        <f>IFERROR(HLOOKUP(HBL[[#This Row],[Bränslekategori]],Listor!$G$292:$N$306,IF(HBL[[#This Row],[Enhet]]=Listor!$A$44,14,IF(HBL[[#This Row],[Enhet]]=Listor!$A$45,15,"")),FALSE),"")</f>
        <v/>
      </c>
      <c r="R514" s="3"/>
      <c r="S514" s="3"/>
      <c r="T514" s="3"/>
      <c r="U514" s="3"/>
      <c r="V514" s="3"/>
      <c r="W514" s="3"/>
      <c r="X514" s="3"/>
      <c r="Y514" s="77" t="str">
        <f>IF(HBL[[#This Row],[Produktionskedja]]&lt;&gt;"",VLOOKUP(HBL[[#This Row],[Produktionskedja]],Normalvärden[],4,FALSE),"")</f>
        <v/>
      </c>
      <c r="Z514" s="54"/>
      <c r="AA514" s="3"/>
      <c r="AB514" s="54"/>
      <c r="AC514" s="55" t="str">
        <f>IF(HBL[[#This Row],[Växthusgasutsläpp g CO2e/MJ]]&lt;&gt;"",IF(HBL[[#This Row],[Växthusgasutsläpp g CO2e/MJ]]&gt;(0.5*VLOOKUP(HBL[[#This Row],[Användningsområde]],Användningsområde[],2,FALSE)),"Utsläppsminskningen är mindre än 50 % och uppfyller därför inte hållbarhetskriterierna",""),"")</f>
        <v/>
      </c>
      <c r="AD514" s="55"/>
    </row>
    <row r="515" spans="2:30" x14ac:dyDescent="0.35">
      <c r="B515" s="9" t="str">
        <f>IF(HBL[[#This Row],[Hållbar mängd]]&gt;0,IF(HBL[[#This Row],[Enhet]]=Listor!$A$44,HBL[[#This Row],[Hållbar mängd]]*HBL[[#This Row],[Effektivt värmevärde]]*1000,HBL[[#This Row],[Hållbar mängd]]*HBL[[#This Row],[Effektivt värmevärde]]),"")</f>
        <v/>
      </c>
      <c r="C515" s="120" t="str">
        <f>IFERROR(IF(VLOOKUP(HBL[[#This Row],[Drivmedel]],DML_drivmedel[[FuelID]:[Reduktionsplikt]],10,FALSE)="Ja",VLOOKUP(HBL[[#This Row],[Drivmedelskategori]],Drivmedel[],5,FALSE),""),"")</f>
        <v/>
      </c>
      <c r="D515" s="9" t="str">
        <f>IFERROR(IF(HBL[[#This Row],[Hållbar mängd]]&gt;0,HBL[[#This Row],[Växthusgasutsläpp g CO2e/MJ]]*HBL[[#This Row],[Energimängd MJ]]/1000000,""),"")</f>
        <v/>
      </c>
      <c r="E515" s="9" t="str">
        <f>IF(HBL[[#This Row],[Hållbar mängd]]&gt;0,CONCATENATE(Rapporteringsår,"-",HBL[[#This Row],[ID]]),"")</f>
        <v/>
      </c>
      <c r="F515" s="9" t="str">
        <f>IF(HBL[[#This Row],[Hållbar mängd]]&gt;0,Organisationsnummer,"")</f>
        <v/>
      </c>
      <c r="G515" s="9" t="str">
        <f>IF(HBL[[#This Row],[Hållbar mängd]]&gt;0,Rapporteringsår,"")</f>
        <v/>
      </c>
      <c r="H515" s="76" t="str">
        <f>IFERROR(VLOOKUP(HBL[[#This Row],[Råvara]],Råvaror!$B$3:$D$81,3,FALSE),"")</f>
        <v/>
      </c>
      <c r="I515" s="76" t="str">
        <f>IFERROR(VLOOKUP(HBL[[#This Row],[Råvara]],Råvaror!$B$3:$E$81,4,FALSE),"")</f>
        <v/>
      </c>
      <c r="J515" s="76" t="str">
        <f>IFERROR(VLOOKUP(HBL[[#This Row],[Drivmedel]],DML_drivmedel[[FuelID]:[Drivmedel]],6,FALSE),"")</f>
        <v/>
      </c>
      <c r="K515" s="148">
        <v>3513</v>
      </c>
      <c r="L515" s="3"/>
      <c r="M515" s="3"/>
      <c r="N515" s="3"/>
      <c r="O515" s="78"/>
      <c r="P515" s="3"/>
      <c r="Q515" s="3" t="str">
        <f>IFERROR(HLOOKUP(HBL[[#This Row],[Bränslekategori]],Listor!$G$292:$N$306,IF(HBL[[#This Row],[Enhet]]=Listor!$A$44,14,IF(HBL[[#This Row],[Enhet]]=Listor!$A$45,15,"")),FALSE),"")</f>
        <v/>
      </c>
      <c r="R515" s="3"/>
      <c r="S515" s="3"/>
      <c r="T515" s="3"/>
      <c r="U515" s="3"/>
      <c r="V515" s="3"/>
      <c r="W515" s="3"/>
      <c r="X515" s="3"/>
      <c r="Y515" s="77" t="str">
        <f>IF(HBL[[#This Row],[Produktionskedja]]&lt;&gt;"",VLOOKUP(HBL[[#This Row],[Produktionskedja]],Normalvärden[],4,FALSE),"")</f>
        <v/>
      </c>
      <c r="Z515" s="54"/>
      <c r="AA515" s="3"/>
      <c r="AB515" s="54"/>
      <c r="AC515" s="55" t="str">
        <f>IF(HBL[[#This Row],[Växthusgasutsläpp g CO2e/MJ]]&lt;&gt;"",IF(HBL[[#This Row],[Växthusgasutsläpp g CO2e/MJ]]&gt;(0.5*VLOOKUP(HBL[[#This Row],[Användningsområde]],Användningsområde[],2,FALSE)),"Utsläppsminskningen är mindre än 50 % och uppfyller därför inte hållbarhetskriterierna",""),"")</f>
        <v/>
      </c>
      <c r="AD515" s="55"/>
    </row>
    <row r="516" spans="2:30" x14ac:dyDescent="0.35">
      <c r="B516" s="9" t="str">
        <f>IF(HBL[[#This Row],[Hållbar mängd]]&gt;0,IF(HBL[[#This Row],[Enhet]]=Listor!$A$44,HBL[[#This Row],[Hållbar mängd]]*HBL[[#This Row],[Effektivt värmevärde]]*1000,HBL[[#This Row],[Hållbar mängd]]*HBL[[#This Row],[Effektivt värmevärde]]),"")</f>
        <v/>
      </c>
      <c r="C516" s="120" t="str">
        <f>IFERROR(IF(VLOOKUP(HBL[[#This Row],[Drivmedel]],DML_drivmedel[[FuelID]:[Reduktionsplikt]],10,FALSE)="Ja",VLOOKUP(HBL[[#This Row],[Drivmedelskategori]],Drivmedel[],5,FALSE),""),"")</f>
        <v/>
      </c>
      <c r="D516" s="9" t="str">
        <f>IFERROR(IF(HBL[[#This Row],[Hållbar mängd]]&gt;0,HBL[[#This Row],[Växthusgasutsläpp g CO2e/MJ]]*HBL[[#This Row],[Energimängd MJ]]/1000000,""),"")</f>
        <v/>
      </c>
      <c r="E516" s="9" t="str">
        <f>IF(HBL[[#This Row],[Hållbar mängd]]&gt;0,CONCATENATE(Rapporteringsår,"-",HBL[[#This Row],[ID]]),"")</f>
        <v/>
      </c>
      <c r="F516" s="9" t="str">
        <f>IF(HBL[[#This Row],[Hållbar mängd]]&gt;0,Organisationsnummer,"")</f>
        <v/>
      </c>
      <c r="G516" s="9" t="str">
        <f>IF(HBL[[#This Row],[Hållbar mängd]]&gt;0,Rapporteringsår,"")</f>
        <v/>
      </c>
      <c r="H516" s="76" t="str">
        <f>IFERROR(VLOOKUP(HBL[[#This Row],[Råvara]],Råvaror!$B$3:$D$81,3,FALSE),"")</f>
        <v/>
      </c>
      <c r="I516" s="76" t="str">
        <f>IFERROR(VLOOKUP(HBL[[#This Row],[Råvara]],Råvaror!$B$3:$E$81,4,FALSE),"")</f>
        <v/>
      </c>
      <c r="J516" s="76" t="str">
        <f>IFERROR(VLOOKUP(HBL[[#This Row],[Drivmedel]],DML_drivmedel[[FuelID]:[Drivmedel]],6,FALSE),"")</f>
        <v/>
      </c>
      <c r="K516" s="148">
        <v>3514</v>
      </c>
      <c r="L516" s="3"/>
      <c r="M516" s="3"/>
      <c r="N516" s="3"/>
      <c r="O516" s="78"/>
      <c r="P516" s="3"/>
      <c r="Q516" s="3" t="str">
        <f>IFERROR(HLOOKUP(HBL[[#This Row],[Bränslekategori]],Listor!$G$292:$N$306,IF(HBL[[#This Row],[Enhet]]=Listor!$A$44,14,IF(HBL[[#This Row],[Enhet]]=Listor!$A$45,15,"")),FALSE),"")</f>
        <v/>
      </c>
      <c r="R516" s="3"/>
      <c r="S516" s="3"/>
      <c r="T516" s="3"/>
      <c r="U516" s="3"/>
      <c r="V516" s="3"/>
      <c r="W516" s="3"/>
      <c r="X516" s="3"/>
      <c r="Y516" s="77" t="str">
        <f>IF(HBL[[#This Row],[Produktionskedja]]&lt;&gt;"",VLOOKUP(HBL[[#This Row],[Produktionskedja]],Normalvärden[],4,FALSE),"")</f>
        <v/>
      </c>
      <c r="Z516" s="54"/>
      <c r="AA516" s="3"/>
      <c r="AB516" s="54"/>
      <c r="AC516" s="55" t="str">
        <f>IF(HBL[[#This Row],[Växthusgasutsläpp g CO2e/MJ]]&lt;&gt;"",IF(HBL[[#This Row],[Växthusgasutsläpp g CO2e/MJ]]&gt;(0.5*VLOOKUP(HBL[[#This Row],[Användningsområde]],Användningsområde[],2,FALSE)),"Utsläppsminskningen är mindre än 50 % och uppfyller därför inte hållbarhetskriterierna",""),"")</f>
        <v/>
      </c>
      <c r="AD516" s="55"/>
    </row>
    <row r="517" spans="2:30" x14ac:dyDescent="0.35">
      <c r="B517" s="9" t="str">
        <f>IF(HBL[[#This Row],[Hållbar mängd]]&gt;0,IF(HBL[[#This Row],[Enhet]]=Listor!$A$44,HBL[[#This Row],[Hållbar mängd]]*HBL[[#This Row],[Effektivt värmevärde]]*1000,HBL[[#This Row],[Hållbar mängd]]*HBL[[#This Row],[Effektivt värmevärde]]),"")</f>
        <v/>
      </c>
      <c r="C517" s="120" t="str">
        <f>IFERROR(IF(VLOOKUP(HBL[[#This Row],[Drivmedel]],DML_drivmedel[[FuelID]:[Reduktionsplikt]],10,FALSE)="Ja",VLOOKUP(HBL[[#This Row],[Drivmedelskategori]],Drivmedel[],5,FALSE),""),"")</f>
        <v/>
      </c>
      <c r="D517" s="9" t="str">
        <f>IFERROR(IF(HBL[[#This Row],[Hållbar mängd]]&gt;0,HBL[[#This Row],[Växthusgasutsläpp g CO2e/MJ]]*HBL[[#This Row],[Energimängd MJ]]/1000000,""),"")</f>
        <v/>
      </c>
      <c r="E517" s="9" t="str">
        <f>IF(HBL[[#This Row],[Hållbar mängd]]&gt;0,CONCATENATE(Rapporteringsår,"-",HBL[[#This Row],[ID]]),"")</f>
        <v/>
      </c>
      <c r="F517" s="9" t="str">
        <f>IF(HBL[[#This Row],[Hållbar mängd]]&gt;0,Organisationsnummer,"")</f>
        <v/>
      </c>
      <c r="G517" s="9" t="str">
        <f>IF(HBL[[#This Row],[Hållbar mängd]]&gt;0,Rapporteringsår,"")</f>
        <v/>
      </c>
      <c r="H517" s="76" t="str">
        <f>IFERROR(VLOOKUP(HBL[[#This Row],[Råvara]],Råvaror!$B$3:$D$81,3,FALSE),"")</f>
        <v/>
      </c>
      <c r="I517" s="76" t="str">
        <f>IFERROR(VLOOKUP(HBL[[#This Row],[Råvara]],Råvaror!$B$3:$E$81,4,FALSE),"")</f>
        <v/>
      </c>
      <c r="J517" s="76" t="str">
        <f>IFERROR(VLOOKUP(HBL[[#This Row],[Drivmedel]],DML_drivmedel[[FuelID]:[Drivmedel]],6,FALSE),"")</f>
        <v/>
      </c>
      <c r="K517" s="148">
        <v>3515</v>
      </c>
      <c r="L517" s="3"/>
      <c r="M517" s="3"/>
      <c r="N517" s="3"/>
      <c r="O517" s="78"/>
      <c r="P517" s="3"/>
      <c r="Q517" s="3" t="str">
        <f>IFERROR(HLOOKUP(HBL[[#This Row],[Bränslekategori]],Listor!$G$292:$N$306,IF(HBL[[#This Row],[Enhet]]=Listor!$A$44,14,IF(HBL[[#This Row],[Enhet]]=Listor!$A$45,15,"")),FALSE),"")</f>
        <v/>
      </c>
      <c r="R517" s="3"/>
      <c r="S517" s="3"/>
      <c r="T517" s="3"/>
      <c r="U517" s="3"/>
      <c r="V517" s="3"/>
      <c r="W517" s="3"/>
      <c r="X517" s="3"/>
      <c r="Y517" s="77" t="str">
        <f>IF(HBL[[#This Row],[Produktionskedja]]&lt;&gt;"",VLOOKUP(HBL[[#This Row],[Produktionskedja]],Normalvärden[],4,FALSE),"")</f>
        <v/>
      </c>
      <c r="Z517" s="54"/>
      <c r="AA517" s="3"/>
      <c r="AB517" s="54"/>
      <c r="AC517" s="55" t="str">
        <f>IF(HBL[[#This Row],[Växthusgasutsläpp g CO2e/MJ]]&lt;&gt;"",IF(HBL[[#This Row],[Växthusgasutsläpp g CO2e/MJ]]&gt;(0.5*VLOOKUP(HBL[[#This Row],[Användningsområde]],Användningsområde[],2,FALSE)),"Utsläppsminskningen är mindre än 50 % och uppfyller därför inte hållbarhetskriterierna",""),"")</f>
        <v/>
      </c>
      <c r="AD517" s="55"/>
    </row>
    <row r="518" spans="2:30" x14ac:dyDescent="0.35">
      <c r="B518" s="9" t="str">
        <f>IF(HBL[[#This Row],[Hållbar mängd]]&gt;0,IF(HBL[[#This Row],[Enhet]]=Listor!$A$44,HBL[[#This Row],[Hållbar mängd]]*HBL[[#This Row],[Effektivt värmevärde]]*1000,HBL[[#This Row],[Hållbar mängd]]*HBL[[#This Row],[Effektivt värmevärde]]),"")</f>
        <v/>
      </c>
      <c r="C518" s="120" t="str">
        <f>IFERROR(IF(VLOOKUP(HBL[[#This Row],[Drivmedel]],DML_drivmedel[[FuelID]:[Reduktionsplikt]],10,FALSE)="Ja",VLOOKUP(HBL[[#This Row],[Drivmedelskategori]],Drivmedel[],5,FALSE),""),"")</f>
        <v/>
      </c>
      <c r="D518" s="9" t="str">
        <f>IFERROR(IF(HBL[[#This Row],[Hållbar mängd]]&gt;0,HBL[[#This Row],[Växthusgasutsläpp g CO2e/MJ]]*HBL[[#This Row],[Energimängd MJ]]/1000000,""),"")</f>
        <v/>
      </c>
      <c r="E518" s="9" t="str">
        <f>IF(HBL[[#This Row],[Hållbar mängd]]&gt;0,CONCATENATE(Rapporteringsår,"-",HBL[[#This Row],[ID]]),"")</f>
        <v/>
      </c>
      <c r="F518" s="9" t="str">
        <f>IF(HBL[[#This Row],[Hållbar mängd]]&gt;0,Organisationsnummer,"")</f>
        <v/>
      </c>
      <c r="G518" s="9" t="str">
        <f>IF(HBL[[#This Row],[Hållbar mängd]]&gt;0,Rapporteringsår,"")</f>
        <v/>
      </c>
      <c r="H518" s="76" t="str">
        <f>IFERROR(VLOOKUP(HBL[[#This Row],[Råvara]],Råvaror!$B$3:$D$81,3,FALSE),"")</f>
        <v/>
      </c>
      <c r="I518" s="76" t="str">
        <f>IFERROR(VLOOKUP(HBL[[#This Row],[Råvara]],Råvaror!$B$3:$E$81,4,FALSE),"")</f>
        <v/>
      </c>
      <c r="J518" s="76" t="str">
        <f>IFERROR(VLOOKUP(HBL[[#This Row],[Drivmedel]],DML_drivmedel[[FuelID]:[Drivmedel]],6,FALSE),"")</f>
        <v/>
      </c>
      <c r="K518" s="148">
        <v>3516</v>
      </c>
      <c r="L518" s="3"/>
      <c r="M518" s="3"/>
      <c r="N518" s="3"/>
      <c r="O518" s="78"/>
      <c r="P518" s="3"/>
      <c r="Q518" s="3" t="str">
        <f>IFERROR(HLOOKUP(HBL[[#This Row],[Bränslekategori]],Listor!$G$292:$N$306,IF(HBL[[#This Row],[Enhet]]=Listor!$A$44,14,IF(HBL[[#This Row],[Enhet]]=Listor!$A$45,15,"")),FALSE),"")</f>
        <v/>
      </c>
      <c r="R518" s="3"/>
      <c r="S518" s="3"/>
      <c r="T518" s="3"/>
      <c r="U518" s="3"/>
      <c r="V518" s="3"/>
      <c r="W518" s="3"/>
      <c r="X518" s="3"/>
      <c r="Y518" s="77" t="str">
        <f>IF(HBL[[#This Row],[Produktionskedja]]&lt;&gt;"",VLOOKUP(HBL[[#This Row],[Produktionskedja]],Normalvärden[],4,FALSE),"")</f>
        <v/>
      </c>
      <c r="Z518" s="54"/>
      <c r="AA518" s="3"/>
      <c r="AB518" s="54"/>
      <c r="AC518" s="55" t="str">
        <f>IF(HBL[[#This Row],[Växthusgasutsläpp g CO2e/MJ]]&lt;&gt;"",IF(HBL[[#This Row],[Växthusgasutsläpp g CO2e/MJ]]&gt;(0.5*VLOOKUP(HBL[[#This Row],[Användningsområde]],Användningsområde[],2,FALSE)),"Utsläppsminskningen är mindre än 50 % och uppfyller därför inte hållbarhetskriterierna",""),"")</f>
        <v/>
      </c>
      <c r="AD518" s="55"/>
    </row>
    <row r="519" spans="2:30" x14ac:dyDescent="0.35">
      <c r="B519" s="9" t="str">
        <f>IF(HBL[[#This Row],[Hållbar mängd]]&gt;0,IF(HBL[[#This Row],[Enhet]]=Listor!$A$44,HBL[[#This Row],[Hållbar mängd]]*HBL[[#This Row],[Effektivt värmevärde]]*1000,HBL[[#This Row],[Hållbar mängd]]*HBL[[#This Row],[Effektivt värmevärde]]),"")</f>
        <v/>
      </c>
      <c r="C519" s="120" t="str">
        <f>IFERROR(IF(VLOOKUP(HBL[[#This Row],[Drivmedel]],DML_drivmedel[[FuelID]:[Reduktionsplikt]],10,FALSE)="Ja",VLOOKUP(HBL[[#This Row],[Drivmedelskategori]],Drivmedel[],5,FALSE),""),"")</f>
        <v/>
      </c>
      <c r="D519" s="9" t="str">
        <f>IFERROR(IF(HBL[[#This Row],[Hållbar mängd]]&gt;0,HBL[[#This Row],[Växthusgasutsläpp g CO2e/MJ]]*HBL[[#This Row],[Energimängd MJ]]/1000000,""),"")</f>
        <v/>
      </c>
      <c r="E519" s="9" t="str">
        <f>IF(HBL[[#This Row],[Hållbar mängd]]&gt;0,CONCATENATE(Rapporteringsår,"-",HBL[[#This Row],[ID]]),"")</f>
        <v/>
      </c>
      <c r="F519" s="9" t="str">
        <f>IF(HBL[[#This Row],[Hållbar mängd]]&gt;0,Organisationsnummer,"")</f>
        <v/>
      </c>
      <c r="G519" s="9" t="str">
        <f>IF(HBL[[#This Row],[Hållbar mängd]]&gt;0,Rapporteringsår,"")</f>
        <v/>
      </c>
      <c r="H519" s="76" t="str">
        <f>IFERROR(VLOOKUP(HBL[[#This Row],[Råvara]],Råvaror!$B$3:$D$81,3,FALSE),"")</f>
        <v/>
      </c>
      <c r="I519" s="76" t="str">
        <f>IFERROR(VLOOKUP(HBL[[#This Row],[Råvara]],Råvaror!$B$3:$E$81,4,FALSE),"")</f>
        <v/>
      </c>
      <c r="J519" s="76" t="str">
        <f>IFERROR(VLOOKUP(HBL[[#This Row],[Drivmedel]],DML_drivmedel[[FuelID]:[Drivmedel]],6,FALSE),"")</f>
        <v/>
      </c>
      <c r="K519" s="148">
        <v>3517</v>
      </c>
      <c r="L519" s="3"/>
      <c r="M519" s="3"/>
      <c r="N519" s="3"/>
      <c r="O519" s="78"/>
      <c r="P519" s="3"/>
      <c r="Q519" s="3" t="str">
        <f>IFERROR(HLOOKUP(HBL[[#This Row],[Bränslekategori]],Listor!$G$292:$N$306,IF(HBL[[#This Row],[Enhet]]=Listor!$A$44,14,IF(HBL[[#This Row],[Enhet]]=Listor!$A$45,15,"")),FALSE),"")</f>
        <v/>
      </c>
      <c r="R519" s="3"/>
      <c r="S519" s="3"/>
      <c r="T519" s="3"/>
      <c r="U519" s="3"/>
      <c r="V519" s="3"/>
      <c r="W519" s="3"/>
      <c r="X519" s="3"/>
      <c r="Y519" s="77" t="str">
        <f>IF(HBL[[#This Row],[Produktionskedja]]&lt;&gt;"",VLOOKUP(HBL[[#This Row],[Produktionskedja]],Normalvärden[],4,FALSE),"")</f>
        <v/>
      </c>
      <c r="Z519" s="54"/>
      <c r="AA519" s="3"/>
      <c r="AB519" s="54"/>
      <c r="AC519" s="55" t="str">
        <f>IF(HBL[[#This Row],[Växthusgasutsläpp g CO2e/MJ]]&lt;&gt;"",IF(HBL[[#This Row],[Växthusgasutsläpp g CO2e/MJ]]&gt;(0.5*VLOOKUP(HBL[[#This Row],[Användningsområde]],Användningsområde[],2,FALSE)),"Utsläppsminskningen är mindre än 50 % och uppfyller därför inte hållbarhetskriterierna",""),"")</f>
        <v/>
      </c>
      <c r="AD519" s="55"/>
    </row>
    <row r="520" spans="2:30" x14ac:dyDescent="0.35">
      <c r="B520" s="9" t="str">
        <f>IF(HBL[[#This Row],[Hållbar mängd]]&gt;0,IF(HBL[[#This Row],[Enhet]]=Listor!$A$44,HBL[[#This Row],[Hållbar mängd]]*HBL[[#This Row],[Effektivt värmevärde]]*1000,HBL[[#This Row],[Hållbar mängd]]*HBL[[#This Row],[Effektivt värmevärde]]),"")</f>
        <v/>
      </c>
      <c r="C520" s="120" t="str">
        <f>IFERROR(IF(VLOOKUP(HBL[[#This Row],[Drivmedel]],DML_drivmedel[[FuelID]:[Reduktionsplikt]],10,FALSE)="Ja",VLOOKUP(HBL[[#This Row],[Drivmedelskategori]],Drivmedel[],5,FALSE),""),"")</f>
        <v/>
      </c>
      <c r="D520" s="9" t="str">
        <f>IFERROR(IF(HBL[[#This Row],[Hållbar mängd]]&gt;0,HBL[[#This Row],[Växthusgasutsläpp g CO2e/MJ]]*HBL[[#This Row],[Energimängd MJ]]/1000000,""),"")</f>
        <v/>
      </c>
      <c r="E520" s="9" t="str">
        <f>IF(HBL[[#This Row],[Hållbar mängd]]&gt;0,CONCATENATE(Rapporteringsår,"-",HBL[[#This Row],[ID]]),"")</f>
        <v/>
      </c>
      <c r="F520" s="9" t="str">
        <f>IF(HBL[[#This Row],[Hållbar mängd]]&gt;0,Organisationsnummer,"")</f>
        <v/>
      </c>
      <c r="G520" s="9" t="str">
        <f>IF(HBL[[#This Row],[Hållbar mängd]]&gt;0,Rapporteringsår,"")</f>
        <v/>
      </c>
      <c r="H520" s="76" t="str">
        <f>IFERROR(VLOOKUP(HBL[[#This Row],[Råvara]],Råvaror!$B$3:$D$81,3,FALSE),"")</f>
        <v/>
      </c>
      <c r="I520" s="76" t="str">
        <f>IFERROR(VLOOKUP(HBL[[#This Row],[Råvara]],Råvaror!$B$3:$E$81,4,FALSE),"")</f>
        <v/>
      </c>
      <c r="J520" s="76" t="str">
        <f>IFERROR(VLOOKUP(HBL[[#This Row],[Drivmedel]],DML_drivmedel[[FuelID]:[Drivmedel]],6,FALSE),"")</f>
        <v/>
      </c>
      <c r="K520" s="148">
        <v>3518</v>
      </c>
      <c r="L520" s="3"/>
      <c r="M520" s="3"/>
      <c r="N520" s="3"/>
      <c r="O520" s="78"/>
      <c r="P520" s="3"/>
      <c r="Q520" s="3" t="str">
        <f>IFERROR(HLOOKUP(HBL[[#This Row],[Bränslekategori]],Listor!$G$292:$N$306,IF(HBL[[#This Row],[Enhet]]=Listor!$A$44,14,IF(HBL[[#This Row],[Enhet]]=Listor!$A$45,15,"")),FALSE),"")</f>
        <v/>
      </c>
      <c r="R520" s="3"/>
      <c r="S520" s="3"/>
      <c r="T520" s="3"/>
      <c r="U520" s="3"/>
      <c r="V520" s="3"/>
      <c r="W520" s="3"/>
      <c r="X520" s="3"/>
      <c r="Y520" s="77" t="str">
        <f>IF(HBL[[#This Row],[Produktionskedja]]&lt;&gt;"",VLOOKUP(HBL[[#This Row],[Produktionskedja]],Normalvärden[],4,FALSE),"")</f>
        <v/>
      </c>
      <c r="Z520" s="54"/>
      <c r="AA520" s="3"/>
      <c r="AB520" s="54"/>
      <c r="AC520" s="55" t="str">
        <f>IF(HBL[[#This Row],[Växthusgasutsläpp g CO2e/MJ]]&lt;&gt;"",IF(HBL[[#This Row],[Växthusgasutsläpp g CO2e/MJ]]&gt;(0.5*VLOOKUP(HBL[[#This Row],[Användningsområde]],Användningsområde[],2,FALSE)),"Utsläppsminskningen är mindre än 50 % och uppfyller därför inte hållbarhetskriterierna",""),"")</f>
        <v/>
      </c>
      <c r="AD520" s="55"/>
    </row>
    <row r="521" spans="2:30" x14ac:dyDescent="0.35">
      <c r="B521" s="9" t="str">
        <f>IF(HBL[[#This Row],[Hållbar mängd]]&gt;0,IF(HBL[[#This Row],[Enhet]]=Listor!$A$44,HBL[[#This Row],[Hållbar mängd]]*HBL[[#This Row],[Effektivt värmevärde]]*1000,HBL[[#This Row],[Hållbar mängd]]*HBL[[#This Row],[Effektivt värmevärde]]),"")</f>
        <v/>
      </c>
      <c r="C521" s="120" t="str">
        <f>IFERROR(IF(VLOOKUP(HBL[[#This Row],[Drivmedel]],DML_drivmedel[[FuelID]:[Reduktionsplikt]],10,FALSE)="Ja",VLOOKUP(HBL[[#This Row],[Drivmedelskategori]],Drivmedel[],5,FALSE),""),"")</f>
        <v/>
      </c>
      <c r="D521" s="9" t="str">
        <f>IFERROR(IF(HBL[[#This Row],[Hållbar mängd]]&gt;0,HBL[[#This Row],[Växthusgasutsläpp g CO2e/MJ]]*HBL[[#This Row],[Energimängd MJ]]/1000000,""),"")</f>
        <v/>
      </c>
      <c r="E521" s="9" t="str">
        <f>IF(HBL[[#This Row],[Hållbar mängd]]&gt;0,CONCATENATE(Rapporteringsår,"-",HBL[[#This Row],[ID]]),"")</f>
        <v/>
      </c>
      <c r="F521" s="9" t="str">
        <f>IF(HBL[[#This Row],[Hållbar mängd]]&gt;0,Organisationsnummer,"")</f>
        <v/>
      </c>
      <c r="G521" s="9" t="str">
        <f>IF(HBL[[#This Row],[Hållbar mängd]]&gt;0,Rapporteringsår,"")</f>
        <v/>
      </c>
      <c r="H521" s="76" t="str">
        <f>IFERROR(VLOOKUP(HBL[[#This Row],[Råvara]],Råvaror!$B$3:$D$81,3,FALSE),"")</f>
        <v/>
      </c>
      <c r="I521" s="76" t="str">
        <f>IFERROR(VLOOKUP(HBL[[#This Row],[Råvara]],Råvaror!$B$3:$E$81,4,FALSE),"")</f>
        <v/>
      </c>
      <c r="J521" s="76" t="str">
        <f>IFERROR(VLOOKUP(HBL[[#This Row],[Drivmedel]],DML_drivmedel[[FuelID]:[Drivmedel]],6,FALSE),"")</f>
        <v/>
      </c>
      <c r="K521" s="148">
        <v>3519</v>
      </c>
      <c r="L521" s="3"/>
      <c r="M521" s="3"/>
      <c r="N521" s="3"/>
      <c r="O521" s="78"/>
      <c r="P521" s="3"/>
      <c r="Q521" s="3" t="str">
        <f>IFERROR(HLOOKUP(HBL[[#This Row],[Bränslekategori]],Listor!$G$292:$N$306,IF(HBL[[#This Row],[Enhet]]=Listor!$A$44,14,IF(HBL[[#This Row],[Enhet]]=Listor!$A$45,15,"")),FALSE),"")</f>
        <v/>
      </c>
      <c r="R521" s="3"/>
      <c r="S521" s="3"/>
      <c r="T521" s="3"/>
      <c r="U521" s="3"/>
      <c r="V521" s="3"/>
      <c r="W521" s="3"/>
      <c r="X521" s="3"/>
      <c r="Y521" s="77" t="str">
        <f>IF(HBL[[#This Row],[Produktionskedja]]&lt;&gt;"",VLOOKUP(HBL[[#This Row],[Produktionskedja]],Normalvärden[],4,FALSE),"")</f>
        <v/>
      </c>
      <c r="Z521" s="54"/>
      <c r="AA521" s="3"/>
      <c r="AB521" s="54"/>
      <c r="AC521" s="55" t="str">
        <f>IF(HBL[[#This Row],[Växthusgasutsläpp g CO2e/MJ]]&lt;&gt;"",IF(HBL[[#This Row],[Växthusgasutsläpp g CO2e/MJ]]&gt;(0.5*VLOOKUP(HBL[[#This Row],[Användningsområde]],Användningsområde[],2,FALSE)),"Utsläppsminskningen är mindre än 50 % och uppfyller därför inte hållbarhetskriterierna",""),"")</f>
        <v/>
      </c>
      <c r="AD521" s="55"/>
    </row>
    <row r="522" spans="2:30" x14ac:dyDescent="0.35">
      <c r="B522" s="9" t="str">
        <f>IF(HBL[[#This Row],[Hållbar mängd]]&gt;0,IF(HBL[[#This Row],[Enhet]]=Listor!$A$44,HBL[[#This Row],[Hållbar mängd]]*HBL[[#This Row],[Effektivt värmevärde]]*1000,HBL[[#This Row],[Hållbar mängd]]*HBL[[#This Row],[Effektivt värmevärde]]),"")</f>
        <v/>
      </c>
      <c r="C522" s="120" t="str">
        <f>IFERROR(IF(VLOOKUP(HBL[[#This Row],[Drivmedel]],DML_drivmedel[[FuelID]:[Reduktionsplikt]],10,FALSE)="Ja",VLOOKUP(HBL[[#This Row],[Drivmedelskategori]],Drivmedel[],5,FALSE),""),"")</f>
        <v/>
      </c>
      <c r="D522" s="9" t="str">
        <f>IFERROR(IF(HBL[[#This Row],[Hållbar mängd]]&gt;0,HBL[[#This Row],[Växthusgasutsläpp g CO2e/MJ]]*HBL[[#This Row],[Energimängd MJ]]/1000000,""),"")</f>
        <v/>
      </c>
      <c r="E522" s="9" t="str">
        <f>IF(HBL[[#This Row],[Hållbar mängd]]&gt;0,CONCATENATE(Rapporteringsår,"-",HBL[[#This Row],[ID]]),"")</f>
        <v/>
      </c>
      <c r="F522" s="9" t="str">
        <f>IF(HBL[[#This Row],[Hållbar mängd]]&gt;0,Organisationsnummer,"")</f>
        <v/>
      </c>
      <c r="G522" s="9" t="str">
        <f>IF(HBL[[#This Row],[Hållbar mängd]]&gt;0,Rapporteringsår,"")</f>
        <v/>
      </c>
      <c r="H522" s="76" t="str">
        <f>IFERROR(VLOOKUP(HBL[[#This Row],[Råvara]],Råvaror!$B$3:$D$81,3,FALSE),"")</f>
        <v/>
      </c>
      <c r="I522" s="76" t="str">
        <f>IFERROR(VLOOKUP(HBL[[#This Row],[Råvara]],Råvaror!$B$3:$E$81,4,FALSE),"")</f>
        <v/>
      </c>
      <c r="J522" s="76" t="str">
        <f>IFERROR(VLOOKUP(HBL[[#This Row],[Drivmedel]],DML_drivmedel[[FuelID]:[Drivmedel]],6,FALSE),"")</f>
        <v/>
      </c>
      <c r="K522" s="148">
        <v>3520</v>
      </c>
      <c r="L522" s="3"/>
      <c r="M522" s="3"/>
      <c r="N522" s="3"/>
      <c r="O522" s="78"/>
      <c r="P522" s="3"/>
      <c r="Q522" s="3" t="str">
        <f>IFERROR(HLOOKUP(HBL[[#This Row],[Bränslekategori]],Listor!$G$292:$N$306,IF(HBL[[#This Row],[Enhet]]=Listor!$A$44,14,IF(HBL[[#This Row],[Enhet]]=Listor!$A$45,15,"")),FALSE),"")</f>
        <v/>
      </c>
      <c r="R522" s="3"/>
      <c r="S522" s="3"/>
      <c r="T522" s="3"/>
      <c r="U522" s="3"/>
      <c r="V522" s="3"/>
      <c r="W522" s="3"/>
      <c r="X522" s="3"/>
      <c r="Y522" s="77" t="str">
        <f>IF(HBL[[#This Row],[Produktionskedja]]&lt;&gt;"",VLOOKUP(HBL[[#This Row],[Produktionskedja]],Normalvärden[],4,FALSE),"")</f>
        <v/>
      </c>
      <c r="Z522" s="54"/>
      <c r="AA522" s="3"/>
      <c r="AB522" s="54"/>
      <c r="AC522" s="55" t="str">
        <f>IF(HBL[[#This Row],[Växthusgasutsläpp g CO2e/MJ]]&lt;&gt;"",IF(HBL[[#This Row],[Växthusgasutsläpp g CO2e/MJ]]&gt;(0.5*VLOOKUP(HBL[[#This Row],[Användningsområde]],Användningsområde[],2,FALSE)),"Utsläppsminskningen är mindre än 50 % och uppfyller därför inte hållbarhetskriterierna",""),"")</f>
        <v/>
      </c>
      <c r="AD522" s="55"/>
    </row>
    <row r="523" spans="2:30" x14ac:dyDescent="0.35">
      <c r="B523" s="9" t="str">
        <f>IF(HBL[[#This Row],[Hållbar mängd]]&gt;0,IF(HBL[[#This Row],[Enhet]]=Listor!$A$44,HBL[[#This Row],[Hållbar mängd]]*HBL[[#This Row],[Effektivt värmevärde]]*1000,HBL[[#This Row],[Hållbar mängd]]*HBL[[#This Row],[Effektivt värmevärde]]),"")</f>
        <v/>
      </c>
      <c r="C523" s="120" t="str">
        <f>IFERROR(IF(VLOOKUP(HBL[[#This Row],[Drivmedel]],DML_drivmedel[[FuelID]:[Reduktionsplikt]],10,FALSE)="Ja",VLOOKUP(HBL[[#This Row],[Drivmedelskategori]],Drivmedel[],5,FALSE),""),"")</f>
        <v/>
      </c>
      <c r="D523" s="9" t="str">
        <f>IFERROR(IF(HBL[[#This Row],[Hållbar mängd]]&gt;0,HBL[[#This Row],[Växthusgasutsläpp g CO2e/MJ]]*HBL[[#This Row],[Energimängd MJ]]/1000000,""),"")</f>
        <v/>
      </c>
      <c r="E523" s="9" t="str">
        <f>IF(HBL[[#This Row],[Hållbar mängd]]&gt;0,CONCATENATE(Rapporteringsår,"-",HBL[[#This Row],[ID]]),"")</f>
        <v/>
      </c>
      <c r="F523" s="9" t="str">
        <f>IF(HBL[[#This Row],[Hållbar mängd]]&gt;0,Organisationsnummer,"")</f>
        <v/>
      </c>
      <c r="G523" s="9" t="str">
        <f>IF(HBL[[#This Row],[Hållbar mängd]]&gt;0,Rapporteringsår,"")</f>
        <v/>
      </c>
      <c r="H523" s="76" t="str">
        <f>IFERROR(VLOOKUP(HBL[[#This Row],[Råvara]],Råvaror!$B$3:$D$81,3,FALSE),"")</f>
        <v/>
      </c>
      <c r="I523" s="76" t="str">
        <f>IFERROR(VLOOKUP(HBL[[#This Row],[Råvara]],Råvaror!$B$3:$E$81,4,FALSE),"")</f>
        <v/>
      </c>
      <c r="J523" s="76" t="str">
        <f>IFERROR(VLOOKUP(HBL[[#This Row],[Drivmedel]],DML_drivmedel[[FuelID]:[Drivmedel]],6,FALSE),"")</f>
        <v/>
      </c>
      <c r="K523" s="148">
        <v>3521</v>
      </c>
      <c r="L523" s="3"/>
      <c r="M523" s="3"/>
      <c r="N523" s="3"/>
      <c r="O523" s="78"/>
      <c r="P523" s="3"/>
      <c r="Q523" s="3" t="str">
        <f>IFERROR(HLOOKUP(HBL[[#This Row],[Bränslekategori]],Listor!$G$292:$N$306,IF(HBL[[#This Row],[Enhet]]=Listor!$A$44,14,IF(HBL[[#This Row],[Enhet]]=Listor!$A$45,15,"")),FALSE),"")</f>
        <v/>
      </c>
      <c r="R523" s="3"/>
      <c r="S523" s="3"/>
      <c r="T523" s="3"/>
      <c r="U523" s="3"/>
      <c r="V523" s="3"/>
      <c r="W523" s="3"/>
      <c r="X523" s="3"/>
      <c r="Y523" s="77" t="str">
        <f>IF(HBL[[#This Row],[Produktionskedja]]&lt;&gt;"",VLOOKUP(HBL[[#This Row],[Produktionskedja]],Normalvärden[],4,FALSE),"")</f>
        <v/>
      </c>
      <c r="Z523" s="54"/>
      <c r="AA523" s="3"/>
      <c r="AB523" s="54"/>
      <c r="AC523" s="55" t="str">
        <f>IF(HBL[[#This Row],[Växthusgasutsläpp g CO2e/MJ]]&lt;&gt;"",IF(HBL[[#This Row],[Växthusgasutsläpp g CO2e/MJ]]&gt;(0.5*VLOOKUP(HBL[[#This Row],[Användningsområde]],Användningsområde[],2,FALSE)),"Utsläppsminskningen är mindre än 50 % och uppfyller därför inte hållbarhetskriterierna",""),"")</f>
        <v/>
      </c>
      <c r="AD523" s="55"/>
    </row>
    <row r="524" spans="2:30" x14ac:dyDescent="0.35">
      <c r="B524" s="9" t="str">
        <f>IF(HBL[[#This Row],[Hållbar mängd]]&gt;0,IF(HBL[[#This Row],[Enhet]]=Listor!$A$44,HBL[[#This Row],[Hållbar mängd]]*HBL[[#This Row],[Effektivt värmevärde]]*1000,HBL[[#This Row],[Hållbar mängd]]*HBL[[#This Row],[Effektivt värmevärde]]),"")</f>
        <v/>
      </c>
      <c r="C524" s="120" t="str">
        <f>IFERROR(IF(VLOOKUP(HBL[[#This Row],[Drivmedel]],DML_drivmedel[[FuelID]:[Reduktionsplikt]],10,FALSE)="Ja",VLOOKUP(HBL[[#This Row],[Drivmedelskategori]],Drivmedel[],5,FALSE),""),"")</f>
        <v/>
      </c>
      <c r="D524" s="9" t="str">
        <f>IFERROR(IF(HBL[[#This Row],[Hållbar mängd]]&gt;0,HBL[[#This Row],[Växthusgasutsläpp g CO2e/MJ]]*HBL[[#This Row],[Energimängd MJ]]/1000000,""),"")</f>
        <v/>
      </c>
      <c r="E524" s="9" t="str">
        <f>IF(HBL[[#This Row],[Hållbar mängd]]&gt;0,CONCATENATE(Rapporteringsår,"-",HBL[[#This Row],[ID]]),"")</f>
        <v/>
      </c>
      <c r="F524" s="9" t="str">
        <f>IF(HBL[[#This Row],[Hållbar mängd]]&gt;0,Organisationsnummer,"")</f>
        <v/>
      </c>
      <c r="G524" s="9" t="str">
        <f>IF(HBL[[#This Row],[Hållbar mängd]]&gt;0,Rapporteringsår,"")</f>
        <v/>
      </c>
      <c r="H524" s="76" t="str">
        <f>IFERROR(VLOOKUP(HBL[[#This Row],[Råvara]],Råvaror!$B$3:$D$81,3,FALSE),"")</f>
        <v/>
      </c>
      <c r="I524" s="76" t="str">
        <f>IFERROR(VLOOKUP(HBL[[#This Row],[Råvara]],Råvaror!$B$3:$E$81,4,FALSE),"")</f>
        <v/>
      </c>
      <c r="J524" s="76" t="str">
        <f>IFERROR(VLOOKUP(HBL[[#This Row],[Drivmedel]],DML_drivmedel[[FuelID]:[Drivmedel]],6,FALSE),"")</f>
        <v/>
      </c>
      <c r="K524" s="148">
        <v>3522</v>
      </c>
      <c r="L524" s="3"/>
      <c r="M524" s="3"/>
      <c r="N524" s="3"/>
      <c r="O524" s="78"/>
      <c r="P524" s="3"/>
      <c r="Q524" s="3" t="str">
        <f>IFERROR(HLOOKUP(HBL[[#This Row],[Bränslekategori]],Listor!$G$292:$N$306,IF(HBL[[#This Row],[Enhet]]=Listor!$A$44,14,IF(HBL[[#This Row],[Enhet]]=Listor!$A$45,15,"")),FALSE),"")</f>
        <v/>
      </c>
      <c r="R524" s="3"/>
      <c r="S524" s="3"/>
      <c r="T524" s="3"/>
      <c r="U524" s="3"/>
      <c r="V524" s="3"/>
      <c r="W524" s="3"/>
      <c r="X524" s="3"/>
      <c r="Y524" s="77" t="str">
        <f>IF(HBL[[#This Row],[Produktionskedja]]&lt;&gt;"",VLOOKUP(HBL[[#This Row],[Produktionskedja]],Normalvärden[],4,FALSE),"")</f>
        <v/>
      </c>
      <c r="Z524" s="54"/>
      <c r="AA524" s="3"/>
      <c r="AB524" s="54"/>
      <c r="AC524" s="55" t="str">
        <f>IF(HBL[[#This Row],[Växthusgasutsläpp g CO2e/MJ]]&lt;&gt;"",IF(HBL[[#This Row],[Växthusgasutsläpp g CO2e/MJ]]&gt;(0.5*VLOOKUP(HBL[[#This Row],[Användningsområde]],Användningsområde[],2,FALSE)),"Utsläppsminskningen är mindre än 50 % och uppfyller därför inte hållbarhetskriterierna",""),"")</f>
        <v/>
      </c>
      <c r="AD524" s="55"/>
    </row>
    <row r="525" spans="2:30" x14ac:dyDescent="0.35">
      <c r="B525" s="9" t="str">
        <f>IF(HBL[[#This Row],[Hållbar mängd]]&gt;0,IF(HBL[[#This Row],[Enhet]]=Listor!$A$44,HBL[[#This Row],[Hållbar mängd]]*HBL[[#This Row],[Effektivt värmevärde]]*1000,HBL[[#This Row],[Hållbar mängd]]*HBL[[#This Row],[Effektivt värmevärde]]),"")</f>
        <v/>
      </c>
      <c r="C525" s="120" t="str">
        <f>IFERROR(IF(VLOOKUP(HBL[[#This Row],[Drivmedel]],DML_drivmedel[[FuelID]:[Reduktionsplikt]],10,FALSE)="Ja",VLOOKUP(HBL[[#This Row],[Drivmedelskategori]],Drivmedel[],5,FALSE),""),"")</f>
        <v/>
      </c>
      <c r="D525" s="9" t="str">
        <f>IFERROR(IF(HBL[[#This Row],[Hållbar mängd]]&gt;0,HBL[[#This Row],[Växthusgasutsläpp g CO2e/MJ]]*HBL[[#This Row],[Energimängd MJ]]/1000000,""),"")</f>
        <v/>
      </c>
      <c r="E525" s="9" t="str">
        <f>IF(HBL[[#This Row],[Hållbar mängd]]&gt;0,CONCATENATE(Rapporteringsår,"-",HBL[[#This Row],[ID]]),"")</f>
        <v/>
      </c>
      <c r="F525" s="9" t="str">
        <f>IF(HBL[[#This Row],[Hållbar mängd]]&gt;0,Organisationsnummer,"")</f>
        <v/>
      </c>
      <c r="G525" s="9" t="str">
        <f>IF(HBL[[#This Row],[Hållbar mängd]]&gt;0,Rapporteringsår,"")</f>
        <v/>
      </c>
      <c r="H525" s="76" t="str">
        <f>IFERROR(VLOOKUP(HBL[[#This Row],[Råvara]],Råvaror!$B$3:$D$81,3,FALSE),"")</f>
        <v/>
      </c>
      <c r="I525" s="76" t="str">
        <f>IFERROR(VLOOKUP(HBL[[#This Row],[Råvara]],Råvaror!$B$3:$E$81,4,FALSE),"")</f>
        <v/>
      </c>
      <c r="J525" s="76" t="str">
        <f>IFERROR(VLOOKUP(HBL[[#This Row],[Drivmedel]],DML_drivmedel[[FuelID]:[Drivmedel]],6,FALSE),"")</f>
        <v/>
      </c>
      <c r="K525" s="148">
        <v>3523</v>
      </c>
      <c r="L525" s="3"/>
      <c r="M525" s="3"/>
      <c r="N525" s="3"/>
      <c r="O525" s="78"/>
      <c r="P525" s="3"/>
      <c r="Q525" s="3" t="str">
        <f>IFERROR(HLOOKUP(HBL[[#This Row],[Bränslekategori]],Listor!$G$292:$N$306,IF(HBL[[#This Row],[Enhet]]=Listor!$A$44,14,IF(HBL[[#This Row],[Enhet]]=Listor!$A$45,15,"")),FALSE),"")</f>
        <v/>
      </c>
      <c r="R525" s="3"/>
      <c r="S525" s="3"/>
      <c r="T525" s="3"/>
      <c r="U525" s="3"/>
      <c r="V525" s="3"/>
      <c r="W525" s="3"/>
      <c r="X525" s="3"/>
      <c r="Y525" s="77" t="str">
        <f>IF(HBL[[#This Row],[Produktionskedja]]&lt;&gt;"",VLOOKUP(HBL[[#This Row],[Produktionskedja]],Normalvärden[],4,FALSE),"")</f>
        <v/>
      </c>
      <c r="Z525" s="54"/>
      <c r="AA525" s="3"/>
      <c r="AB525" s="54"/>
      <c r="AC525" s="55" t="str">
        <f>IF(HBL[[#This Row],[Växthusgasutsläpp g CO2e/MJ]]&lt;&gt;"",IF(HBL[[#This Row],[Växthusgasutsläpp g CO2e/MJ]]&gt;(0.5*VLOOKUP(HBL[[#This Row],[Användningsområde]],Användningsområde[],2,FALSE)),"Utsläppsminskningen är mindre än 50 % och uppfyller därför inte hållbarhetskriterierna",""),"")</f>
        <v/>
      </c>
      <c r="AD525" s="55"/>
    </row>
    <row r="526" spans="2:30" x14ac:dyDescent="0.35">
      <c r="B526" s="9" t="str">
        <f>IF(HBL[[#This Row],[Hållbar mängd]]&gt;0,IF(HBL[[#This Row],[Enhet]]=Listor!$A$44,HBL[[#This Row],[Hållbar mängd]]*HBL[[#This Row],[Effektivt värmevärde]]*1000,HBL[[#This Row],[Hållbar mängd]]*HBL[[#This Row],[Effektivt värmevärde]]),"")</f>
        <v/>
      </c>
      <c r="C526" s="120" t="str">
        <f>IFERROR(IF(VLOOKUP(HBL[[#This Row],[Drivmedel]],DML_drivmedel[[FuelID]:[Reduktionsplikt]],10,FALSE)="Ja",VLOOKUP(HBL[[#This Row],[Drivmedelskategori]],Drivmedel[],5,FALSE),""),"")</f>
        <v/>
      </c>
      <c r="D526" s="9" t="str">
        <f>IFERROR(IF(HBL[[#This Row],[Hållbar mängd]]&gt;0,HBL[[#This Row],[Växthusgasutsläpp g CO2e/MJ]]*HBL[[#This Row],[Energimängd MJ]]/1000000,""),"")</f>
        <v/>
      </c>
      <c r="E526" s="9" t="str">
        <f>IF(HBL[[#This Row],[Hållbar mängd]]&gt;0,CONCATENATE(Rapporteringsår,"-",HBL[[#This Row],[ID]]),"")</f>
        <v/>
      </c>
      <c r="F526" s="9" t="str">
        <f>IF(HBL[[#This Row],[Hållbar mängd]]&gt;0,Organisationsnummer,"")</f>
        <v/>
      </c>
      <c r="G526" s="9" t="str">
        <f>IF(HBL[[#This Row],[Hållbar mängd]]&gt;0,Rapporteringsår,"")</f>
        <v/>
      </c>
      <c r="H526" s="76" t="str">
        <f>IFERROR(VLOOKUP(HBL[[#This Row],[Råvara]],Råvaror!$B$3:$D$81,3,FALSE),"")</f>
        <v/>
      </c>
      <c r="I526" s="76" t="str">
        <f>IFERROR(VLOOKUP(HBL[[#This Row],[Råvara]],Råvaror!$B$3:$E$81,4,FALSE),"")</f>
        <v/>
      </c>
      <c r="J526" s="76" t="str">
        <f>IFERROR(VLOOKUP(HBL[[#This Row],[Drivmedel]],DML_drivmedel[[FuelID]:[Drivmedel]],6,FALSE),"")</f>
        <v/>
      </c>
      <c r="K526" s="148">
        <v>3524</v>
      </c>
      <c r="L526" s="3"/>
      <c r="M526" s="3"/>
      <c r="N526" s="3"/>
      <c r="O526" s="78"/>
      <c r="P526" s="3"/>
      <c r="Q526" s="3" t="str">
        <f>IFERROR(HLOOKUP(HBL[[#This Row],[Bränslekategori]],Listor!$G$292:$N$306,IF(HBL[[#This Row],[Enhet]]=Listor!$A$44,14,IF(HBL[[#This Row],[Enhet]]=Listor!$A$45,15,"")),FALSE),"")</f>
        <v/>
      </c>
      <c r="R526" s="3"/>
      <c r="S526" s="3"/>
      <c r="T526" s="3"/>
      <c r="U526" s="3"/>
      <c r="V526" s="3"/>
      <c r="W526" s="3"/>
      <c r="X526" s="3"/>
      <c r="Y526" s="77" t="str">
        <f>IF(HBL[[#This Row],[Produktionskedja]]&lt;&gt;"",VLOOKUP(HBL[[#This Row],[Produktionskedja]],Normalvärden[],4,FALSE),"")</f>
        <v/>
      </c>
      <c r="Z526" s="54"/>
      <c r="AA526" s="3"/>
      <c r="AB526" s="54"/>
      <c r="AC526" s="55" t="str">
        <f>IF(HBL[[#This Row],[Växthusgasutsläpp g CO2e/MJ]]&lt;&gt;"",IF(HBL[[#This Row],[Växthusgasutsläpp g CO2e/MJ]]&gt;(0.5*VLOOKUP(HBL[[#This Row],[Användningsområde]],Användningsområde[],2,FALSE)),"Utsläppsminskningen är mindre än 50 % och uppfyller därför inte hållbarhetskriterierna",""),"")</f>
        <v/>
      </c>
      <c r="AD526" s="55"/>
    </row>
    <row r="527" spans="2:30" x14ac:dyDescent="0.35">
      <c r="B527" s="9" t="str">
        <f>IF(HBL[[#This Row],[Hållbar mängd]]&gt;0,IF(HBL[[#This Row],[Enhet]]=Listor!$A$44,HBL[[#This Row],[Hållbar mängd]]*HBL[[#This Row],[Effektivt värmevärde]]*1000,HBL[[#This Row],[Hållbar mängd]]*HBL[[#This Row],[Effektivt värmevärde]]),"")</f>
        <v/>
      </c>
      <c r="C527" s="120" t="str">
        <f>IFERROR(IF(VLOOKUP(HBL[[#This Row],[Drivmedel]],DML_drivmedel[[FuelID]:[Reduktionsplikt]],10,FALSE)="Ja",VLOOKUP(HBL[[#This Row],[Drivmedelskategori]],Drivmedel[],5,FALSE),""),"")</f>
        <v/>
      </c>
      <c r="D527" s="9" t="str">
        <f>IFERROR(IF(HBL[[#This Row],[Hållbar mängd]]&gt;0,HBL[[#This Row],[Växthusgasutsläpp g CO2e/MJ]]*HBL[[#This Row],[Energimängd MJ]]/1000000,""),"")</f>
        <v/>
      </c>
      <c r="E527" s="9" t="str">
        <f>IF(HBL[[#This Row],[Hållbar mängd]]&gt;0,CONCATENATE(Rapporteringsår,"-",HBL[[#This Row],[ID]]),"")</f>
        <v/>
      </c>
      <c r="F527" s="9" t="str">
        <f>IF(HBL[[#This Row],[Hållbar mängd]]&gt;0,Organisationsnummer,"")</f>
        <v/>
      </c>
      <c r="G527" s="9" t="str">
        <f>IF(HBL[[#This Row],[Hållbar mängd]]&gt;0,Rapporteringsår,"")</f>
        <v/>
      </c>
      <c r="H527" s="76" t="str">
        <f>IFERROR(VLOOKUP(HBL[[#This Row],[Råvara]],Råvaror!$B$3:$D$81,3,FALSE),"")</f>
        <v/>
      </c>
      <c r="I527" s="76" t="str">
        <f>IFERROR(VLOOKUP(HBL[[#This Row],[Råvara]],Råvaror!$B$3:$E$81,4,FALSE),"")</f>
        <v/>
      </c>
      <c r="J527" s="76" t="str">
        <f>IFERROR(VLOOKUP(HBL[[#This Row],[Drivmedel]],DML_drivmedel[[FuelID]:[Drivmedel]],6,FALSE),"")</f>
        <v/>
      </c>
      <c r="K527" s="148">
        <v>3525</v>
      </c>
      <c r="L527" s="3"/>
      <c r="M527" s="3"/>
      <c r="N527" s="3"/>
      <c r="O527" s="78"/>
      <c r="P527" s="3"/>
      <c r="Q527" s="3" t="str">
        <f>IFERROR(HLOOKUP(HBL[[#This Row],[Bränslekategori]],Listor!$G$292:$N$306,IF(HBL[[#This Row],[Enhet]]=Listor!$A$44,14,IF(HBL[[#This Row],[Enhet]]=Listor!$A$45,15,"")),FALSE),"")</f>
        <v/>
      </c>
      <c r="R527" s="3"/>
      <c r="S527" s="3"/>
      <c r="T527" s="3"/>
      <c r="U527" s="3"/>
      <c r="V527" s="3"/>
      <c r="W527" s="3"/>
      <c r="X527" s="3"/>
      <c r="Y527" s="77" t="str">
        <f>IF(HBL[[#This Row],[Produktionskedja]]&lt;&gt;"",VLOOKUP(HBL[[#This Row],[Produktionskedja]],Normalvärden[],4,FALSE),"")</f>
        <v/>
      </c>
      <c r="Z527" s="54"/>
      <c r="AA527" s="3"/>
      <c r="AB527" s="54"/>
      <c r="AC527" s="55" t="str">
        <f>IF(HBL[[#This Row],[Växthusgasutsläpp g CO2e/MJ]]&lt;&gt;"",IF(HBL[[#This Row],[Växthusgasutsläpp g CO2e/MJ]]&gt;(0.5*VLOOKUP(HBL[[#This Row],[Användningsområde]],Användningsområde[],2,FALSE)),"Utsläppsminskningen är mindre än 50 % och uppfyller därför inte hållbarhetskriterierna",""),"")</f>
        <v/>
      </c>
      <c r="AD527" s="55"/>
    </row>
    <row r="528" spans="2:30" x14ac:dyDescent="0.35">
      <c r="B528" s="9" t="str">
        <f>IF(HBL[[#This Row],[Hållbar mängd]]&gt;0,IF(HBL[[#This Row],[Enhet]]=Listor!$A$44,HBL[[#This Row],[Hållbar mängd]]*HBL[[#This Row],[Effektivt värmevärde]]*1000,HBL[[#This Row],[Hållbar mängd]]*HBL[[#This Row],[Effektivt värmevärde]]),"")</f>
        <v/>
      </c>
      <c r="C528" s="120" t="str">
        <f>IFERROR(IF(VLOOKUP(HBL[[#This Row],[Drivmedel]],DML_drivmedel[[FuelID]:[Reduktionsplikt]],10,FALSE)="Ja",VLOOKUP(HBL[[#This Row],[Drivmedelskategori]],Drivmedel[],5,FALSE),""),"")</f>
        <v/>
      </c>
      <c r="D528" s="9" t="str">
        <f>IFERROR(IF(HBL[[#This Row],[Hållbar mängd]]&gt;0,HBL[[#This Row],[Växthusgasutsläpp g CO2e/MJ]]*HBL[[#This Row],[Energimängd MJ]]/1000000,""),"")</f>
        <v/>
      </c>
      <c r="E528" s="9" t="str">
        <f>IF(HBL[[#This Row],[Hållbar mängd]]&gt;0,CONCATENATE(Rapporteringsår,"-",HBL[[#This Row],[ID]]),"")</f>
        <v/>
      </c>
      <c r="F528" s="9" t="str">
        <f>IF(HBL[[#This Row],[Hållbar mängd]]&gt;0,Organisationsnummer,"")</f>
        <v/>
      </c>
      <c r="G528" s="9" t="str">
        <f>IF(HBL[[#This Row],[Hållbar mängd]]&gt;0,Rapporteringsår,"")</f>
        <v/>
      </c>
      <c r="H528" s="76" t="str">
        <f>IFERROR(VLOOKUP(HBL[[#This Row],[Råvara]],Råvaror!$B$3:$D$81,3,FALSE),"")</f>
        <v/>
      </c>
      <c r="I528" s="76" t="str">
        <f>IFERROR(VLOOKUP(HBL[[#This Row],[Råvara]],Råvaror!$B$3:$E$81,4,FALSE),"")</f>
        <v/>
      </c>
      <c r="J528" s="76" t="str">
        <f>IFERROR(VLOOKUP(HBL[[#This Row],[Drivmedel]],DML_drivmedel[[FuelID]:[Drivmedel]],6,FALSE),"")</f>
        <v/>
      </c>
      <c r="K528" s="148">
        <v>3526</v>
      </c>
      <c r="L528" s="3"/>
      <c r="M528" s="3"/>
      <c r="N528" s="3"/>
      <c r="O528" s="78"/>
      <c r="P528" s="3"/>
      <c r="Q528" s="3" t="str">
        <f>IFERROR(HLOOKUP(HBL[[#This Row],[Bränslekategori]],Listor!$G$292:$N$306,IF(HBL[[#This Row],[Enhet]]=Listor!$A$44,14,IF(HBL[[#This Row],[Enhet]]=Listor!$A$45,15,"")),FALSE),"")</f>
        <v/>
      </c>
      <c r="R528" s="3"/>
      <c r="S528" s="3"/>
      <c r="T528" s="3"/>
      <c r="U528" s="3"/>
      <c r="V528" s="3"/>
      <c r="W528" s="3"/>
      <c r="X528" s="3"/>
      <c r="Y528" s="77" t="str">
        <f>IF(HBL[[#This Row],[Produktionskedja]]&lt;&gt;"",VLOOKUP(HBL[[#This Row],[Produktionskedja]],Normalvärden[],4,FALSE),"")</f>
        <v/>
      </c>
      <c r="Z528" s="54"/>
      <c r="AA528" s="3"/>
      <c r="AB528" s="54"/>
      <c r="AC528" s="55" t="str">
        <f>IF(HBL[[#This Row],[Växthusgasutsläpp g CO2e/MJ]]&lt;&gt;"",IF(HBL[[#This Row],[Växthusgasutsläpp g CO2e/MJ]]&gt;(0.5*VLOOKUP(HBL[[#This Row],[Användningsområde]],Användningsområde[],2,FALSE)),"Utsläppsminskningen är mindre än 50 % och uppfyller därför inte hållbarhetskriterierna",""),"")</f>
        <v/>
      </c>
      <c r="AD528" s="55"/>
    </row>
    <row r="529" spans="2:30" x14ac:dyDescent="0.35">
      <c r="B529" s="9" t="str">
        <f>IF(HBL[[#This Row],[Hållbar mängd]]&gt;0,IF(HBL[[#This Row],[Enhet]]=Listor!$A$44,HBL[[#This Row],[Hållbar mängd]]*HBL[[#This Row],[Effektivt värmevärde]]*1000,HBL[[#This Row],[Hållbar mängd]]*HBL[[#This Row],[Effektivt värmevärde]]),"")</f>
        <v/>
      </c>
      <c r="C529" s="120" t="str">
        <f>IFERROR(IF(VLOOKUP(HBL[[#This Row],[Drivmedel]],DML_drivmedel[[FuelID]:[Reduktionsplikt]],10,FALSE)="Ja",VLOOKUP(HBL[[#This Row],[Drivmedelskategori]],Drivmedel[],5,FALSE),""),"")</f>
        <v/>
      </c>
      <c r="D529" s="9" t="str">
        <f>IFERROR(IF(HBL[[#This Row],[Hållbar mängd]]&gt;0,HBL[[#This Row],[Växthusgasutsläpp g CO2e/MJ]]*HBL[[#This Row],[Energimängd MJ]]/1000000,""),"")</f>
        <v/>
      </c>
      <c r="E529" s="9" t="str">
        <f>IF(HBL[[#This Row],[Hållbar mängd]]&gt;0,CONCATENATE(Rapporteringsår,"-",HBL[[#This Row],[ID]]),"")</f>
        <v/>
      </c>
      <c r="F529" s="9" t="str">
        <f>IF(HBL[[#This Row],[Hållbar mängd]]&gt;0,Organisationsnummer,"")</f>
        <v/>
      </c>
      <c r="G529" s="9" t="str">
        <f>IF(HBL[[#This Row],[Hållbar mängd]]&gt;0,Rapporteringsår,"")</f>
        <v/>
      </c>
      <c r="H529" s="76" t="str">
        <f>IFERROR(VLOOKUP(HBL[[#This Row],[Råvara]],Råvaror!$B$3:$D$81,3,FALSE),"")</f>
        <v/>
      </c>
      <c r="I529" s="76" t="str">
        <f>IFERROR(VLOOKUP(HBL[[#This Row],[Råvara]],Råvaror!$B$3:$E$81,4,FALSE),"")</f>
        <v/>
      </c>
      <c r="J529" s="76" t="str">
        <f>IFERROR(VLOOKUP(HBL[[#This Row],[Drivmedel]],DML_drivmedel[[FuelID]:[Drivmedel]],6,FALSE),"")</f>
        <v/>
      </c>
      <c r="K529" s="148">
        <v>3527</v>
      </c>
      <c r="L529" s="3"/>
      <c r="M529" s="3"/>
      <c r="N529" s="3"/>
      <c r="O529" s="78"/>
      <c r="P529" s="3"/>
      <c r="Q529" s="3" t="str">
        <f>IFERROR(HLOOKUP(HBL[[#This Row],[Bränslekategori]],Listor!$G$292:$N$306,IF(HBL[[#This Row],[Enhet]]=Listor!$A$44,14,IF(HBL[[#This Row],[Enhet]]=Listor!$A$45,15,"")),FALSE),"")</f>
        <v/>
      </c>
      <c r="R529" s="3"/>
      <c r="S529" s="3"/>
      <c r="T529" s="3"/>
      <c r="U529" s="3"/>
      <c r="V529" s="3"/>
      <c r="W529" s="3"/>
      <c r="X529" s="3"/>
      <c r="Y529" s="77" t="str">
        <f>IF(HBL[[#This Row],[Produktionskedja]]&lt;&gt;"",VLOOKUP(HBL[[#This Row],[Produktionskedja]],Normalvärden[],4,FALSE),"")</f>
        <v/>
      </c>
      <c r="Z529" s="54"/>
      <c r="AA529" s="3"/>
      <c r="AB529" s="54"/>
      <c r="AC529" s="55" t="str">
        <f>IF(HBL[[#This Row],[Växthusgasutsläpp g CO2e/MJ]]&lt;&gt;"",IF(HBL[[#This Row],[Växthusgasutsläpp g CO2e/MJ]]&gt;(0.5*VLOOKUP(HBL[[#This Row],[Användningsområde]],Användningsområde[],2,FALSE)),"Utsläppsminskningen är mindre än 50 % och uppfyller därför inte hållbarhetskriterierna",""),"")</f>
        <v/>
      </c>
      <c r="AD529" s="55"/>
    </row>
    <row r="530" spans="2:30" x14ac:dyDescent="0.35">
      <c r="B530" s="9" t="str">
        <f>IF(HBL[[#This Row],[Hållbar mängd]]&gt;0,IF(HBL[[#This Row],[Enhet]]=Listor!$A$44,HBL[[#This Row],[Hållbar mängd]]*HBL[[#This Row],[Effektivt värmevärde]]*1000,HBL[[#This Row],[Hållbar mängd]]*HBL[[#This Row],[Effektivt värmevärde]]),"")</f>
        <v/>
      </c>
      <c r="C530" s="120" t="str">
        <f>IFERROR(IF(VLOOKUP(HBL[[#This Row],[Drivmedel]],DML_drivmedel[[FuelID]:[Reduktionsplikt]],10,FALSE)="Ja",VLOOKUP(HBL[[#This Row],[Drivmedelskategori]],Drivmedel[],5,FALSE),""),"")</f>
        <v/>
      </c>
      <c r="D530" s="9" t="str">
        <f>IFERROR(IF(HBL[[#This Row],[Hållbar mängd]]&gt;0,HBL[[#This Row],[Växthusgasutsläpp g CO2e/MJ]]*HBL[[#This Row],[Energimängd MJ]]/1000000,""),"")</f>
        <v/>
      </c>
      <c r="E530" s="9" t="str">
        <f>IF(HBL[[#This Row],[Hållbar mängd]]&gt;0,CONCATENATE(Rapporteringsår,"-",HBL[[#This Row],[ID]]),"")</f>
        <v/>
      </c>
      <c r="F530" s="9" t="str">
        <f>IF(HBL[[#This Row],[Hållbar mängd]]&gt;0,Organisationsnummer,"")</f>
        <v/>
      </c>
      <c r="G530" s="9" t="str">
        <f>IF(HBL[[#This Row],[Hållbar mängd]]&gt;0,Rapporteringsår,"")</f>
        <v/>
      </c>
      <c r="H530" s="76" t="str">
        <f>IFERROR(VLOOKUP(HBL[[#This Row],[Råvara]],Råvaror!$B$3:$D$81,3,FALSE),"")</f>
        <v/>
      </c>
      <c r="I530" s="76" t="str">
        <f>IFERROR(VLOOKUP(HBL[[#This Row],[Råvara]],Råvaror!$B$3:$E$81,4,FALSE),"")</f>
        <v/>
      </c>
      <c r="J530" s="76" t="str">
        <f>IFERROR(VLOOKUP(HBL[[#This Row],[Drivmedel]],DML_drivmedel[[FuelID]:[Drivmedel]],6,FALSE),"")</f>
        <v/>
      </c>
      <c r="K530" s="148">
        <v>3528</v>
      </c>
      <c r="L530" s="3"/>
      <c r="M530" s="3"/>
      <c r="N530" s="3"/>
      <c r="O530" s="78"/>
      <c r="P530" s="3"/>
      <c r="Q530" s="3" t="str">
        <f>IFERROR(HLOOKUP(HBL[[#This Row],[Bränslekategori]],Listor!$G$292:$N$306,IF(HBL[[#This Row],[Enhet]]=Listor!$A$44,14,IF(HBL[[#This Row],[Enhet]]=Listor!$A$45,15,"")),FALSE),"")</f>
        <v/>
      </c>
      <c r="R530" s="3"/>
      <c r="S530" s="3"/>
      <c r="T530" s="3"/>
      <c r="U530" s="3"/>
      <c r="V530" s="3"/>
      <c r="W530" s="3"/>
      <c r="X530" s="3"/>
      <c r="Y530" s="77" t="str">
        <f>IF(HBL[[#This Row],[Produktionskedja]]&lt;&gt;"",VLOOKUP(HBL[[#This Row],[Produktionskedja]],Normalvärden[],4,FALSE),"")</f>
        <v/>
      </c>
      <c r="Z530" s="54"/>
      <c r="AA530" s="3"/>
      <c r="AB530" s="54"/>
      <c r="AC530" s="55" t="str">
        <f>IF(HBL[[#This Row],[Växthusgasutsläpp g CO2e/MJ]]&lt;&gt;"",IF(HBL[[#This Row],[Växthusgasutsläpp g CO2e/MJ]]&gt;(0.5*VLOOKUP(HBL[[#This Row],[Användningsområde]],Användningsområde[],2,FALSE)),"Utsläppsminskningen är mindre än 50 % och uppfyller därför inte hållbarhetskriterierna",""),"")</f>
        <v/>
      </c>
      <c r="AD530" s="55"/>
    </row>
    <row r="531" spans="2:30" x14ac:dyDescent="0.35">
      <c r="B531" s="9" t="str">
        <f>IF(HBL[[#This Row],[Hållbar mängd]]&gt;0,IF(HBL[[#This Row],[Enhet]]=Listor!$A$44,HBL[[#This Row],[Hållbar mängd]]*HBL[[#This Row],[Effektivt värmevärde]]*1000,HBL[[#This Row],[Hållbar mängd]]*HBL[[#This Row],[Effektivt värmevärde]]),"")</f>
        <v/>
      </c>
      <c r="C531" s="120" t="str">
        <f>IFERROR(IF(VLOOKUP(HBL[[#This Row],[Drivmedel]],DML_drivmedel[[FuelID]:[Reduktionsplikt]],10,FALSE)="Ja",VLOOKUP(HBL[[#This Row],[Drivmedelskategori]],Drivmedel[],5,FALSE),""),"")</f>
        <v/>
      </c>
      <c r="D531" s="9" t="str">
        <f>IFERROR(IF(HBL[[#This Row],[Hållbar mängd]]&gt;0,HBL[[#This Row],[Växthusgasutsläpp g CO2e/MJ]]*HBL[[#This Row],[Energimängd MJ]]/1000000,""),"")</f>
        <v/>
      </c>
      <c r="E531" s="9" t="str">
        <f>IF(HBL[[#This Row],[Hållbar mängd]]&gt;0,CONCATENATE(Rapporteringsår,"-",HBL[[#This Row],[ID]]),"")</f>
        <v/>
      </c>
      <c r="F531" s="9" t="str">
        <f>IF(HBL[[#This Row],[Hållbar mängd]]&gt;0,Organisationsnummer,"")</f>
        <v/>
      </c>
      <c r="G531" s="9" t="str">
        <f>IF(HBL[[#This Row],[Hållbar mängd]]&gt;0,Rapporteringsår,"")</f>
        <v/>
      </c>
      <c r="H531" s="76" t="str">
        <f>IFERROR(VLOOKUP(HBL[[#This Row],[Råvara]],Råvaror!$B$3:$D$81,3,FALSE),"")</f>
        <v/>
      </c>
      <c r="I531" s="76" t="str">
        <f>IFERROR(VLOOKUP(HBL[[#This Row],[Råvara]],Råvaror!$B$3:$E$81,4,FALSE),"")</f>
        <v/>
      </c>
      <c r="J531" s="76" t="str">
        <f>IFERROR(VLOOKUP(HBL[[#This Row],[Drivmedel]],DML_drivmedel[[FuelID]:[Drivmedel]],6,FALSE),"")</f>
        <v/>
      </c>
      <c r="K531" s="148">
        <v>3529</v>
      </c>
      <c r="L531" s="3"/>
      <c r="M531" s="3"/>
      <c r="N531" s="3"/>
      <c r="O531" s="78"/>
      <c r="P531" s="3"/>
      <c r="Q531" s="3" t="str">
        <f>IFERROR(HLOOKUP(HBL[[#This Row],[Bränslekategori]],Listor!$G$292:$N$306,IF(HBL[[#This Row],[Enhet]]=Listor!$A$44,14,IF(HBL[[#This Row],[Enhet]]=Listor!$A$45,15,"")),FALSE),"")</f>
        <v/>
      </c>
      <c r="R531" s="3"/>
      <c r="S531" s="3"/>
      <c r="T531" s="3"/>
      <c r="U531" s="3"/>
      <c r="V531" s="3"/>
      <c r="W531" s="3"/>
      <c r="X531" s="3"/>
      <c r="Y531" s="77" t="str">
        <f>IF(HBL[[#This Row],[Produktionskedja]]&lt;&gt;"",VLOOKUP(HBL[[#This Row],[Produktionskedja]],Normalvärden[],4,FALSE),"")</f>
        <v/>
      </c>
      <c r="Z531" s="54"/>
      <c r="AA531" s="3"/>
      <c r="AB531" s="54"/>
      <c r="AC531" s="55" t="str">
        <f>IF(HBL[[#This Row],[Växthusgasutsläpp g CO2e/MJ]]&lt;&gt;"",IF(HBL[[#This Row],[Växthusgasutsläpp g CO2e/MJ]]&gt;(0.5*VLOOKUP(HBL[[#This Row],[Användningsområde]],Användningsområde[],2,FALSE)),"Utsläppsminskningen är mindre än 50 % och uppfyller därför inte hållbarhetskriterierna",""),"")</f>
        <v/>
      </c>
      <c r="AD531" s="55"/>
    </row>
    <row r="532" spans="2:30" x14ac:dyDescent="0.35">
      <c r="B532" s="9" t="str">
        <f>IF(HBL[[#This Row],[Hållbar mängd]]&gt;0,IF(HBL[[#This Row],[Enhet]]=Listor!$A$44,HBL[[#This Row],[Hållbar mängd]]*HBL[[#This Row],[Effektivt värmevärde]]*1000,HBL[[#This Row],[Hållbar mängd]]*HBL[[#This Row],[Effektivt värmevärde]]),"")</f>
        <v/>
      </c>
      <c r="C532" s="120" t="str">
        <f>IFERROR(IF(VLOOKUP(HBL[[#This Row],[Drivmedel]],DML_drivmedel[[FuelID]:[Reduktionsplikt]],10,FALSE)="Ja",VLOOKUP(HBL[[#This Row],[Drivmedelskategori]],Drivmedel[],5,FALSE),""),"")</f>
        <v/>
      </c>
      <c r="D532" s="9" t="str">
        <f>IFERROR(IF(HBL[[#This Row],[Hållbar mängd]]&gt;0,HBL[[#This Row],[Växthusgasutsläpp g CO2e/MJ]]*HBL[[#This Row],[Energimängd MJ]]/1000000,""),"")</f>
        <v/>
      </c>
      <c r="E532" s="9" t="str">
        <f>IF(HBL[[#This Row],[Hållbar mängd]]&gt;0,CONCATENATE(Rapporteringsår,"-",HBL[[#This Row],[ID]]),"")</f>
        <v/>
      </c>
      <c r="F532" s="9" t="str">
        <f>IF(HBL[[#This Row],[Hållbar mängd]]&gt;0,Organisationsnummer,"")</f>
        <v/>
      </c>
      <c r="G532" s="9" t="str">
        <f>IF(HBL[[#This Row],[Hållbar mängd]]&gt;0,Rapporteringsår,"")</f>
        <v/>
      </c>
      <c r="H532" s="76" t="str">
        <f>IFERROR(VLOOKUP(HBL[[#This Row],[Råvara]],Råvaror!$B$3:$D$81,3,FALSE),"")</f>
        <v/>
      </c>
      <c r="I532" s="76" t="str">
        <f>IFERROR(VLOOKUP(HBL[[#This Row],[Råvara]],Råvaror!$B$3:$E$81,4,FALSE),"")</f>
        <v/>
      </c>
      <c r="J532" s="76" t="str">
        <f>IFERROR(VLOOKUP(HBL[[#This Row],[Drivmedel]],DML_drivmedel[[FuelID]:[Drivmedel]],6,FALSE),"")</f>
        <v/>
      </c>
      <c r="K532" s="148">
        <v>3530</v>
      </c>
      <c r="L532" s="3"/>
      <c r="M532" s="3"/>
      <c r="N532" s="3"/>
      <c r="O532" s="78"/>
      <c r="P532" s="3"/>
      <c r="Q532" s="3" t="str">
        <f>IFERROR(HLOOKUP(HBL[[#This Row],[Bränslekategori]],Listor!$G$292:$N$306,IF(HBL[[#This Row],[Enhet]]=Listor!$A$44,14,IF(HBL[[#This Row],[Enhet]]=Listor!$A$45,15,"")),FALSE),"")</f>
        <v/>
      </c>
      <c r="R532" s="3"/>
      <c r="S532" s="3"/>
      <c r="T532" s="3"/>
      <c r="U532" s="3"/>
      <c r="V532" s="3"/>
      <c r="W532" s="3"/>
      <c r="X532" s="3"/>
      <c r="Y532" s="77" t="str">
        <f>IF(HBL[[#This Row],[Produktionskedja]]&lt;&gt;"",VLOOKUP(HBL[[#This Row],[Produktionskedja]],Normalvärden[],4,FALSE),"")</f>
        <v/>
      </c>
      <c r="Z532" s="54"/>
      <c r="AA532" s="3"/>
      <c r="AB532" s="54"/>
      <c r="AC532" s="55" t="str">
        <f>IF(HBL[[#This Row],[Växthusgasutsläpp g CO2e/MJ]]&lt;&gt;"",IF(HBL[[#This Row],[Växthusgasutsläpp g CO2e/MJ]]&gt;(0.5*VLOOKUP(HBL[[#This Row],[Användningsområde]],Användningsområde[],2,FALSE)),"Utsläppsminskningen är mindre än 50 % och uppfyller därför inte hållbarhetskriterierna",""),"")</f>
        <v/>
      </c>
      <c r="AD532" s="55"/>
    </row>
    <row r="533" spans="2:30" x14ac:dyDescent="0.35">
      <c r="B533" s="9" t="str">
        <f>IF(HBL[[#This Row],[Hållbar mängd]]&gt;0,IF(HBL[[#This Row],[Enhet]]=Listor!$A$44,HBL[[#This Row],[Hållbar mängd]]*HBL[[#This Row],[Effektivt värmevärde]]*1000,HBL[[#This Row],[Hållbar mängd]]*HBL[[#This Row],[Effektivt värmevärde]]),"")</f>
        <v/>
      </c>
      <c r="C533" s="120" t="str">
        <f>IFERROR(IF(VLOOKUP(HBL[[#This Row],[Drivmedel]],DML_drivmedel[[FuelID]:[Reduktionsplikt]],10,FALSE)="Ja",VLOOKUP(HBL[[#This Row],[Drivmedelskategori]],Drivmedel[],5,FALSE),""),"")</f>
        <v/>
      </c>
      <c r="D533" s="9" t="str">
        <f>IFERROR(IF(HBL[[#This Row],[Hållbar mängd]]&gt;0,HBL[[#This Row],[Växthusgasutsläpp g CO2e/MJ]]*HBL[[#This Row],[Energimängd MJ]]/1000000,""),"")</f>
        <v/>
      </c>
      <c r="E533" s="9" t="str">
        <f>IF(HBL[[#This Row],[Hållbar mängd]]&gt;0,CONCATENATE(Rapporteringsår,"-",HBL[[#This Row],[ID]]),"")</f>
        <v/>
      </c>
      <c r="F533" s="9" t="str">
        <f>IF(HBL[[#This Row],[Hållbar mängd]]&gt;0,Organisationsnummer,"")</f>
        <v/>
      </c>
      <c r="G533" s="9" t="str">
        <f>IF(HBL[[#This Row],[Hållbar mängd]]&gt;0,Rapporteringsår,"")</f>
        <v/>
      </c>
      <c r="H533" s="76" t="str">
        <f>IFERROR(VLOOKUP(HBL[[#This Row],[Råvara]],Råvaror!$B$3:$D$81,3,FALSE),"")</f>
        <v/>
      </c>
      <c r="I533" s="76" t="str">
        <f>IFERROR(VLOOKUP(HBL[[#This Row],[Råvara]],Råvaror!$B$3:$E$81,4,FALSE),"")</f>
        <v/>
      </c>
      <c r="J533" s="76" t="str">
        <f>IFERROR(VLOOKUP(HBL[[#This Row],[Drivmedel]],DML_drivmedel[[FuelID]:[Drivmedel]],6,FALSE),"")</f>
        <v/>
      </c>
      <c r="K533" s="148">
        <v>3531</v>
      </c>
      <c r="L533" s="3"/>
      <c r="M533" s="3"/>
      <c r="N533" s="3"/>
      <c r="O533" s="78"/>
      <c r="P533" s="3"/>
      <c r="Q533" s="3" t="str">
        <f>IFERROR(HLOOKUP(HBL[[#This Row],[Bränslekategori]],Listor!$G$292:$N$306,IF(HBL[[#This Row],[Enhet]]=Listor!$A$44,14,IF(HBL[[#This Row],[Enhet]]=Listor!$A$45,15,"")),FALSE),"")</f>
        <v/>
      </c>
      <c r="R533" s="3"/>
      <c r="S533" s="3"/>
      <c r="T533" s="3"/>
      <c r="U533" s="3"/>
      <c r="V533" s="3"/>
      <c r="W533" s="3"/>
      <c r="X533" s="3"/>
      <c r="Y533" s="77" t="str">
        <f>IF(HBL[[#This Row],[Produktionskedja]]&lt;&gt;"",VLOOKUP(HBL[[#This Row],[Produktionskedja]],Normalvärden[],4,FALSE),"")</f>
        <v/>
      </c>
      <c r="Z533" s="54"/>
      <c r="AA533" s="3"/>
      <c r="AB533" s="54"/>
      <c r="AC533" s="55" t="str">
        <f>IF(HBL[[#This Row],[Växthusgasutsläpp g CO2e/MJ]]&lt;&gt;"",IF(HBL[[#This Row],[Växthusgasutsläpp g CO2e/MJ]]&gt;(0.5*VLOOKUP(HBL[[#This Row],[Användningsområde]],Användningsområde[],2,FALSE)),"Utsläppsminskningen är mindre än 50 % och uppfyller därför inte hållbarhetskriterierna",""),"")</f>
        <v/>
      </c>
      <c r="AD533" s="55"/>
    </row>
    <row r="534" spans="2:30" x14ac:dyDescent="0.35">
      <c r="B534" s="9" t="str">
        <f>IF(HBL[[#This Row],[Hållbar mängd]]&gt;0,IF(HBL[[#This Row],[Enhet]]=Listor!$A$44,HBL[[#This Row],[Hållbar mängd]]*HBL[[#This Row],[Effektivt värmevärde]]*1000,HBL[[#This Row],[Hållbar mängd]]*HBL[[#This Row],[Effektivt värmevärde]]),"")</f>
        <v/>
      </c>
      <c r="C534" s="120" t="str">
        <f>IFERROR(IF(VLOOKUP(HBL[[#This Row],[Drivmedel]],DML_drivmedel[[FuelID]:[Reduktionsplikt]],10,FALSE)="Ja",VLOOKUP(HBL[[#This Row],[Drivmedelskategori]],Drivmedel[],5,FALSE),""),"")</f>
        <v/>
      </c>
      <c r="D534" s="9" t="str">
        <f>IFERROR(IF(HBL[[#This Row],[Hållbar mängd]]&gt;0,HBL[[#This Row],[Växthusgasutsläpp g CO2e/MJ]]*HBL[[#This Row],[Energimängd MJ]]/1000000,""),"")</f>
        <v/>
      </c>
      <c r="E534" s="9" t="str">
        <f>IF(HBL[[#This Row],[Hållbar mängd]]&gt;0,CONCATENATE(Rapporteringsår,"-",HBL[[#This Row],[ID]]),"")</f>
        <v/>
      </c>
      <c r="F534" s="9" t="str">
        <f>IF(HBL[[#This Row],[Hållbar mängd]]&gt;0,Organisationsnummer,"")</f>
        <v/>
      </c>
      <c r="G534" s="9" t="str">
        <f>IF(HBL[[#This Row],[Hållbar mängd]]&gt;0,Rapporteringsår,"")</f>
        <v/>
      </c>
      <c r="H534" s="76" t="str">
        <f>IFERROR(VLOOKUP(HBL[[#This Row],[Råvara]],Råvaror!$B$3:$D$81,3,FALSE),"")</f>
        <v/>
      </c>
      <c r="I534" s="76" t="str">
        <f>IFERROR(VLOOKUP(HBL[[#This Row],[Råvara]],Råvaror!$B$3:$E$81,4,FALSE),"")</f>
        <v/>
      </c>
      <c r="J534" s="76" t="str">
        <f>IFERROR(VLOOKUP(HBL[[#This Row],[Drivmedel]],DML_drivmedel[[FuelID]:[Drivmedel]],6,FALSE),"")</f>
        <v/>
      </c>
      <c r="K534" s="148">
        <v>3532</v>
      </c>
      <c r="L534" s="3"/>
      <c r="M534" s="3"/>
      <c r="N534" s="3"/>
      <c r="O534" s="78"/>
      <c r="P534" s="3"/>
      <c r="Q534" s="3" t="str">
        <f>IFERROR(HLOOKUP(HBL[[#This Row],[Bränslekategori]],Listor!$G$292:$N$306,IF(HBL[[#This Row],[Enhet]]=Listor!$A$44,14,IF(HBL[[#This Row],[Enhet]]=Listor!$A$45,15,"")),FALSE),"")</f>
        <v/>
      </c>
      <c r="R534" s="3"/>
      <c r="S534" s="3"/>
      <c r="T534" s="3"/>
      <c r="U534" s="3"/>
      <c r="V534" s="3"/>
      <c r="W534" s="3"/>
      <c r="X534" s="3"/>
      <c r="Y534" s="77" t="str">
        <f>IF(HBL[[#This Row],[Produktionskedja]]&lt;&gt;"",VLOOKUP(HBL[[#This Row],[Produktionskedja]],Normalvärden[],4,FALSE),"")</f>
        <v/>
      </c>
      <c r="Z534" s="54"/>
      <c r="AA534" s="3"/>
      <c r="AB534" s="54"/>
      <c r="AC534" s="55" t="str">
        <f>IF(HBL[[#This Row],[Växthusgasutsläpp g CO2e/MJ]]&lt;&gt;"",IF(HBL[[#This Row],[Växthusgasutsläpp g CO2e/MJ]]&gt;(0.5*VLOOKUP(HBL[[#This Row],[Användningsområde]],Användningsområde[],2,FALSE)),"Utsläppsminskningen är mindre än 50 % och uppfyller därför inte hållbarhetskriterierna",""),"")</f>
        <v/>
      </c>
      <c r="AD534" s="55"/>
    </row>
    <row r="535" spans="2:30" x14ac:dyDescent="0.35">
      <c r="B535" s="9" t="str">
        <f>IF(HBL[[#This Row],[Hållbar mängd]]&gt;0,IF(HBL[[#This Row],[Enhet]]=Listor!$A$44,HBL[[#This Row],[Hållbar mängd]]*HBL[[#This Row],[Effektivt värmevärde]]*1000,HBL[[#This Row],[Hållbar mängd]]*HBL[[#This Row],[Effektivt värmevärde]]),"")</f>
        <v/>
      </c>
      <c r="C535" s="120" t="str">
        <f>IFERROR(IF(VLOOKUP(HBL[[#This Row],[Drivmedel]],DML_drivmedel[[FuelID]:[Reduktionsplikt]],10,FALSE)="Ja",VLOOKUP(HBL[[#This Row],[Drivmedelskategori]],Drivmedel[],5,FALSE),""),"")</f>
        <v/>
      </c>
      <c r="D535" s="9" t="str">
        <f>IFERROR(IF(HBL[[#This Row],[Hållbar mängd]]&gt;0,HBL[[#This Row],[Växthusgasutsläpp g CO2e/MJ]]*HBL[[#This Row],[Energimängd MJ]]/1000000,""),"")</f>
        <v/>
      </c>
      <c r="E535" s="9" t="str">
        <f>IF(HBL[[#This Row],[Hållbar mängd]]&gt;0,CONCATENATE(Rapporteringsår,"-",HBL[[#This Row],[ID]]),"")</f>
        <v/>
      </c>
      <c r="F535" s="9" t="str">
        <f>IF(HBL[[#This Row],[Hållbar mängd]]&gt;0,Organisationsnummer,"")</f>
        <v/>
      </c>
      <c r="G535" s="9" t="str">
        <f>IF(HBL[[#This Row],[Hållbar mängd]]&gt;0,Rapporteringsår,"")</f>
        <v/>
      </c>
      <c r="H535" s="76" t="str">
        <f>IFERROR(VLOOKUP(HBL[[#This Row],[Råvara]],Råvaror!$B$3:$D$81,3,FALSE),"")</f>
        <v/>
      </c>
      <c r="I535" s="76" t="str">
        <f>IFERROR(VLOOKUP(HBL[[#This Row],[Råvara]],Råvaror!$B$3:$E$81,4,FALSE),"")</f>
        <v/>
      </c>
      <c r="J535" s="76" t="str">
        <f>IFERROR(VLOOKUP(HBL[[#This Row],[Drivmedel]],DML_drivmedel[[FuelID]:[Drivmedel]],6,FALSE),"")</f>
        <v/>
      </c>
      <c r="K535" s="148">
        <v>3533</v>
      </c>
      <c r="L535" s="3"/>
      <c r="M535" s="3"/>
      <c r="N535" s="3"/>
      <c r="O535" s="78"/>
      <c r="P535" s="3"/>
      <c r="Q535" s="3" t="str">
        <f>IFERROR(HLOOKUP(HBL[[#This Row],[Bränslekategori]],Listor!$G$292:$N$306,IF(HBL[[#This Row],[Enhet]]=Listor!$A$44,14,IF(HBL[[#This Row],[Enhet]]=Listor!$A$45,15,"")),FALSE),"")</f>
        <v/>
      </c>
      <c r="R535" s="3"/>
      <c r="S535" s="3"/>
      <c r="T535" s="3"/>
      <c r="U535" s="3"/>
      <c r="V535" s="3"/>
      <c r="W535" s="3"/>
      <c r="X535" s="3"/>
      <c r="Y535" s="77" t="str">
        <f>IF(HBL[[#This Row],[Produktionskedja]]&lt;&gt;"",VLOOKUP(HBL[[#This Row],[Produktionskedja]],Normalvärden[],4,FALSE),"")</f>
        <v/>
      </c>
      <c r="Z535" s="54"/>
      <c r="AA535" s="3"/>
      <c r="AB535" s="54"/>
      <c r="AC535" s="55" t="str">
        <f>IF(HBL[[#This Row],[Växthusgasutsläpp g CO2e/MJ]]&lt;&gt;"",IF(HBL[[#This Row],[Växthusgasutsläpp g CO2e/MJ]]&gt;(0.5*VLOOKUP(HBL[[#This Row],[Användningsområde]],Användningsområde[],2,FALSE)),"Utsläppsminskningen är mindre än 50 % och uppfyller därför inte hållbarhetskriterierna",""),"")</f>
        <v/>
      </c>
      <c r="AD535" s="55"/>
    </row>
    <row r="536" spans="2:30" x14ac:dyDescent="0.35">
      <c r="B536" s="9" t="str">
        <f>IF(HBL[[#This Row],[Hållbar mängd]]&gt;0,IF(HBL[[#This Row],[Enhet]]=Listor!$A$44,HBL[[#This Row],[Hållbar mängd]]*HBL[[#This Row],[Effektivt värmevärde]]*1000,HBL[[#This Row],[Hållbar mängd]]*HBL[[#This Row],[Effektivt värmevärde]]),"")</f>
        <v/>
      </c>
      <c r="C536" s="120" t="str">
        <f>IFERROR(IF(VLOOKUP(HBL[[#This Row],[Drivmedel]],DML_drivmedel[[FuelID]:[Reduktionsplikt]],10,FALSE)="Ja",VLOOKUP(HBL[[#This Row],[Drivmedelskategori]],Drivmedel[],5,FALSE),""),"")</f>
        <v/>
      </c>
      <c r="D536" s="9" t="str">
        <f>IFERROR(IF(HBL[[#This Row],[Hållbar mängd]]&gt;0,HBL[[#This Row],[Växthusgasutsläpp g CO2e/MJ]]*HBL[[#This Row],[Energimängd MJ]]/1000000,""),"")</f>
        <v/>
      </c>
      <c r="E536" s="9" t="str">
        <f>IF(HBL[[#This Row],[Hållbar mängd]]&gt;0,CONCATENATE(Rapporteringsår,"-",HBL[[#This Row],[ID]]),"")</f>
        <v/>
      </c>
      <c r="F536" s="9" t="str">
        <f>IF(HBL[[#This Row],[Hållbar mängd]]&gt;0,Organisationsnummer,"")</f>
        <v/>
      </c>
      <c r="G536" s="9" t="str">
        <f>IF(HBL[[#This Row],[Hållbar mängd]]&gt;0,Rapporteringsår,"")</f>
        <v/>
      </c>
      <c r="H536" s="76" t="str">
        <f>IFERROR(VLOOKUP(HBL[[#This Row],[Råvara]],Råvaror!$B$3:$D$81,3,FALSE),"")</f>
        <v/>
      </c>
      <c r="I536" s="76" t="str">
        <f>IFERROR(VLOOKUP(HBL[[#This Row],[Råvara]],Råvaror!$B$3:$E$81,4,FALSE),"")</f>
        <v/>
      </c>
      <c r="J536" s="76" t="str">
        <f>IFERROR(VLOOKUP(HBL[[#This Row],[Drivmedel]],DML_drivmedel[[FuelID]:[Drivmedel]],6,FALSE),"")</f>
        <v/>
      </c>
      <c r="K536" s="148">
        <v>3534</v>
      </c>
      <c r="L536" s="3"/>
      <c r="M536" s="3"/>
      <c r="N536" s="3"/>
      <c r="O536" s="78"/>
      <c r="P536" s="3"/>
      <c r="Q536" s="3" t="str">
        <f>IFERROR(HLOOKUP(HBL[[#This Row],[Bränslekategori]],Listor!$G$292:$N$306,IF(HBL[[#This Row],[Enhet]]=Listor!$A$44,14,IF(HBL[[#This Row],[Enhet]]=Listor!$A$45,15,"")),FALSE),"")</f>
        <v/>
      </c>
      <c r="R536" s="3"/>
      <c r="S536" s="3"/>
      <c r="T536" s="3"/>
      <c r="U536" s="3"/>
      <c r="V536" s="3"/>
      <c r="W536" s="3"/>
      <c r="X536" s="3"/>
      <c r="Y536" s="77" t="str">
        <f>IF(HBL[[#This Row],[Produktionskedja]]&lt;&gt;"",VLOOKUP(HBL[[#This Row],[Produktionskedja]],Normalvärden[],4,FALSE),"")</f>
        <v/>
      </c>
      <c r="Z536" s="54"/>
      <c r="AA536" s="3"/>
      <c r="AB536" s="54"/>
      <c r="AC536" s="55" t="str">
        <f>IF(HBL[[#This Row],[Växthusgasutsläpp g CO2e/MJ]]&lt;&gt;"",IF(HBL[[#This Row],[Växthusgasutsläpp g CO2e/MJ]]&gt;(0.5*VLOOKUP(HBL[[#This Row],[Användningsområde]],Användningsområde[],2,FALSE)),"Utsläppsminskningen är mindre än 50 % och uppfyller därför inte hållbarhetskriterierna",""),"")</f>
        <v/>
      </c>
      <c r="AD536" s="55"/>
    </row>
    <row r="537" spans="2:30" x14ac:dyDescent="0.35">
      <c r="B537" s="9" t="str">
        <f>IF(HBL[[#This Row],[Hållbar mängd]]&gt;0,IF(HBL[[#This Row],[Enhet]]=Listor!$A$44,HBL[[#This Row],[Hållbar mängd]]*HBL[[#This Row],[Effektivt värmevärde]]*1000,HBL[[#This Row],[Hållbar mängd]]*HBL[[#This Row],[Effektivt värmevärde]]),"")</f>
        <v/>
      </c>
      <c r="C537" s="120" t="str">
        <f>IFERROR(IF(VLOOKUP(HBL[[#This Row],[Drivmedel]],DML_drivmedel[[FuelID]:[Reduktionsplikt]],10,FALSE)="Ja",VLOOKUP(HBL[[#This Row],[Drivmedelskategori]],Drivmedel[],5,FALSE),""),"")</f>
        <v/>
      </c>
      <c r="D537" s="9" t="str">
        <f>IFERROR(IF(HBL[[#This Row],[Hållbar mängd]]&gt;0,HBL[[#This Row],[Växthusgasutsläpp g CO2e/MJ]]*HBL[[#This Row],[Energimängd MJ]]/1000000,""),"")</f>
        <v/>
      </c>
      <c r="E537" s="9" t="str">
        <f>IF(HBL[[#This Row],[Hållbar mängd]]&gt;0,CONCATENATE(Rapporteringsår,"-",HBL[[#This Row],[ID]]),"")</f>
        <v/>
      </c>
      <c r="F537" s="9" t="str">
        <f>IF(HBL[[#This Row],[Hållbar mängd]]&gt;0,Organisationsnummer,"")</f>
        <v/>
      </c>
      <c r="G537" s="9" t="str">
        <f>IF(HBL[[#This Row],[Hållbar mängd]]&gt;0,Rapporteringsår,"")</f>
        <v/>
      </c>
      <c r="H537" s="76" t="str">
        <f>IFERROR(VLOOKUP(HBL[[#This Row],[Råvara]],Råvaror!$B$3:$D$81,3,FALSE),"")</f>
        <v/>
      </c>
      <c r="I537" s="76" t="str">
        <f>IFERROR(VLOOKUP(HBL[[#This Row],[Råvara]],Råvaror!$B$3:$E$81,4,FALSE),"")</f>
        <v/>
      </c>
      <c r="J537" s="76" t="str">
        <f>IFERROR(VLOOKUP(HBL[[#This Row],[Drivmedel]],DML_drivmedel[[FuelID]:[Drivmedel]],6,FALSE),"")</f>
        <v/>
      </c>
      <c r="K537" s="148">
        <v>3535</v>
      </c>
      <c r="L537" s="3"/>
      <c r="M537" s="3"/>
      <c r="N537" s="3"/>
      <c r="O537" s="78"/>
      <c r="P537" s="3"/>
      <c r="Q537" s="3" t="str">
        <f>IFERROR(HLOOKUP(HBL[[#This Row],[Bränslekategori]],Listor!$G$292:$N$306,IF(HBL[[#This Row],[Enhet]]=Listor!$A$44,14,IF(HBL[[#This Row],[Enhet]]=Listor!$A$45,15,"")),FALSE),"")</f>
        <v/>
      </c>
      <c r="R537" s="3"/>
      <c r="S537" s="3"/>
      <c r="T537" s="3"/>
      <c r="U537" s="3"/>
      <c r="V537" s="3"/>
      <c r="W537" s="3"/>
      <c r="X537" s="3"/>
      <c r="Y537" s="77" t="str">
        <f>IF(HBL[[#This Row],[Produktionskedja]]&lt;&gt;"",VLOOKUP(HBL[[#This Row],[Produktionskedja]],Normalvärden[],4,FALSE),"")</f>
        <v/>
      </c>
      <c r="Z537" s="54"/>
      <c r="AA537" s="3"/>
      <c r="AB537" s="54"/>
      <c r="AC537" s="55" t="str">
        <f>IF(HBL[[#This Row],[Växthusgasutsläpp g CO2e/MJ]]&lt;&gt;"",IF(HBL[[#This Row],[Växthusgasutsläpp g CO2e/MJ]]&gt;(0.5*VLOOKUP(HBL[[#This Row],[Användningsområde]],Användningsområde[],2,FALSE)),"Utsläppsminskningen är mindre än 50 % och uppfyller därför inte hållbarhetskriterierna",""),"")</f>
        <v/>
      </c>
      <c r="AD537" s="55"/>
    </row>
    <row r="538" spans="2:30" x14ac:dyDescent="0.35">
      <c r="B538" s="9" t="str">
        <f>IF(HBL[[#This Row],[Hållbar mängd]]&gt;0,IF(HBL[[#This Row],[Enhet]]=Listor!$A$44,HBL[[#This Row],[Hållbar mängd]]*HBL[[#This Row],[Effektivt värmevärde]]*1000,HBL[[#This Row],[Hållbar mängd]]*HBL[[#This Row],[Effektivt värmevärde]]),"")</f>
        <v/>
      </c>
      <c r="C538" s="120" t="str">
        <f>IFERROR(IF(VLOOKUP(HBL[[#This Row],[Drivmedel]],DML_drivmedel[[FuelID]:[Reduktionsplikt]],10,FALSE)="Ja",VLOOKUP(HBL[[#This Row],[Drivmedelskategori]],Drivmedel[],5,FALSE),""),"")</f>
        <v/>
      </c>
      <c r="D538" s="9" t="str">
        <f>IFERROR(IF(HBL[[#This Row],[Hållbar mängd]]&gt;0,HBL[[#This Row],[Växthusgasutsläpp g CO2e/MJ]]*HBL[[#This Row],[Energimängd MJ]]/1000000,""),"")</f>
        <v/>
      </c>
      <c r="E538" s="9" t="str">
        <f>IF(HBL[[#This Row],[Hållbar mängd]]&gt;0,CONCATENATE(Rapporteringsår,"-",HBL[[#This Row],[ID]]),"")</f>
        <v/>
      </c>
      <c r="F538" s="9" t="str">
        <f>IF(HBL[[#This Row],[Hållbar mängd]]&gt;0,Organisationsnummer,"")</f>
        <v/>
      </c>
      <c r="G538" s="9" t="str">
        <f>IF(HBL[[#This Row],[Hållbar mängd]]&gt;0,Rapporteringsår,"")</f>
        <v/>
      </c>
      <c r="H538" s="76" t="str">
        <f>IFERROR(VLOOKUP(HBL[[#This Row],[Råvara]],Råvaror!$B$3:$D$81,3,FALSE),"")</f>
        <v/>
      </c>
      <c r="I538" s="76" t="str">
        <f>IFERROR(VLOOKUP(HBL[[#This Row],[Råvara]],Råvaror!$B$3:$E$81,4,FALSE),"")</f>
        <v/>
      </c>
      <c r="J538" s="76" t="str">
        <f>IFERROR(VLOOKUP(HBL[[#This Row],[Drivmedel]],DML_drivmedel[[FuelID]:[Drivmedel]],6,FALSE),"")</f>
        <v/>
      </c>
      <c r="K538" s="148">
        <v>3536</v>
      </c>
      <c r="L538" s="3"/>
      <c r="M538" s="3"/>
      <c r="N538" s="3"/>
      <c r="O538" s="78"/>
      <c r="P538" s="3"/>
      <c r="Q538" s="3" t="str">
        <f>IFERROR(HLOOKUP(HBL[[#This Row],[Bränslekategori]],Listor!$G$292:$N$306,IF(HBL[[#This Row],[Enhet]]=Listor!$A$44,14,IF(HBL[[#This Row],[Enhet]]=Listor!$A$45,15,"")),FALSE),"")</f>
        <v/>
      </c>
      <c r="R538" s="3"/>
      <c r="S538" s="3"/>
      <c r="T538" s="3"/>
      <c r="U538" s="3"/>
      <c r="V538" s="3"/>
      <c r="W538" s="3"/>
      <c r="X538" s="3"/>
      <c r="Y538" s="77" t="str">
        <f>IF(HBL[[#This Row],[Produktionskedja]]&lt;&gt;"",VLOOKUP(HBL[[#This Row],[Produktionskedja]],Normalvärden[],4,FALSE),"")</f>
        <v/>
      </c>
      <c r="Z538" s="54"/>
      <c r="AA538" s="3"/>
      <c r="AB538" s="54"/>
      <c r="AC538" s="55" t="str">
        <f>IF(HBL[[#This Row],[Växthusgasutsläpp g CO2e/MJ]]&lt;&gt;"",IF(HBL[[#This Row],[Växthusgasutsläpp g CO2e/MJ]]&gt;(0.5*VLOOKUP(HBL[[#This Row],[Användningsområde]],Användningsområde[],2,FALSE)),"Utsläppsminskningen är mindre än 50 % och uppfyller därför inte hållbarhetskriterierna",""),"")</f>
        <v/>
      </c>
      <c r="AD538" s="55"/>
    </row>
    <row r="539" spans="2:30" x14ac:dyDescent="0.35">
      <c r="B539" s="9" t="str">
        <f>IF(HBL[[#This Row],[Hållbar mängd]]&gt;0,IF(HBL[[#This Row],[Enhet]]=Listor!$A$44,HBL[[#This Row],[Hållbar mängd]]*HBL[[#This Row],[Effektivt värmevärde]]*1000,HBL[[#This Row],[Hållbar mängd]]*HBL[[#This Row],[Effektivt värmevärde]]),"")</f>
        <v/>
      </c>
      <c r="C539" s="120" t="str">
        <f>IFERROR(IF(VLOOKUP(HBL[[#This Row],[Drivmedel]],DML_drivmedel[[FuelID]:[Reduktionsplikt]],10,FALSE)="Ja",VLOOKUP(HBL[[#This Row],[Drivmedelskategori]],Drivmedel[],5,FALSE),""),"")</f>
        <v/>
      </c>
      <c r="D539" s="9" t="str">
        <f>IFERROR(IF(HBL[[#This Row],[Hållbar mängd]]&gt;0,HBL[[#This Row],[Växthusgasutsläpp g CO2e/MJ]]*HBL[[#This Row],[Energimängd MJ]]/1000000,""),"")</f>
        <v/>
      </c>
      <c r="E539" s="9" t="str">
        <f>IF(HBL[[#This Row],[Hållbar mängd]]&gt;0,CONCATENATE(Rapporteringsår,"-",HBL[[#This Row],[ID]]),"")</f>
        <v/>
      </c>
      <c r="F539" s="9" t="str">
        <f>IF(HBL[[#This Row],[Hållbar mängd]]&gt;0,Organisationsnummer,"")</f>
        <v/>
      </c>
      <c r="G539" s="9" t="str">
        <f>IF(HBL[[#This Row],[Hållbar mängd]]&gt;0,Rapporteringsår,"")</f>
        <v/>
      </c>
      <c r="H539" s="76" t="str">
        <f>IFERROR(VLOOKUP(HBL[[#This Row],[Råvara]],Råvaror!$B$3:$D$81,3,FALSE),"")</f>
        <v/>
      </c>
      <c r="I539" s="76" t="str">
        <f>IFERROR(VLOOKUP(HBL[[#This Row],[Råvara]],Råvaror!$B$3:$E$81,4,FALSE),"")</f>
        <v/>
      </c>
      <c r="J539" s="76" t="str">
        <f>IFERROR(VLOOKUP(HBL[[#This Row],[Drivmedel]],DML_drivmedel[[FuelID]:[Drivmedel]],6,FALSE),"")</f>
        <v/>
      </c>
      <c r="K539" s="148">
        <v>3537</v>
      </c>
      <c r="L539" s="3"/>
      <c r="M539" s="3"/>
      <c r="N539" s="3"/>
      <c r="O539" s="78"/>
      <c r="P539" s="3"/>
      <c r="Q539" s="3" t="str">
        <f>IFERROR(HLOOKUP(HBL[[#This Row],[Bränslekategori]],Listor!$G$292:$N$306,IF(HBL[[#This Row],[Enhet]]=Listor!$A$44,14,IF(HBL[[#This Row],[Enhet]]=Listor!$A$45,15,"")),FALSE),"")</f>
        <v/>
      </c>
      <c r="R539" s="3"/>
      <c r="S539" s="3"/>
      <c r="T539" s="3"/>
      <c r="U539" s="3"/>
      <c r="V539" s="3"/>
      <c r="W539" s="3"/>
      <c r="X539" s="3"/>
      <c r="Y539" s="77" t="str">
        <f>IF(HBL[[#This Row],[Produktionskedja]]&lt;&gt;"",VLOOKUP(HBL[[#This Row],[Produktionskedja]],Normalvärden[],4,FALSE),"")</f>
        <v/>
      </c>
      <c r="Z539" s="54"/>
      <c r="AA539" s="3"/>
      <c r="AB539" s="54"/>
      <c r="AC539" s="55" t="str">
        <f>IF(HBL[[#This Row],[Växthusgasutsläpp g CO2e/MJ]]&lt;&gt;"",IF(HBL[[#This Row],[Växthusgasutsläpp g CO2e/MJ]]&gt;(0.5*VLOOKUP(HBL[[#This Row],[Användningsområde]],Användningsområde[],2,FALSE)),"Utsläppsminskningen är mindre än 50 % och uppfyller därför inte hållbarhetskriterierna",""),"")</f>
        <v/>
      </c>
      <c r="AD539" s="55"/>
    </row>
    <row r="540" spans="2:30" x14ac:dyDescent="0.35">
      <c r="B540" s="9" t="str">
        <f>IF(HBL[[#This Row],[Hållbar mängd]]&gt;0,IF(HBL[[#This Row],[Enhet]]=Listor!$A$44,HBL[[#This Row],[Hållbar mängd]]*HBL[[#This Row],[Effektivt värmevärde]]*1000,HBL[[#This Row],[Hållbar mängd]]*HBL[[#This Row],[Effektivt värmevärde]]),"")</f>
        <v/>
      </c>
      <c r="C540" s="120" t="str">
        <f>IFERROR(IF(VLOOKUP(HBL[[#This Row],[Drivmedel]],DML_drivmedel[[FuelID]:[Reduktionsplikt]],10,FALSE)="Ja",VLOOKUP(HBL[[#This Row],[Drivmedelskategori]],Drivmedel[],5,FALSE),""),"")</f>
        <v/>
      </c>
      <c r="D540" s="9" t="str">
        <f>IFERROR(IF(HBL[[#This Row],[Hållbar mängd]]&gt;0,HBL[[#This Row],[Växthusgasutsläpp g CO2e/MJ]]*HBL[[#This Row],[Energimängd MJ]]/1000000,""),"")</f>
        <v/>
      </c>
      <c r="E540" s="9" t="str">
        <f>IF(HBL[[#This Row],[Hållbar mängd]]&gt;0,CONCATENATE(Rapporteringsår,"-",HBL[[#This Row],[ID]]),"")</f>
        <v/>
      </c>
      <c r="F540" s="9" t="str">
        <f>IF(HBL[[#This Row],[Hållbar mängd]]&gt;0,Organisationsnummer,"")</f>
        <v/>
      </c>
      <c r="G540" s="9" t="str">
        <f>IF(HBL[[#This Row],[Hållbar mängd]]&gt;0,Rapporteringsår,"")</f>
        <v/>
      </c>
      <c r="H540" s="76" t="str">
        <f>IFERROR(VLOOKUP(HBL[[#This Row],[Råvara]],Råvaror!$B$3:$D$81,3,FALSE),"")</f>
        <v/>
      </c>
      <c r="I540" s="76" t="str">
        <f>IFERROR(VLOOKUP(HBL[[#This Row],[Råvara]],Råvaror!$B$3:$E$81,4,FALSE),"")</f>
        <v/>
      </c>
      <c r="J540" s="76" t="str">
        <f>IFERROR(VLOOKUP(HBL[[#This Row],[Drivmedel]],DML_drivmedel[[FuelID]:[Drivmedel]],6,FALSE),"")</f>
        <v/>
      </c>
      <c r="K540" s="148">
        <v>3538</v>
      </c>
      <c r="L540" s="3"/>
      <c r="M540" s="3"/>
      <c r="N540" s="3"/>
      <c r="O540" s="78"/>
      <c r="P540" s="3"/>
      <c r="Q540" s="3" t="str">
        <f>IFERROR(HLOOKUP(HBL[[#This Row],[Bränslekategori]],Listor!$G$292:$N$306,IF(HBL[[#This Row],[Enhet]]=Listor!$A$44,14,IF(HBL[[#This Row],[Enhet]]=Listor!$A$45,15,"")),FALSE),"")</f>
        <v/>
      </c>
      <c r="R540" s="3"/>
      <c r="S540" s="3"/>
      <c r="T540" s="3"/>
      <c r="U540" s="3"/>
      <c r="V540" s="3"/>
      <c r="W540" s="3"/>
      <c r="X540" s="3"/>
      <c r="Y540" s="77" t="str">
        <f>IF(HBL[[#This Row],[Produktionskedja]]&lt;&gt;"",VLOOKUP(HBL[[#This Row],[Produktionskedja]],Normalvärden[],4,FALSE),"")</f>
        <v/>
      </c>
      <c r="Z540" s="54"/>
      <c r="AA540" s="3"/>
      <c r="AB540" s="54"/>
      <c r="AC540" s="55" t="str">
        <f>IF(HBL[[#This Row],[Växthusgasutsläpp g CO2e/MJ]]&lt;&gt;"",IF(HBL[[#This Row],[Växthusgasutsläpp g CO2e/MJ]]&gt;(0.5*VLOOKUP(HBL[[#This Row],[Användningsområde]],Användningsområde[],2,FALSE)),"Utsläppsminskningen är mindre än 50 % och uppfyller därför inte hållbarhetskriterierna",""),"")</f>
        <v/>
      </c>
      <c r="AD540" s="55"/>
    </row>
    <row r="541" spans="2:30" x14ac:dyDescent="0.35">
      <c r="B541" s="9" t="str">
        <f>IF(HBL[[#This Row],[Hållbar mängd]]&gt;0,IF(HBL[[#This Row],[Enhet]]=Listor!$A$44,HBL[[#This Row],[Hållbar mängd]]*HBL[[#This Row],[Effektivt värmevärde]]*1000,HBL[[#This Row],[Hållbar mängd]]*HBL[[#This Row],[Effektivt värmevärde]]),"")</f>
        <v/>
      </c>
      <c r="C541" s="120" t="str">
        <f>IFERROR(IF(VLOOKUP(HBL[[#This Row],[Drivmedel]],DML_drivmedel[[FuelID]:[Reduktionsplikt]],10,FALSE)="Ja",VLOOKUP(HBL[[#This Row],[Drivmedelskategori]],Drivmedel[],5,FALSE),""),"")</f>
        <v/>
      </c>
      <c r="D541" s="9" t="str">
        <f>IFERROR(IF(HBL[[#This Row],[Hållbar mängd]]&gt;0,HBL[[#This Row],[Växthusgasutsläpp g CO2e/MJ]]*HBL[[#This Row],[Energimängd MJ]]/1000000,""),"")</f>
        <v/>
      </c>
      <c r="E541" s="9" t="str">
        <f>IF(HBL[[#This Row],[Hållbar mängd]]&gt;0,CONCATENATE(Rapporteringsår,"-",HBL[[#This Row],[ID]]),"")</f>
        <v/>
      </c>
      <c r="F541" s="9" t="str">
        <f>IF(HBL[[#This Row],[Hållbar mängd]]&gt;0,Organisationsnummer,"")</f>
        <v/>
      </c>
      <c r="G541" s="9" t="str">
        <f>IF(HBL[[#This Row],[Hållbar mängd]]&gt;0,Rapporteringsår,"")</f>
        <v/>
      </c>
      <c r="H541" s="76" t="str">
        <f>IFERROR(VLOOKUP(HBL[[#This Row],[Råvara]],Råvaror!$B$3:$D$81,3,FALSE),"")</f>
        <v/>
      </c>
      <c r="I541" s="76" t="str">
        <f>IFERROR(VLOOKUP(HBL[[#This Row],[Råvara]],Råvaror!$B$3:$E$81,4,FALSE),"")</f>
        <v/>
      </c>
      <c r="J541" s="76" t="str">
        <f>IFERROR(VLOOKUP(HBL[[#This Row],[Drivmedel]],DML_drivmedel[[FuelID]:[Drivmedel]],6,FALSE),"")</f>
        <v/>
      </c>
      <c r="K541" s="148">
        <v>3539</v>
      </c>
      <c r="L541" s="3"/>
      <c r="M541" s="3"/>
      <c r="N541" s="3"/>
      <c r="O541" s="78"/>
      <c r="P541" s="3"/>
      <c r="Q541" s="3" t="str">
        <f>IFERROR(HLOOKUP(HBL[[#This Row],[Bränslekategori]],Listor!$G$292:$N$306,IF(HBL[[#This Row],[Enhet]]=Listor!$A$44,14,IF(HBL[[#This Row],[Enhet]]=Listor!$A$45,15,"")),FALSE),"")</f>
        <v/>
      </c>
      <c r="R541" s="3"/>
      <c r="S541" s="3"/>
      <c r="T541" s="3"/>
      <c r="U541" s="3"/>
      <c r="V541" s="3"/>
      <c r="W541" s="3"/>
      <c r="X541" s="3"/>
      <c r="Y541" s="77" t="str">
        <f>IF(HBL[[#This Row],[Produktionskedja]]&lt;&gt;"",VLOOKUP(HBL[[#This Row],[Produktionskedja]],Normalvärden[],4,FALSE),"")</f>
        <v/>
      </c>
      <c r="Z541" s="54"/>
      <c r="AA541" s="3"/>
      <c r="AB541" s="54"/>
      <c r="AC541" s="55" t="str">
        <f>IF(HBL[[#This Row],[Växthusgasutsläpp g CO2e/MJ]]&lt;&gt;"",IF(HBL[[#This Row],[Växthusgasutsläpp g CO2e/MJ]]&gt;(0.5*VLOOKUP(HBL[[#This Row],[Användningsområde]],Användningsområde[],2,FALSE)),"Utsläppsminskningen är mindre än 50 % och uppfyller därför inte hållbarhetskriterierna",""),"")</f>
        <v/>
      </c>
      <c r="AD541" s="55"/>
    </row>
    <row r="542" spans="2:30" x14ac:dyDescent="0.35">
      <c r="B542" s="9" t="str">
        <f>IF(HBL[[#This Row],[Hållbar mängd]]&gt;0,IF(HBL[[#This Row],[Enhet]]=Listor!$A$44,HBL[[#This Row],[Hållbar mängd]]*HBL[[#This Row],[Effektivt värmevärde]]*1000,HBL[[#This Row],[Hållbar mängd]]*HBL[[#This Row],[Effektivt värmevärde]]),"")</f>
        <v/>
      </c>
      <c r="C542" s="120" t="str">
        <f>IFERROR(IF(VLOOKUP(HBL[[#This Row],[Drivmedel]],DML_drivmedel[[FuelID]:[Reduktionsplikt]],10,FALSE)="Ja",VLOOKUP(HBL[[#This Row],[Drivmedelskategori]],Drivmedel[],5,FALSE),""),"")</f>
        <v/>
      </c>
      <c r="D542" s="9" t="str">
        <f>IFERROR(IF(HBL[[#This Row],[Hållbar mängd]]&gt;0,HBL[[#This Row],[Växthusgasutsläpp g CO2e/MJ]]*HBL[[#This Row],[Energimängd MJ]]/1000000,""),"")</f>
        <v/>
      </c>
      <c r="E542" s="9" t="str">
        <f>IF(HBL[[#This Row],[Hållbar mängd]]&gt;0,CONCATENATE(Rapporteringsår,"-",HBL[[#This Row],[ID]]),"")</f>
        <v/>
      </c>
      <c r="F542" s="9" t="str">
        <f>IF(HBL[[#This Row],[Hållbar mängd]]&gt;0,Organisationsnummer,"")</f>
        <v/>
      </c>
      <c r="G542" s="9" t="str">
        <f>IF(HBL[[#This Row],[Hållbar mängd]]&gt;0,Rapporteringsår,"")</f>
        <v/>
      </c>
      <c r="H542" s="76" t="str">
        <f>IFERROR(VLOOKUP(HBL[[#This Row],[Råvara]],Råvaror!$B$3:$D$81,3,FALSE),"")</f>
        <v/>
      </c>
      <c r="I542" s="76" t="str">
        <f>IFERROR(VLOOKUP(HBL[[#This Row],[Råvara]],Råvaror!$B$3:$E$81,4,FALSE),"")</f>
        <v/>
      </c>
      <c r="J542" s="76" t="str">
        <f>IFERROR(VLOOKUP(HBL[[#This Row],[Drivmedel]],DML_drivmedel[[FuelID]:[Drivmedel]],6,FALSE),"")</f>
        <v/>
      </c>
      <c r="K542" s="148">
        <v>3540</v>
      </c>
      <c r="L542" s="3"/>
      <c r="M542" s="3"/>
      <c r="N542" s="3"/>
      <c r="O542" s="78"/>
      <c r="P542" s="3"/>
      <c r="Q542" s="3" t="str">
        <f>IFERROR(HLOOKUP(HBL[[#This Row],[Bränslekategori]],Listor!$G$292:$N$306,IF(HBL[[#This Row],[Enhet]]=Listor!$A$44,14,IF(HBL[[#This Row],[Enhet]]=Listor!$A$45,15,"")),FALSE),"")</f>
        <v/>
      </c>
      <c r="R542" s="3"/>
      <c r="S542" s="3"/>
      <c r="T542" s="3"/>
      <c r="U542" s="3"/>
      <c r="V542" s="3"/>
      <c r="W542" s="3"/>
      <c r="X542" s="3"/>
      <c r="Y542" s="77" t="str">
        <f>IF(HBL[[#This Row],[Produktionskedja]]&lt;&gt;"",VLOOKUP(HBL[[#This Row],[Produktionskedja]],Normalvärden[],4,FALSE),"")</f>
        <v/>
      </c>
      <c r="Z542" s="54"/>
      <c r="AA542" s="3"/>
      <c r="AB542" s="54"/>
      <c r="AC542" s="55" t="str">
        <f>IF(HBL[[#This Row],[Växthusgasutsläpp g CO2e/MJ]]&lt;&gt;"",IF(HBL[[#This Row],[Växthusgasutsläpp g CO2e/MJ]]&gt;(0.5*VLOOKUP(HBL[[#This Row],[Användningsområde]],Användningsområde[],2,FALSE)),"Utsläppsminskningen är mindre än 50 % och uppfyller därför inte hållbarhetskriterierna",""),"")</f>
        <v/>
      </c>
      <c r="AD542" s="55"/>
    </row>
    <row r="543" spans="2:30" x14ac:dyDescent="0.35">
      <c r="B543" s="9" t="str">
        <f>IF(HBL[[#This Row],[Hållbar mängd]]&gt;0,IF(HBL[[#This Row],[Enhet]]=Listor!$A$44,HBL[[#This Row],[Hållbar mängd]]*HBL[[#This Row],[Effektivt värmevärde]]*1000,HBL[[#This Row],[Hållbar mängd]]*HBL[[#This Row],[Effektivt värmevärde]]),"")</f>
        <v/>
      </c>
      <c r="C543" s="120" t="str">
        <f>IFERROR(IF(VLOOKUP(HBL[[#This Row],[Drivmedel]],DML_drivmedel[[FuelID]:[Reduktionsplikt]],10,FALSE)="Ja",VLOOKUP(HBL[[#This Row],[Drivmedelskategori]],Drivmedel[],5,FALSE),""),"")</f>
        <v/>
      </c>
      <c r="D543" s="9" t="str">
        <f>IFERROR(IF(HBL[[#This Row],[Hållbar mängd]]&gt;0,HBL[[#This Row],[Växthusgasutsläpp g CO2e/MJ]]*HBL[[#This Row],[Energimängd MJ]]/1000000,""),"")</f>
        <v/>
      </c>
      <c r="E543" s="9" t="str">
        <f>IF(HBL[[#This Row],[Hållbar mängd]]&gt;0,CONCATENATE(Rapporteringsår,"-",HBL[[#This Row],[ID]]),"")</f>
        <v/>
      </c>
      <c r="F543" s="9" t="str">
        <f>IF(HBL[[#This Row],[Hållbar mängd]]&gt;0,Organisationsnummer,"")</f>
        <v/>
      </c>
      <c r="G543" s="9" t="str">
        <f>IF(HBL[[#This Row],[Hållbar mängd]]&gt;0,Rapporteringsår,"")</f>
        <v/>
      </c>
      <c r="H543" s="76" t="str">
        <f>IFERROR(VLOOKUP(HBL[[#This Row],[Råvara]],Råvaror!$B$3:$D$81,3,FALSE),"")</f>
        <v/>
      </c>
      <c r="I543" s="76" t="str">
        <f>IFERROR(VLOOKUP(HBL[[#This Row],[Råvara]],Råvaror!$B$3:$E$81,4,FALSE),"")</f>
        <v/>
      </c>
      <c r="J543" s="76" t="str">
        <f>IFERROR(VLOOKUP(HBL[[#This Row],[Drivmedel]],DML_drivmedel[[FuelID]:[Drivmedel]],6,FALSE),"")</f>
        <v/>
      </c>
      <c r="K543" s="148">
        <v>3541</v>
      </c>
      <c r="L543" s="3"/>
      <c r="M543" s="3"/>
      <c r="N543" s="3"/>
      <c r="O543" s="78"/>
      <c r="P543" s="3"/>
      <c r="Q543" s="3" t="str">
        <f>IFERROR(HLOOKUP(HBL[[#This Row],[Bränslekategori]],Listor!$G$292:$N$306,IF(HBL[[#This Row],[Enhet]]=Listor!$A$44,14,IF(HBL[[#This Row],[Enhet]]=Listor!$A$45,15,"")),FALSE),"")</f>
        <v/>
      </c>
      <c r="R543" s="3"/>
      <c r="S543" s="3"/>
      <c r="T543" s="3"/>
      <c r="U543" s="3"/>
      <c r="V543" s="3"/>
      <c r="W543" s="3"/>
      <c r="X543" s="3"/>
      <c r="Y543" s="77" t="str">
        <f>IF(HBL[[#This Row],[Produktionskedja]]&lt;&gt;"",VLOOKUP(HBL[[#This Row],[Produktionskedja]],Normalvärden[],4,FALSE),"")</f>
        <v/>
      </c>
      <c r="Z543" s="54"/>
      <c r="AA543" s="3"/>
      <c r="AB543" s="54"/>
      <c r="AC543" s="55" t="str">
        <f>IF(HBL[[#This Row],[Växthusgasutsläpp g CO2e/MJ]]&lt;&gt;"",IF(HBL[[#This Row],[Växthusgasutsläpp g CO2e/MJ]]&gt;(0.5*VLOOKUP(HBL[[#This Row],[Användningsområde]],Användningsområde[],2,FALSE)),"Utsläppsminskningen är mindre än 50 % och uppfyller därför inte hållbarhetskriterierna",""),"")</f>
        <v/>
      </c>
      <c r="AD543" s="55"/>
    </row>
    <row r="544" spans="2:30" x14ac:dyDescent="0.35">
      <c r="B544" s="9" t="str">
        <f>IF(HBL[[#This Row],[Hållbar mängd]]&gt;0,IF(HBL[[#This Row],[Enhet]]=Listor!$A$44,HBL[[#This Row],[Hållbar mängd]]*HBL[[#This Row],[Effektivt värmevärde]]*1000,HBL[[#This Row],[Hållbar mängd]]*HBL[[#This Row],[Effektivt värmevärde]]),"")</f>
        <v/>
      </c>
      <c r="C544" s="120" t="str">
        <f>IFERROR(IF(VLOOKUP(HBL[[#This Row],[Drivmedel]],DML_drivmedel[[FuelID]:[Reduktionsplikt]],10,FALSE)="Ja",VLOOKUP(HBL[[#This Row],[Drivmedelskategori]],Drivmedel[],5,FALSE),""),"")</f>
        <v/>
      </c>
      <c r="D544" s="9" t="str">
        <f>IFERROR(IF(HBL[[#This Row],[Hållbar mängd]]&gt;0,HBL[[#This Row],[Växthusgasutsläpp g CO2e/MJ]]*HBL[[#This Row],[Energimängd MJ]]/1000000,""),"")</f>
        <v/>
      </c>
      <c r="E544" s="9" t="str">
        <f>IF(HBL[[#This Row],[Hållbar mängd]]&gt;0,CONCATENATE(Rapporteringsår,"-",HBL[[#This Row],[ID]]),"")</f>
        <v/>
      </c>
      <c r="F544" s="9" t="str">
        <f>IF(HBL[[#This Row],[Hållbar mängd]]&gt;0,Organisationsnummer,"")</f>
        <v/>
      </c>
      <c r="G544" s="9" t="str">
        <f>IF(HBL[[#This Row],[Hållbar mängd]]&gt;0,Rapporteringsår,"")</f>
        <v/>
      </c>
      <c r="H544" s="76" t="str">
        <f>IFERROR(VLOOKUP(HBL[[#This Row],[Råvara]],Råvaror!$B$3:$D$81,3,FALSE),"")</f>
        <v/>
      </c>
      <c r="I544" s="76" t="str">
        <f>IFERROR(VLOOKUP(HBL[[#This Row],[Råvara]],Råvaror!$B$3:$E$81,4,FALSE),"")</f>
        <v/>
      </c>
      <c r="J544" s="76" t="str">
        <f>IFERROR(VLOOKUP(HBL[[#This Row],[Drivmedel]],DML_drivmedel[[FuelID]:[Drivmedel]],6,FALSE),"")</f>
        <v/>
      </c>
      <c r="K544" s="148">
        <v>3542</v>
      </c>
      <c r="L544" s="3"/>
      <c r="M544" s="3"/>
      <c r="N544" s="3"/>
      <c r="O544" s="78"/>
      <c r="P544" s="3"/>
      <c r="Q544" s="3" t="str">
        <f>IFERROR(HLOOKUP(HBL[[#This Row],[Bränslekategori]],Listor!$G$292:$N$306,IF(HBL[[#This Row],[Enhet]]=Listor!$A$44,14,IF(HBL[[#This Row],[Enhet]]=Listor!$A$45,15,"")),FALSE),"")</f>
        <v/>
      </c>
      <c r="R544" s="3"/>
      <c r="S544" s="3"/>
      <c r="T544" s="3"/>
      <c r="U544" s="3"/>
      <c r="V544" s="3"/>
      <c r="W544" s="3"/>
      <c r="X544" s="3"/>
      <c r="Y544" s="77" t="str">
        <f>IF(HBL[[#This Row],[Produktionskedja]]&lt;&gt;"",VLOOKUP(HBL[[#This Row],[Produktionskedja]],Normalvärden[],4,FALSE),"")</f>
        <v/>
      </c>
      <c r="Z544" s="54"/>
      <c r="AA544" s="3"/>
      <c r="AB544" s="54"/>
      <c r="AC544" s="55" t="str">
        <f>IF(HBL[[#This Row],[Växthusgasutsläpp g CO2e/MJ]]&lt;&gt;"",IF(HBL[[#This Row],[Växthusgasutsläpp g CO2e/MJ]]&gt;(0.5*VLOOKUP(HBL[[#This Row],[Användningsområde]],Användningsområde[],2,FALSE)),"Utsläppsminskningen är mindre än 50 % och uppfyller därför inte hållbarhetskriterierna",""),"")</f>
        <v/>
      </c>
      <c r="AD544" s="55"/>
    </row>
    <row r="545" spans="2:30" x14ac:dyDescent="0.35">
      <c r="B545" s="9" t="str">
        <f>IF(HBL[[#This Row],[Hållbar mängd]]&gt;0,IF(HBL[[#This Row],[Enhet]]=Listor!$A$44,HBL[[#This Row],[Hållbar mängd]]*HBL[[#This Row],[Effektivt värmevärde]]*1000,HBL[[#This Row],[Hållbar mängd]]*HBL[[#This Row],[Effektivt värmevärde]]),"")</f>
        <v/>
      </c>
      <c r="C545" s="120" t="str">
        <f>IFERROR(IF(VLOOKUP(HBL[[#This Row],[Drivmedel]],DML_drivmedel[[FuelID]:[Reduktionsplikt]],10,FALSE)="Ja",VLOOKUP(HBL[[#This Row],[Drivmedelskategori]],Drivmedel[],5,FALSE),""),"")</f>
        <v/>
      </c>
      <c r="D545" s="9" t="str">
        <f>IFERROR(IF(HBL[[#This Row],[Hållbar mängd]]&gt;0,HBL[[#This Row],[Växthusgasutsläpp g CO2e/MJ]]*HBL[[#This Row],[Energimängd MJ]]/1000000,""),"")</f>
        <v/>
      </c>
      <c r="E545" s="9" t="str">
        <f>IF(HBL[[#This Row],[Hållbar mängd]]&gt;0,CONCATENATE(Rapporteringsår,"-",HBL[[#This Row],[ID]]),"")</f>
        <v/>
      </c>
      <c r="F545" s="9" t="str">
        <f>IF(HBL[[#This Row],[Hållbar mängd]]&gt;0,Organisationsnummer,"")</f>
        <v/>
      </c>
      <c r="G545" s="9" t="str">
        <f>IF(HBL[[#This Row],[Hållbar mängd]]&gt;0,Rapporteringsår,"")</f>
        <v/>
      </c>
      <c r="H545" s="76" t="str">
        <f>IFERROR(VLOOKUP(HBL[[#This Row],[Råvara]],Råvaror!$B$3:$D$81,3,FALSE),"")</f>
        <v/>
      </c>
      <c r="I545" s="76" t="str">
        <f>IFERROR(VLOOKUP(HBL[[#This Row],[Råvara]],Råvaror!$B$3:$E$81,4,FALSE),"")</f>
        <v/>
      </c>
      <c r="J545" s="76" t="str">
        <f>IFERROR(VLOOKUP(HBL[[#This Row],[Drivmedel]],DML_drivmedel[[FuelID]:[Drivmedel]],6,FALSE),"")</f>
        <v/>
      </c>
      <c r="K545" s="148">
        <v>3543</v>
      </c>
      <c r="L545" s="3"/>
      <c r="M545" s="3"/>
      <c r="N545" s="3"/>
      <c r="O545" s="78"/>
      <c r="P545" s="3"/>
      <c r="Q545" s="3" t="str">
        <f>IFERROR(HLOOKUP(HBL[[#This Row],[Bränslekategori]],Listor!$G$292:$N$306,IF(HBL[[#This Row],[Enhet]]=Listor!$A$44,14,IF(HBL[[#This Row],[Enhet]]=Listor!$A$45,15,"")),FALSE),"")</f>
        <v/>
      </c>
      <c r="R545" s="3"/>
      <c r="S545" s="3"/>
      <c r="T545" s="3"/>
      <c r="U545" s="3"/>
      <c r="V545" s="3"/>
      <c r="W545" s="3"/>
      <c r="X545" s="3"/>
      <c r="Y545" s="77" t="str">
        <f>IF(HBL[[#This Row],[Produktionskedja]]&lt;&gt;"",VLOOKUP(HBL[[#This Row],[Produktionskedja]],Normalvärden[],4,FALSE),"")</f>
        <v/>
      </c>
      <c r="Z545" s="54"/>
      <c r="AA545" s="3"/>
      <c r="AB545" s="54"/>
      <c r="AC545" s="55" t="str">
        <f>IF(HBL[[#This Row],[Växthusgasutsläpp g CO2e/MJ]]&lt;&gt;"",IF(HBL[[#This Row],[Växthusgasutsläpp g CO2e/MJ]]&gt;(0.5*VLOOKUP(HBL[[#This Row],[Användningsområde]],Användningsområde[],2,FALSE)),"Utsläppsminskningen är mindre än 50 % och uppfyller därför inte hållbarhetskriterierna",""),"")</f>
        <v/>
      </c>
      <c r="AD545" s="55"/>
    </row>
    <row r="546" spans="2:30" x14ac:dyDescent="0.35">
      <c r="B546" s="9" t="str">
        <f>IF(HBL[[#This Row],[Hållbar mängd]]&gt;0,IF(HBL[[#This Row],[Enhet]]=Listor!$A$44,HBL[[#This Row],[Hållbar mängd]]*HBL[[#This Row],[Effektivt värmevärde]]*1000,HBL[[#This Row],[Hållbar mängd]]*HBL[[#This Row],[Effektivt värmevärde]]),"")</f>
        <v/>
      </c>
      <c r="C546" s="120" t="str">
        <f>IFERROR(IF(VLOOKUP(HBL[[#This Row],[Drivmedel]],DML_drivmedel[[FuelID]:[Reduktionsplikt]],10,FALSE)="Ja",VLOOKUP(HBL[[#This Row],[Drivmedelskategori]],Drivmedel[],5,FALSE),""),"")</f>
        <v/>
      </c>
      <c r="D546" s="9" t="str">
        <f>IFERROR(IF(HBL[[#This Row],[Hållbar mängd]]&gt;0,HBL[[#This Row],[Växthusgasutsläpp g CO2e/MJ]]*HBL[[#This Row],[Energimängd MJ]]/1000000,""),"")</f>
        <v/>
      </c>
      <c r="E546" s="9" t="str">
        <f>IF(HBL[[#This Row],[Hållbar mängd]]&gt;0,CONCATENATE(Rapporteringsår,"-",HBL[[#This Row],[ID]]),"")</f>
        <v/>
      </c>
      <c r="F546" s="9" t="str">
        <f>IF(HBL[[#This Row],[Hållbar mängd]]&gt;0,Organisationsnummer,"")</f>
        <v/>
      </c>
      <c r="G546" s="9" t="str">
        <f>IF(HBL[[#This Row],[Hållbar mängd]]&gt;0,Rapporteringsår,"")</f>
        <v/>
      </c>
      <c r="H546" s="76" t="str">
        <f>IFERROR(VLOOKUP(HBL[[#This Row],[Råvara]],Råvaror!$B$3:$D$81,3,FALSE),"")</f>
        <v/>
      </c>
      <c r="I546" s="76" t="str">
        <f>IFERROR(VLOOKUP(HBL[[#This Row],[Råvara]],Råvaror!$B$3:$E$81,4,FALSE),"")</f>
        <v/>
      </c>
      <c r="J546" s="76" t="str">
        <f>IFERROR(VLOOKUP(HBL[[#This Row],[Drivmedel]],DML_drivmedel[[FuelID]:[Drivmedel]],6,FALSE),"")</f>
        <v/>
      </c>
      <c r="K546" s="148">
        <v>3544</v>
      </c>
      <c r="L546" s="3"/>
      <c r="M546" s="3"/>
      <c r="N546" s="3"/>
      <c r="O546" s="78"/>
      <c r="P546" s="3"/>
      <c r="Q546" s="3" t="str">
        <f>IFERROR(HLOOKUP(HBL[[#This Row],[Bränslekategori]],Listor!$G$292:$N$306,IF(HBL[[#This Row],[Enhet]]=Listor!$A$44,14,IF(HBL[[#This Row],[Enhet]]=Listor!$A$45,15,"")),FALSE),"")</f>
        <v/>
      </c>
      <c r="R546" s="3"/>
      <c r="S546" s="3"/>
      <c r="T546" s="3"/>
      <c r="U546" s="3"/>
      <c r="V546" s="3"/>
      <c r="W546" s="3"/>
      <c r="X546" s="3"/>
      <c r="Y546" s="77" t="str">
        <f>IF(HBL[[#This Row],[Produktionskedja]]&lt;&gt;"",VLOOKUP(HBL[[#This Row],[Produktionskedja]],Normalvärden[],4,FALSE),"")</f>
        <v/>
      </c>
      <c r="Z546" s="54"/>
      <c r="AA546" s="3"/>
      <c r="AB546" s="54"/>
      <c r="AC546" s="55" t="str">
        <f>IF(HBL[[#This Row],[Växthusgasutsläpp g CO2e/MJ]]&lt;&gt;"",IF(HBL[[#This Row],[Växthusgasutsläpp g CO2e/MJ]]&gt;(0.5*VLOOKUP(HBL[[#This Row],[Användningsområde]],Användningsområde[],2,FALSE)),"Utsläppsminskningen är mindre än 50 % och uppfyller därför inte hållbarhetskriterierna",""),"")</f>
        <v/>
      </c>
      <c r="AD546" s="55"/>
    </row>
    <row r="547" spans="2:30" x14ac:dyDescent="0.35">
      <c r="B547" s="9" t="str">
        <f>IF(HBL[[#This Row],[Hållbar mängd]]&gt;0,IF(HBL[[#This Row],[Enhet]]=Listor!$A$44,HBL[[#This Row],[Hållbar mängd]]*HBL[[#This Row],[Effektivt värmevärde]]*1000,HBL[[#This Row],[Hållbar mängd]]*HBL[[#This Row],[Effektivt värmevärde]]),"")</f>
        <v/>
      </c>
      <c r="C547" s="120" t="str">
        <f>IFERROR(IF(VLOOKUP(HBL[[#This Row],[Drivmedel]],DML_drivmedel[[FuelID]:[Reduktionsplikt]],10,FALSE)="Ja",VLOOKUP(HBL[[#This Row],[Drivmedelskategori]],Drivmedel[],5,FALSE),""),"")</f>
        <v/>
      </c>
      <c r="D547" s="9" t="str">
        <f>IFERROR(IF(HBL[[#This Row],[Hållbar mängd]]&gt;0,HBL[[#This Row],[Växthusgasutsläpp g CO2e/MJ]]*HBL[[#This Row],[Energimängd MJ]]/1000000,""),"")</f>
        <v/>
      </c>
      <c r="E547" s="9" t="str">
        <f>IF(HBL[[#This Row],[Hållbar mängd]]&gt;0,CONCATENATE(Rapporteringsår,"-",HBL[[#This Row],[ID]]),"")</f>
        <v/>
      </c>
      <c r="F547" s="9" t="str">
        <f>IF(HBL[[#This Row],[Hållbar mängd]]&gt;0,Organisationsnummer,"")</f>
        <v/>
      </c>
      <c r="G547" s="9" t="str">
        <f>IF(HBL[[#This Row],[Hållbar mängd]]&gt;0,Rapporteringsår,"")</f>
        <v/>
      </c>
      <c r="H547" s="76" t="str">
        <f>IFERROR(VLOOKUP(HBL[[#This Row],[Råvara]],Råvaror!$B$3:$D$81,3,FALSE),"")</f>
        <v/>
      </c>
      <c r="I547" s="76" t="str">
        <f>IFERROR(VLOOKUP(HBL[[#This Row],[Råvara]],Råvaror!$B$3:$E$81,4,FALSE),"")</f>
        <v/>
      </c>
      <c r="J547" s="76" t="str">
        <f>IFERROR(VLOOKUP(HBL[[#This Row],[Drivmedel]],DML_drivmedel[[FuelID]:[Drivmedel]],6,FALSE),"")</f>
        <v/>
      </c>
      <c r="K547" s="148">
        <v>3545</v>
      </c>
      <c r="L547" s="3"/>
      <c r="M547" s="3"/>
      <c r="N547" s="3"/>
      <c r="O547" s="78"/>
      <c r="P547" s="3"/>
      <c r="Q547" s="3" t="str">
        <f>IFERROR(HLOOKUP(HBL[[#This Row],[Bränslekategori]],Listor!$G$292:$N$306,IF(HBL[[#This Row],[Enhet]]=Listor!$A$44,14,IF(HBL[[#This Row],[Enhet]]=Listor!$A$45,15,"")),FALSE),"")</f>
        <v/>
      </c>
      <c r="R547" s="3"/>
      <c r="S547" s="3"/>
      <c r="T547" s="3"/>
      <c r="U547" s="3"/>
      <c r="V547" s="3"/>
      <c r="W547" s="3"/>
      <c r="X547" s="3"/>
      <c r="Y547" s="77" t="str">
        <f>IF(HBL[[#This Row],[Produktionskedja]]&lt;&gt;"",VLOOKUP(HBL[[#This Row],[Produktionskedja]],Normalvärden[],4,FALSE),"")</f>
        <v/>
      </c>
      <c r="Z547" s="54"/>
      <c r="AA547" s="3"/>
      <c r="AB547" s="54"/>
      <c r="AC547" s="55" t="str">
        <f>IF(HBL[[#This Row],[Växthusgasutsläpp g CO2e/MJ]]&lt;&gt;"",IF(HBL[[#This Row],[Växthusgasutsläpp g CO2e/MJ]]&gt;(0.5*VLOOKUP(HBL[[#This Row],[Användningsområde]],Användningsområde[],2,FALSE)),"Utsläppsminskningen är mindre än 50 % och uppfyller därför inte hållbarhetskriterierna",""),"")</f>
        <v/>
      </c>
      <c r="AD547" s="55"/>
    </row>
    <row r="548" spans="2:30" x14ac:dyDescent="0.35">
      <c r="B548" s="9" t="str">
        <f>IF(HBL[[#This Row],[Hållbar mängd]]&gt;0,IF(HBL[[#This Row],[Enhet]]=Listor!$A$44,HBL[[#This Row],[Hållbar mängd]]*HBL[[#This Row],[Effektivt värmevärde]]*1000,HBL[[#This Row],[Hållbar mängd]]*HBL[[#This Row],[Effektivt värmevärde]]),"")</f>
        <v/>
      </c>
      <c r="C548" s="120" t="str">
        <f>IFERROR(IF(VLOOKUP(HBL[[#This Row],[Drivmedel]],DML_drivmedel[[FuelID]:[Reduktionsplikt]],10,FALSE)="Ja",VLOOKUP(HBL[[#This Row],[Drivmedelskategori]],Drivmedel[],5,FALSE),""),"")</f>
        <v/>
      </c>
      <c r="D548" s="9" t="str">
        <f>IFERROR(IF(HBL[[#This Row],[Hållbar mängd]]&gt;0,HBL[[#This Row],[Växthusgasutsläpp g CO2e/MJ]]*HBL[[#This Row],[Energimängd MJ]]/1000000,""),"")</f>
        <v/>
      </c>
      <c r="E548" s="9" t="str">
        <f>IF(HBL[[#This Row],[Hållbar mängd]]&gt;0,CONCATENATE(Rapporteringsår,"-",HBL[[#This Row],[ID]]),"")</f>
        <v/>
      </c>
      <c r="F548" s="9" t="str">
        <f>IF(HBL[[#This Row],[Hållbar mängd]]&gt;0,Organisationsnummer,"")</f>
        <v/>
      </c>
      <c r="G548" s="9" t="str">
        <f>IF(HBL[[#This Row],[Hållbar mängd]]&gt;0,Rapporteringsår,"")</f>
        <v/>
      </c>
      <c r="H548" s="76" t="str">
        <f>IFERROR(VLOOKUP(HBL[[#This Row],[Råvara]],Råvaror!$B$3:$D$81,3,FALSE),"")</f>
        <v/>
      </c>
      <c r="I548" s="76" t="str">
        <f>IFERROR(VLOOKUP(HBL[[#This Row],[Råvara]],Råvaror!$B$3:$E$81,4,FALSE),"")</f>
        <v/>
      </c>
      <c r="J548" s="76" t="str">
        <f>IFERROR(VLOOKUP(HBL[[#This Row],[Drivmedel]],DML_drivmedel[[FuelID]:[Drivmedel]],6,FALSE),"")</f>
        <v/>
      </c>
      <c r="K548" s="148">
        <v>3546</v>
      </c>
      <c r="L548" s="3"/>
      <c r="M548" s="3"/>
      <c r="N548" s="3"/>
      <c r="O548" s="78"/>
      <c r="P548" s="3"/>
      <c r="Q548" s="3" t="str">
        <f>IFERROR(HLOOKUP(HBL[[#This Row],[Bränslekategori]],Listor!$G$292:$N$306,IF(HBL[[#This Row],[Enhet]]=Listor!$A$44,14,IF(HBL[[#This Row],[Enhet]]=Listor!$A$45,15,"")),FALSE),"")</f>
        <v/>
      </c>
      <c r="R548" s="3"/>
      <c r="S548" s="3"/>
      <c r="T548" s="3"/>
      <c r="U548" s="3"/>
      <c r="V548" s="3"/>
      <c r="W548" s="3"/>
      <c r="X548" s="3"/>
      <c r="Y548" s="77" t="str">
        <f>IF(HBL[[#This Row],[Produktionskedja]]&lt;&gt;"",VLOOKUP(HBL[[#This Row],[Produktionskedja]],Normalvärden[],4,FALSE),"")</f>
        <v/>
      </c>
      <c r="Z548" s="54"/>
      <c r="AA548" s="3"/>
      <c r="AB548" s="54"/>
      <c r="AC548" s="55" t="str">
        <f>IF(HBL[[#This Row],[Växthusgasutsläpp g CO2e/MJ]]&lt;&gt;"",IF(HBL[[#This Row],[Växthusgasutsläpp g CO2e/MJ]]&gt;(0.5*VLOOKUP(HBL[[#This Row],[Användningsområde]],Användningsområde[],2,FALSE)),"Utsläppsminskningen är mindre än 50 % och uppfyller därför inte hållbarhetskriterierna",""),"")</f>
        <v/>
      </c>
      <c r="AD548" s="55"/>
    </row>
    <row r="549" spans="2:30" x14ac:dyDescent="0.35">
      <c r="B549" s="9" t="str">
        <f>IF(HBL[[#This Row],[Hållbar mängd]]&gt;0,IF(HBL[[#This Row],[Enhet]]=Listor!$A$44,HBL[[#This Row],[Hållbar mängd]]*HBL[[#This Row],[Effektivt värmevärde]]*1000,HBL[[#This Row],[Hållbar mängd]]*HBL[[#This Row],[Effektivt värmevärde]]),"")</f>
        <v/>
      </c>
      <c r="C549" s="120" t="str">
        <f>IFERROR(IF(VLOOKUP(HBL[[#This Row],[Drivmedel]],DML_drivmedel[[FuelID]:[Reduktionsplikt]],10,FALSE)="Ja",VLOOKUP(HBL[[#This Row],[Drivmedelskategori]],Drivmedel[],5,FALSE),""),"")</f>
        <v/>
      </c>
      <c r="D549" s="9" t="str">
        <f>IFERROR(IF(HBL[[#This Row],[Hållbar mängd]]&gt;0,HBL[[#This Row],[Växthusgasutsläpp g CO2e/MJ]]*HBL[[#This Row],[Energimängd MJ]]/1000000,""),"")</f>
        <v/>
      </c>
      <c r="E549" s="9" t="str">
        <f>IF(HBL[[#This Row],[Hållbar mängd]]&gt;0,CONCATENATE(Rapporteringsår,"-",HBL[[#This Row],[ID]]),"")</f>
        <v/>
      </c>
      <c r="F549" s="9" t="str">
        <f>IF(HBL[[#This Row],[Hållbar mängd]]&gt;0,Organisationsnummer,"")</f>
        <v/>
      </c>
      <c r="G549" s="9" t="str">
        <f>IF(HBL[[#This Row],[Hållbar mängd]]&gt;0,Rapporteringsår,"")</f>
        <v/>
      </c>
      <c r="H549" s="76" t="str">
        <f>IFERROR(VLOOKUP(HBL[[#This Row],[Råvara]],Råvaror!$B$3:$D$81,3,FALSE),"")</f>
        <v/>
      </c>
      <c r="I549" s="76" t="str">
        <f>IFERROR(VLOOKUP(HBL[[#This Row],[Råvara]],Råvaror!$B$3:$E$81,4,FALSE),"")</f>
        <v/>
      </c>
      <c r="J549" s="76" t="str">
        <f>IFERROR(VLOOKUP(HBL[[#This Row],[Drivmedel]],DML_drivmedel[[FuelID]:[Drivmedel]],6,FALSE),"")</f>
        <v/>
      </c>
      <c r="K549" s="148">
        <v>3547</v>
      </c>
      <c r="L549" s="3"/>
      <c r="M549" s="3"/>
      <c r="N549" s="3"/>
      <c r="O549" s="78"/>
      <c r="P549" s="3"/>
      <c r="Q549" s="3" t="str">
        <f>IFERROR(HLOOKUP(HBL[[#This Row],[Bränslekategori]],Listor!$G$292:$N$306,IF(HBL[[#This Row],[Enhet]]=Listor!$A$44,14,IF(HBL[[#This Row],[Enhet]]=Listor!$A$45,15,"")),FALSE),"")</f>
        <v/>
      </c>
      <c r="R549" s="3"/>
      <c r="S549" s="3"/>
      <c r="T549" s="3"/>
      <c r="U549" s="3"/>
      <c r="V549" s="3"/>
      <c r="W549" s="3"/>
      <c r="X549" s="3"/>
      <c r="Y549" s="77" t="str">
        <f>IF(HBL[[#This Row],[Produktionskedja]]&lt;&gt;"",VLOOKUP(HBL[[#This Row],[Produktionskedja]],Normalvärden[],4,FALSE),"")</f>
        <v/>
      </c>
      <c r="Z549" s="54"/>
      <c r="AA549" s="3"/>
      <c r="AB549" s="54"/>
      <c r="AC549" s="55" t="str">
        <f>IF(HBL[[#This Row],[Växthusgasutsläpp g CO2e/MJ]]&lt;&gt;"",IF(HBL[[#This Row],[Växthusgasutsläpp g CO2e/MJ]]&gt;(0.5*VLOOKUP(HBL[[#This Row],[Användningsområde]],Användningsområde[],2,FALSE)),"Utsläppsminskningen är mindre än 50 % och uppfyller därför inte hållbarhetskriterierna",""),"")</f>
        <v/>
      </c>
      <c r="AD549" s="55"/>
    </row>
    <row r="550" spans="2:30" x14ac:dyDescent="0.35">
      <c r="B550" s="9" t="str">
        <f>IF(HBL[[#This Row],[Hållbar mängd]]&gt;0,IF(HBL[[#This Row],[Enhet]]=Listor!$A$44,HBL[[#This Row],[Hållbar mängd]]*HBL[[#This Row],[Effektivt värmevärde]]*1000,HBL[[#This Row],[Hållbar mängd]]*HBL[[#This Row],[Effektivt värmevärde]]),"")</f>
        <v/>
      </c>
      <c r="C550" s="120" t="str">
        <f>IFERROR(IF(VLOOKUP(HBL[[#This Row],[Drivmedel]],DML_drivmedel[[FuelID]:[Reduktionsplikt]],10,FALSE)="Ja",VLOOKUP(HBL[[#This Row],[Drivmedelskategori]],Drivmedel[],5,FALSE),""),"")</f>
        <v/>
      </c>
      <c r="D550" s="9" t="str">
        <f>IFERROR(IF(HBL[[#This Row],[Hållbar mängd]]&gt;0,HBL[[#This Row],[Växthusgasutsläpp g CO2e/MJ]]*HBL[[#This Row],[Energimängd MJ]]/1000000,""),"")</f>
        <v/>
      </c>
      <c r="E550" s="9" t="str">
        <f>IF(HBL[[#This Row],[Hållbar mängd]]&gt;0,CONCATENATE(Rapporteringsår,"-",HBL[[#This Row],[ID]]),"")</f>
        <v/>
      </c>
      <c r="F550" s="9" t="str">
        <f>IF(HBL[[#This Row],[Hållbar mängd]]&gt;0,Organisationsnummer,"")</f>
        <v/>
      </c>
      <c r="G550" s="9" t="str">
        <f>IF(HBL[[#This Row],[Hållbar mängd]]&gt;0,Rapporteringsår,"")</f>
        <v/>
      </c>
      <c r="H550" s="76" t="str">
        <f>IFERROR(VLOOKUP(HBL[[#This Row],[Råvara]],Råvaror!$B$3:$D$81,3,FALSE),"")</f>
        <v/>
      </c>
      <c r="I550" s="76" t="str">
        <f>IFERROR(VLOOKUP(HBL[[#This Row],[Råvara]],Råvaror!$B$3:$E$81,4,FALSE),"")</f>
        <v/>
      </c>
      <c r="J550" s="76" t="str">
        <f>IFERROR(VLOOKUP(HBL[[#This Row],[Drivmedel]],DML_drivmedel[[FuelID]:[Drivmedel]],6,FALSE),"")</f>
        <v/>
      </c>
      <c r="K550" s="148">
        <v>3548</v>
      </c>
      <c r="L550" s="3"/>
      <c r="M550" s="3"/>
      <c r="N550" s="3"/>
      <c r="O550" s="78"/>
      <c r="P550" s="3"/>
      <c r="Q550" s="3" t="str">
        <f>IFERROR(HLOOKUP(HBL[[#This Row],[Bränslekategori]],Listor!$G$292:$N$306,IF(HBL[[#This Row],[Enhet]]=Listor!$A$44,14,IF(HBL[[#This Row],[Enhet]]=Listor!$A$45,15,"")),FALSE),"")</f>
        <v/>
      </c>
      <c r="R550" s="3"/>
      <c r="S550" s="3"/>
      <c r="T550" s="3"/>
      <c r="U550" s="3"/>
      <c r="V550" s="3"/>
      <c r="W550" s="3"/>
      <c r="X550" s="3"/>
      <c r="Y550" s="77" t="str">
        <f>IF(HBL[[#This Row],[Produktionskedja]]&lt;&gt;"",VLOOKUP(HBL[[#This Row],[Produktionskedja]],Normalvärden[],4,FALSE),"")</f>
        <v/>
      </c>
      <c r="Z550" s="54"/>
      <c r="AA550" s="3"/>
      <c r="AB550" s="54"/>
      <c r="AC550" s="55" t="str">
        <f>IF(HBL[[#This Row],[Växthusgasutsläpp g CO2e/MJ]]&lt;&gt;"",IF(HBL[[#This Row],[Växthusgasutsläpp g CO2e/MJ]]&gt;(0.5*VLOOKUP(HBL[[#This Row],[Användningsområde]],Användningsområde[],2,FALSE)),"Utsläppsminskningen är mindre än 50 % och uppfyller därför inte hållbarhetskriterierna",""),"")</f>
        <v/>
      </c>
      <c r="AD550" s="55"/>
    </row>
    <row r="551" spans="2:30" x14ac:dyDescent="0.35">
      <c r="B551" s="9" t="str">
        <f>IF(HBL[[#This Row],[Hållbar mängd]]&gt;0,IF(HBL[[#This Row],[Enhet]]=Listor!$A$44,HBL[[#This Row],[Hållbar mängd]]*HBL[[#This Row],[Effektivt värmevärde]]*1000,HBL[[#This Row],[Hållbar mängd]]*HBL[[#This Row],[Effektivt värmevärde]]),"")</f>
        <v/>
      </c>
      <c r="C551" s="120" t="str">
        <f>IFERROR(IF(VLOOKUP(HBL[[#This Row],[Drivmedel]],DML_drivmedel[[FuelID]:[Reduktionsplikt]],10,FALSE)="Ja",VLOOKUP(HBL[[#This Row],[Drivmedelskategori]],Drivmedel[],5,FALSE),""),"")</f>
        <v/>
      </c>
      <c r="D551" s="9" t="str">
        <f>IFERROR(IF(HBL[[#This Row],[Hållbar mängd]]&gt;0,HBL[[#This Row],[Växthusgasutsläpp g CO2e/MJ]]*HBL[[#This Row],[Energimängd MJ]]/1000000,""),"")</f>
        <v/>
      </c>
      <c r="E551" s="9" t="str">
        <f>IF(HBL[[#This Row],[Hållbar mängd]]&gt;0,CONCATENATE(Rapporteringsår,"-",HBL[[#This Row],[ID]]),"")</f>
        <v/>
      </c>
      <c r="F551" s="9" t="str">
        <f>IF(HBL[[#This Row],[Hållbar mängd]]&gt;0,Organisationsnummer,"")</f>
        <v/>
      </c>
      <c r="G551" s="9" t="str">
        <f>IF(HBL[[#This Row],[Hållbar mängd]]&gt;0,Rapporteringsår,"")</f>
        <v/>
      </c>
      <c r="H551" s="76" t="str">
        <f>IFERROR(VLOOKUP(HBL[[#This Row],[Råvara]],Råvaror!$B$3:$D$81,3,FALSE),"")</f>
        <v/>
      </c>
      <c r="I551" s="76" t="str">
        <f>IFERROR(VLOOKUP(HBL[[#This Row],[Råvara]],Råvaror!$B$3:$E$81,4,FALSE),"")</f>
        <v/>
      </c>
      <c r="J551" s="76" t="str">
        <f>IFERROR(VLOOKUP(HBL[[#This Row],[Drivmedel]],DML_drivmedel[[FuelID]:[Drivmedel]],6,FALSE),"")</f>
        <v/>
      </c>
      <c r="K551" s="148">
        <v>3549</v>
      </c>
      <c r="L551" s="3"/>
      <c r="M551" s="3"/>
      <c r="N551" s="3"/>
      <c r="O551" s="78"/>
      <c r="P551" s="3"/>
      <c r="Q551" s="3" t="str">
        <f>IFERROR(HLOOKUP(HBL[[#This Row],[Bränslekategori]],Listor!$G$292:$N$306,IF(HBL[[#This Row],[Enhet]]=Listor!$A$44,14,IF(HBL[[#This Row],[Enhet]]=Listor!$A$45,15,"")),FALSE),"")</f>
        <v/>
      </c>
      <c r="R551" s="3"/>
      <c r="S551" s="3"/>
      <c r="T551" s="3"/>
      <c r="U551" s="3"/>
      <c r="V551" s="3"/>
      <c r="W551" s="3"/>
      <c r="X551" s="3"/>
      <c r="Y551" s="77" t="str">
        <f>IF(HBL[[#This Row],[Produktionskedja]]&lt;&gt;"",VLOOKUP(HBL[[#This Row],[Produktionskedja]],Normalvärden[],4,FALSE),"")</f>
        <v/>
      </c>
      <c r="Z551" s="54"/>
      <c r="AA551" s="3"/>
      <c r="AB551" s="54"/>
      <c r="AC551" s="55" t="str">
        <f>IF(HBL[[#This Row],[Växthusgasutsläpp g CO2e/MJ]]&lt;&gt;"",IF(HBL[[#This Row],[Växthusgasutsläpp g CO2e/MJ]]&gt;(0.5*VLOOKUP(HBL[[#This Row],[Användningsområde]],Användningsområde[],2,FALSE)),"Utsläppsminskningen är mindre än 50 % och uppfyller därför inte hållbarhetskriterierna",""),"")</f>
        <v/>
      </c>
      <c r="AD551" s="55"/>
    </row>
    <row r="552" spans="2:30" x14ac:dyDescent="0.35">
      <c r="B552" s="9" t="str">
        <f>IF(HBL[[#This Row],[Hållbar mängd]]&gt;0,IF(HBL[[#This Row],[Enhet]]=Listor!$A$44,HBL[[#This Row],[Hållbar mängd]]*HBL[[#This Row],[Effektivt värmevärde]]*1000,HBL[[#This Row],[Hållbar mängd]]*HBL[[#This Row],[Effektivt värmevärde]]),"")</f>
        <v/>
      </c>
      <c r="C552" s="120" t="str">
        <f>IFERROR(IF(VLOOKUP(HBL[[#This Row],[Drivmedel]],DML_drivmedel[[FuelID]:[Reduktionsplikt]],10,FALSE)="Ja",VLOOKUP(HBL[[#This Row],[Drivmedelskategori]],Drivmedel[],5,FALSE),""),"")</f>
        <v/>
      </c>
      <c r="D552" s="9" t="str">
        <f>IFERROR(IF(HBL[[#This Row],[Hållbar mängd]]&gt;0,HBL[[#This Row],[Växthusgasutsläpp g CO2e/MJ]]*HBL[[#This Row],[Energimängd MJ]]/1000000,""),"")</f>
        <v/>
      </c>
      <c r="E552" s="9" t="str">
        <f>IF(HBL[[#This Row],[Hållbar mängd]]&gt;0,CONCATENATE(Rapporteringsår,"-",HBL[[#This Row],[ID]]),"")</f>
        <v/>
      </c>
      <c r="F552" s="9" t="str">
        <f>IF(HBL[[#This Row],[Hållbar mängd]]&gt;0,Organisationsnummer,"")</f>
        <v/>
      </c>
      <c r="G552" s="9" t="str">
        <f>IF(HBL[[#This Row],[Hållbar mängd]]&gt;0,Rapporteringsår,"")</f>
        <v/>
      </c>
      <c r="H552" s="76" t="str">
        <f>IFERROR(VLOOKUP(HBL[[#This Row],[Råvara]],Råvaror!$B$3:$D$81,3,FALSE),"")</f>
        <v/>
      </c>
      <c r="I552" s="76" t="str">
        <f>IFERROR(VLOOKUP(HBL[[#This Row],[Råvara]],Råvaror!$B$3:$E$81,4,FALSE),"")</f>
        <v/>
      </c>
      <c r="J552" s="76" t="str">
        <f>IFERROR(VLOOKUP(HBL[[#This Row],[Drivmedel]],DML_drivmedel[[FuelID]:[Drivmedel]],6,FALSE),"")</f>
        <v/>
      </c>
      <c r="K552" s="148">
        <v>3550</v>
      </c>
      <c r="L552" s="3"/>
      <c r="M552" s="3"/>
      <c r="N552" s="3"/>
      <c r="O552" s="78"/>
      <c r="P552" s="3"/>
      <c r="Q552" s="3" t="str">
        <f>IFERROR(HLOOKUP(HBL[[#This Row],[Bränslekategori]],Listor!$G$292:$N$306,IF(HBL[[#This Row],[Enhet]]=Listor!$A$44,14,IF(HBL[[#This Row],[Enhet]]=Listor!$A$45,15,"")),FALSE),"")</f>
        <v/>
      </c>
      <c r="R552" s="3"/>
      <c r="S552" s="3"/>
      <c r="T552" s="3"/>
      <c r="U552" s="3"/>
      <c r="V552" s="3"/>
      <c r="W552" s="3"/>
      <c r="X552" s="3"/>
      <c r="Y552" s="77" t="str">
        <f>IF(HBL[[#This Row],[Produktionskedja]]&lt;&gt;"",VLOOKUP(HBL[[#This Row],[Produktionskedja]],Normalvärden[],4,FALSE),"")</f>
        <v/>
      </c>
      <c r="Z552" s="54"/>
      <c r="AA552" s="3"/>
      <c r="AB552" s="54"/>
      <c r="AC552" s="55" t="str">
        <f>IF(HBL[[#This Row],[Växthusgasutsläpp g CO2e/MJ]]&lt;&gt;"",IF(HBL[[#This Row],[Växthusgasutsläpp g CO2e/MJ]]&gt;(0.5*VLOOKUP(HBL[[#This Row],[Användningsområde]],Användningsområde[],2,FALSE)),"Utsläppsminskningen är mindre än 50 % och uppfyller därför inte hållbarhetskriterierna",""),"")</f>
        <v/>
      </c>
      <c r="AD552" s="55"/>
    </row>
    <row r="553" spans="2:30" x14ac:dyDescent="0.35">
      <c r="B553" s="9" t="str">
        <f>IF(HBL[[#This Row],[Hållbar mängd]]&gt;0,IF(HBL[[#This Row],[Enhet]]=Listor!$A$44,HBL[[#This Row],[Hållbar mängd]]*HBL[[#This Row],[Effektivt värmevärde]]*1000,HBL[[#This Row],[Hållbar mängd]]*HBL[[#This Row],[Effektivt värmevärde]]),"")</f>
        <v/>
      </c>
      <c r="C553" s="120" t="str">
        <f>IFERROR(IF(VLOOKUP(HBL[[#This Row],[Drivmedel]],DML_drivmedel[[FuelID]:[Reduktionsplikt]],10,FALSE)="Ja",VLOOKUP(HBL[[#This Row],[Drivmedelskategori]],Drivmedel[],5,FALSE),""),"")</f>
        <v/>
      </c>
      <c r="D553" s="9" t="str">
        <f>IFERROR(IF(HBL[[#This Row],[Hållbar mängd]]&gt;0,HBL[[#This Row],[Växthusgasutsläpp g CO2e/MJ]]*HBL[[#This Row],[Energimängd MJ]]/1000000,""),"")</f>
        <v/>
      </c>
      <c r="E553" s="9" t="str">
        <f>IF(HBL[[#This Row],[Hållbar mängd]]&gt;0,CONCATENATE(Rapporteringsår,"-",HBL[[#This Row],[ID]]),"")</f>
        <v/>
      </c>
      <c r="F553" s="9" t="str">
        <f>IF(HBL[[#This Row],[Hållbar mängd]]&gt;0,Organisationsnummer,"")</f>
        <v/>
      </c>
      <c r="G553" s="9" t="str">
        <f>IF(HBL[[#This Row],[Hållbar mängd]]&gt;0,Rapporteringsår,"")</f>
        <v/>
      </c>
      <c r="H553" s="76" t="str">
        <f>IFERROR(VLOOKUP(HBL[[#This Row],[Råvara]],Råvaror!$B$3:$D$81,3,FALSE),"")</f>
        <v/>
      </c>
      <c r="I553" s="76" t="str">
        <f>IFERROR(VLOOKUP(HBL[[#This Row],[Råvara]],Råvaror!$B$3:$E$81,4,FALSE),"")</f>
        <v/>
      </c>
      <c r="J553" s="76" t="str">
        <f>IFERROR(VLOOKUP(HBL[[#This Row],[Drivmedel]],DML_drivmedel[[FuelID]:[Drivmedel]],6,FALSE),"")</f>
        <v/>
      </c>
      <c r="K553" s="148">
        <v>3551</v>
      </c>
      <c r="L553" s="3"/>
      <c r="M553" s="3"/>
      <c r="N553" s="3"/>
      <c r="O553" s="78"/>
      <c r="P553" s="3"/>
      <c r="Q553" s="3" t="str">
        <f>IFERROR(HLOOKUP(HBL[[#This Row],[Bränslekategori]],Listor!$G$292:$N$306,IF(HBL[[#This Row],[Enhet]]=Listor!$A$44,14,IF(HBL[[#This Row],[Enhet]]=Listor!$A$45,15,"")),FALSE),"")</f>
        <v/>
      </c>
      <c r="R553" s="3"/>
      <c r="S553" s="3"/>
      <c r="T553" s="3"/>
      <c r="U553" s="3"/>
      <c r="V553" s="3"/>
      <c r="W553" s="3"/>
      <c r="X553" s="3"/>
      <c r="Y553" s="77" t="str">
        <f>IF(HBL[[#This Row],[Produktionskedja]]&lt;&gt;"",VLOOKUP(HBL[[#This Row],[Produktionskedja]],Normalvärden[],4,FALSE),"")</f>
        <v/>
      </c>
      <c r="Z553" s="54"/>
      <c r="AA553" s="3"/>
      <c r="AB553" s="54"/>
      <c r="AC553" s="55" t="str">
        <f>IF(HBL[[#This Row],[Växthusgasutsläpp g CO2e/MJ]]&lt;&gt;"",IF(HBL[[#This Row],[Växthusgasutsläpp g CO2e/MJ]]&gt;(0.5*VLOOKUP(HBL[[#This Row],[Användningsområde]],Användningsområde[],2,FALSE)),"Utsläppsminskningen är mindre än 50 % och uppfyller därför inte hållbarhetskriterierna",""),"")</f>
        <v/>
      </c>
      <c r="AD553" s="55"/>
    </row>
    <row r="554" spans="2:30" x14ac:dyDescent="0.35">
      <c r="B554" s="9" t="str">
        <f>IF(HBL[[#This Row],[Hållbar mängd]]&gt;0,IF(HBL[[#This Row],[Enhet]]=Listor!$A$44,HBL[[#This Row],[Hållbar mängd]]*HBL[[#This Row],[Effektivt värmevärde]]*1000,HBL[[#This Row],[Hållbar mängd]]*HBL[[#This Row],[Effektivt värmevärde]]),"")</f>
        <v/>
      </c>
      <c r="C554" s="120" t="str">
        <f>IFERROR(IF(VLOOKUP(HBL[[#This Row],[Drivmedel]],DML_drivmedel[[FuelID]:[Reduktionsplikt]],10,FALSE)="Ja",VLOOKUP(HBL[[#This Row],[Drivmedelskategori]],Drivmedel[],5,FALSE),""),"")</f>
        <v/>
      </c>
      <c r="D554" s="9" t="str">
        <f>IFERROR(IF(HBL[[#This Row],[Hållbar mängd]]&gt;0,HBL[[#This Row],[Växthusgasutsläpp g CO2e/MJ]]*HBL[[#This Row],[Energimängd MJ]]/1000000,""),"")</f>
        <v/>
      </c>
      <c r="E554" s="9" t="str">
        <f>IF(HBL[[#This Row],[Hållbar mängd]]&gt;0,CONCATENATE(Rapporteringsår,"-",HBL[[#This Row],[ID]]),"")</f>
        <v/>
      </c>
      <c r="F554" s="9" t="str">
        <f>IF(HBL[[#This Row],[Hållbar mängd]]&gt;0,Organisationsnummer,"")</f>
        <v/>
      </c>
      <c r="G554" s="9" t="str">
        <f>IF(HBL[[#This Row],[Hållbar mängd]]&gt;0,Rapporteringsår,"")</f>
        <v/>
      </c>
      <c r="H554" s="76" t="str">
        <f>IFERROR(VLOOKUP(HBL[[#This Row],[Råvara]],Råvaror!$B$3:$D$81,3,FALSE),"")</f>
        <v/>
      </c>
      <c r="I554" s="76" t="str">
        <f>IFERROR(VLOOKUP(HBL[[#This Row],[Råvara]],Råvaror!$B$3:$E$81,4,FALSE),"")</f>
        <v/>
      </c>
      <c r="J554" s="76" t="str">
        <f>IFERROR(VLOOKUP(HBL[[#This Row],[Drivmedel]],DML_drivmedel[[FuelID]:[Drivmedel]],6,FALSE),"")</f>
        <v/>
      </c>
      <c r="K554" s="148">
        <v>3552</v>
      </c>
      <c r="L554" s="3"/>
      <c r="M554" s="3"/>
      <c r="N554" s="3"/>
      <c r="O554" s="78"/>
      <c r="P554" s="3"/>
      <c r="Q554" s="3" t="str">
        <f>IFERROR(HLOOKUP(HBL[[#This Row],[Bränslekategori]],Listor!$G$292:$N$306,IF(HBL[[#This Row],[Enhet]]=Listor!$A$44,14,IF(HBL[[#This Row],[Enhet]]=Listor!$A$45,15,"")),FALSE),"")</f>
        <v/>
      </c>
      <c r="R554" s="3"/>
      <c r="S554" s="3"/>
      <c r="T554" s="3"/>
      <c r="U554" s="3"/>
      <c r="V554" s="3"/>
      <c r="W554" s="3"/>
      <c r="X554" s="3"/>
      <c r="Y554" s="77" t="str">
        <f>IF(HBL[[#This Row],[Produktionskedja]]&lt;&gt;"",VLOOKUP(HBL[[#This Row],[Produktionskedja]],Normalvärden[],4,FALSE),"")</f>
        <v/>
      </c>
      <c r="Z554" s="54"/>
      <c r="AA554" s="3"/>
      <c r="AB554" s="54"/>
      <c r="AC554" s="55" t="str">
        <f>IF(HBL[[#This Row],[Växthusgasutsläpp g CO2e/MJ]]&lt;&gt;"",IF(HBL[[#This Row],[Växthusgasutsläpp g CO2e/MJ]]&gt;(0.5*VLOOKUP(HBL[[#This Row],[Användningsområde]],Användningsområde[],2,FALSE)),"Utsläppsminskningen är mindre än 50 % och uppfyller därför inte hållbarhetskriterierna",""),"")</f>
        <v/>
      </c>
      <c r="AD554" s="55"/>
    </row>
    <row r="555" spans="2:30" x14ac:dyDescent="0.35">
      <c r="B555" s="9" t="str">
        <f>IF(HBL[[#This Row],[Hållbar mängd]]&gt;0,IF(HBL[[#This Row],[Enhet]]=Listor!$A$44,HBL[[#This Row],[Hållbar mängd]]*HBL[[#This Row],[Effektivt värmevärde]]*1000,HBL[[#This Row],[Hållbar mängd]]*HBL[[#This Row],[Effektivt värmevärde]]),"")</f>
        <v/>
      </c>
      <c r="C555" s="120" t="str">
        <f>IFERROR(IF(VLOOKUP(HBL[[#This Row],[Drivmedel]],DML_drivmedel[[FuelID]:[Reduktionsplikt]],10,FALSE)="Ja",VLOOKUP(HBL[[#This Row],[Drivmedelskategori]],Drivmedel[],5,FALSE),""),"")</f>
        <v/>
      </c>
      <c r="D555" s="9" t="str">
        <f>IFERROR(IF(HBL[[#This Row],[Hållbar mängd]]&gt;0,HBL[[#This Row],[Växthusgasutsläpp g CO2e/MJ]]*HBL[[#This Row],[Energimängd MJ]]/1000000,""),"")</f>
        <v/>
      </c>
      <c r="E555" s="9" t="str">
        <f>IF(HBL[[#This Row],[Hållbar mängd]]&gt;0,CONCATENATE(Rapporteringsår,"-",HBL[[#This Row],[ID]]),"")</f>
        <v/>
      </c>
      <c r="F555" s="9" t="str">
        <f>IF(HBL[[#This Row],[Hållbar mängd]]&gt;0,Organisationsnummer,"")</f>
        <v/>
      </c>
      <c r="G555" s="9" t="str">
        <f>IF(HBL[[#This Row],[Hållbar mängd]]&gt;0,Rapporteringsår,"")</f>
        <v/>
      </c>
      <c r="H555" s="76" t="str">
        <f>IFERROR(VLOOKUP(HBL[[#This Row],[Råvara]],Råvaror!$B$3:$D$81,3,FALSE),"")</f>
        <v/>
      </c>
      <c r="I555" s="76" t="str">
        <f>IFERROR(VLOOKUP(HBL[[#This Row],[Råvara]],Råvaror!$B$3:$E$81,4,FALSE),"")</f>
        <v/>
      </c>
      <c r="J555" s="76" t="str">
        <f>IFERROR(VLOOKUP(HBL[[#This Row],[Drivmedel]],DML_drivmedel[[FuelID]:[Drivmedel]],6,FALSE),"")</f>
        <v/>
      </c>
      <c r="K555" s="148">
        <v>3553</v>
      </c>
      <c r="L555" s="3"/>
      <c r="M555" s="3"/>
      <c r="N555" s="3"/>
      <c r="O555" s="78"/>
      <c r="P555" s="3"/>
      <c r="Q555" s="3" t="str">
        <f>IFERROR(HLOOKUP(HBL[[#This Row],[Bränslekategori]],Listor!$G$292:$N$306,IF(HBL[[#This Row],[Enhet]]=Listor!$A$44,14,IF(HBL[[#This Row],[Enhet]]=Listor!$A$45,15,"")),FALSE),"")</f>
        <v/>
      </c>
      <c r="R555" s="3"/>
      <c r="S555" s="3"/>
      <c r="T555" s="3"/>
      <c r="U555" s="3"/>
      <c r="V555" s="3"/>
      <c r="W555" s="3"/>
      <c r="X555" s="3"/>
      <c r="Y555" s="77" t="str">
        <f>IF(HBL[[#This Row],[Produktionskedja]]&lt;&gt;"",VLOOKUP(HBL[[#This Row],[Produktionskedja]],Normalvärden[],4,FALSE),"")</f>
        <v/>
      </c>
      <c r="Z555" s="54"/>
      <c r="AA555" s="3"/>
      <c r="AB555" s="54"/>
      <c r="AC555" s="55" t="str">
        <f>IF(HBL[[#This Row],[Växthusgasutsläpp g CO2e/MJ]]&lt;&gt;"",IF(HBL[[#This Row],[Växthusgasutsläpp g CO2e/MJ]]&gt;(0.5*VLOOKUP(HBL[[#This Row],[Användningsområde]],Användningsområde[],2,FALSE)),"Utsläppsminskningen är mindre än 50 % och uppfyller därför inte hållbarhetskriterierna",""),"")</f>
        <v/>
      </c>
      <c r="AD555" s="55"/>
    </row>
    <row r="556" spans="2:30" x14ac:dyDescent="0.35">
      <c r="B556" s="9" t="str">
        <f>IF(HBL[[#This Row],[Hållbar mängd]]&gt;0,IF(HBL[[#This Row],[Enhet]]=Listor!$A$44,HBL[[#This Row],[Hållbar mängd]]*HBL[[#This Row],[Effektivt värmevärde]]*1000,HBL[[#This Row],[Hållbar mängd]]*HBL[[#This Row],[Effektivt värmevärde]]),"")</f>
        <v/>
      </c>
      <c r="C556" s="120" t="str">
        <f>IFERROR(IF(VLOOKUP(HBL[[#This Row],[Drivmedel]],DML_drivmedel[[FuelID]:[Reduktionsplikt]],10,FALSE)="Ja",VLOOKUP(HBL[[#This Row],[Drivmedelskategori]],Drivmedel[],5,FALSE),""),"")</f>
        <v/>
      </c>
      <c r="D556" s="9" t="str">
        <f>IFERROR(IF(HBL[[#This Row],[Hållbar mängd]]&gt;0,HBL[[#This Row],[Växthusgasutsläpp g CO2e/MJ]]*HBL[[#This Row],[Energimängd MJ]]/1000000,""),"")</f>
        <v/>
      </c>
      <c r="E556" s="9" t="str">
        <f>IF(HBL[[#This Row],[Hållbar mängd]]&gt;0,CONCATENATE(Rapporteringsår,"-",HBL[[#This Row],[ID]]),"")</f>
        <v/>
      </c>
      <c r="F556" s="9" t="str">
        <f>IF(HBL[[#This Row],[Hållbar mängd]]&gt;0,Organisationsnummer,"")</f>
        <v/>
      </c>
      <c r="G556" s="9" t="str">
        <f>IF(HBL[[#This Row],[Hållbar mängd]]&gt;0,Rapporteringsår,"")</f>
        <v/>
      </c>
      <c r="H556" s="76" t="str">
        <f>IFERROR(VLOOKUP(HBL[[#This Row],[Råvara]],Råvaror!$B$3:$D$81,3,FALSE),"")</f>
        <v/>
      </c>
      <c r="I556" s="76" t="str">
        <f>IFERROR(VLOOKUP(HBL[[#This Row],[Råvara]],Råvaror!$B$3:$E$81,4,FALSE),"")</f>
        <v/>
      </c>
      <c r="J556" s="76" t="str">
        <f>IFERROR(VLOOKUP(HBL[[#This Row],[Drivmedel]],DML_drivmedel[[FuelID]:[Drivmedel]],6,FALSE),"")</f>
        <v/>
      </c>
      <c r="K556" s="148">
        <v>3554</v>
      </c>
      <c r="L556" s="3"/>
      <c r="M556" s="3"/>
      <c r="N556" s="3"/>
      <c r="O556" s="78"/>
      <c r="P556" s="3"/>
      <c r="Q556" s="3" t="str">
        <f>IFERROR(HLOOKUP(HBL[[#This Row],[Bränslekategori]],Listor!$G$292:$N$306,IF(HBL[[#This Row],[Enhet]]=Listor!$A$44,14,IF(HBL[[#This Row],[Enhet]]=Listor!$A$45,15,"")),FALSE),"")</f>
        <v/>
      </c>
      <c r="R556" s="3"/>
      <c r="S556" s="3"/>
      <c r="T556" s="3"/>
      <c r="U556" s="3"/>
      <c r="V556" s="3"/>
      <c r="W556" s="3"/>
      <c r="X556" s="3"/>
      <c r="Y556" s="77" t="str">
        <f>IF(HBL[[#This Row],[Produktionskedja]]&lt;&gt;"",VLOOKUP(HBL[[#This Row],[Produktionskedja]],Normalvärden[],4,FALSE),"")</f>
        <v/>
      </c>
      <c r="Z556" s="54"/>
      <c r="AA556" s="3"/>
      <c r="AB556" s="54"/>
      <c r="AC556" s="55" t="str">
        <f>IF(HBL[[#This Row],[Växthusgasutsläpp g CO2e/MJ]]&lt;&gt;"",IF(HBL[[#This Row],[Växthusgasutsläpp g CO2e/MJ]]&gt;(0.5*VLOOKUP(HBL[[#This Row],[Användningsområde]],Användningsområde[],2,FALSE)),"Utsläppsminskningen är mindre än 50 % och uppfyller därför inte hållbarhetskriterierna",""),"")</f>
        <v/>
      </c>
      <c r="AD556" s="55"/>
    </row>
    <row r="557" spans="2:30" x14ac:dyDescent="0.35">
      <c r="B557" s="9" t="str">
        <f>IF(HBL[[#This Row],[Hållbar mängd]]&gt;0,IF(HBL[[#This Row],[Enhet]]=Listor!$A$44,HBL[[#This Row],[Hållbar mängd]]*HBL[[#This Row],[Effektivt värmevärde]]*1000,HBL[[#This Row],[Hållbar mängd]]*HBL[[#This Row],[Effektivt värmevärde]]),"")</f>
        <v/>
      </c>
      <c r="C557" s="120" t="str">
        <f>IFERROR(IF(VLOOKUP(HBL[[#This Row],[Drivmedel]],DML_drivmedel[[FuelID]:[Reduktionsplikt]],10,FALSE)="Ja",VLOOKUP(HBL[[#This Row],[Drivmedelskategori]],Drivmedel[],5,FALSE),""),"")</f>
        <v/>
      </c>
      <c r="D557" s="9" t="str">
        <f>IFERROR(IF(HBL[[#This Row],[Hållbar mängd]]&gt;0,HBL[[#This Row],[Växthusgasutsläpp g CO2e/MJ]]*HBL[[#This Row],[Energimängd MJ]]/1000000,""),"")</f>
        <v/>
      </c>
      <c r="E557" s="9" t="str">
        <f>IF(HBL[[#This Row],[Hållbar mängd]]&gt;0,CONCATENATE(Rapporteringsår,"-",HBL[[#This Row],[ID]]),"")</f>
        <v/>
      </c>
      <c r="F557" s="9" t="str">
        <f>IF(HBL[[#This Row],[Hållbar mängd]]&gt;0,Organisationsnummer,"")</f>
        <v/>
      </c>
      <c r="G557" s="9" t="str">
        <f>IF(HBL[[#This Row],[Hållbar mängd]]&gt;0,Rapporteringsår,"")</f>
        <v/>
      </c>
      <c r="H557" s="76" t="str">
        <f>IFERROR(VLOOKUP(HBL[[#This Row],[Råvara]],Råvaror!$B$3:$D$81,3,FALSE),"")</f>
        <v/>
      </c>
      <c r="I557" s="76" t="str">
        <f>IFERROR(VLOOKUP(HBL[[#This Row],[Råvara]],Råvaror!$B$3:$E$81,4,FALSE),"")</f>
        <v/>
      </c>
      <c r="J557" s="76" t="str">
        <f>IFERROR(VLOOKUP(HBL[[#This Row],[Drivmedel]],DML_drivmedel[[FuelID]:[Drivmedel]],6,FALSE),"")</f>
        <v/>
      </c>
      <c r="K557" s="148">
        <v>3555</v>
      </c>
      <c r="L557" s="3"/>
      <c r="M557" s="3"/>
      <c r="N557" s="3"/>
      <c r="O557" s="78"/>
      <c r="P557" s="3"/>
      <c r="Q557" s="3" t="str">
        <f>IFERROR(HLOOKUP(HBL[[#This Row],[Bränslekategori]],Listor!$G$292:$N$306,IF(HBL[[#This Row],[Enhet]]=Listor!$A$44,14,IF(HBL[[#This Row],[Enhet]]=Listor!$A$45,15,"")),FALSE),"")</f>
        <v/>
      </c>
      <c r="R557" s="3"/>
      <c r="S557" s="3"/>
      <c r="T557" s="3"/>
      <c r="U557" s="3"/>
      <c r="V557" s="3"/>
      <c r="W557" s="3"/>
      <c r="X557" s="3"/>
      <c r="Y557" s="77" t="str">
        <f>IF(HBL[[#This Row],[Produktionskedja]]&lt;&gt;"",VLOOKUP(HBL[[#This Row],[Produktionskedja]],Normalvärden[],4,FALSE),"")</f>
        <v/>
      </c>
      <c r="Z557" s="54"/>
      <c r="AA557" s="3"/>
      <c r="AB557" s="54"/>
      <c r="AC557" s="55" t="str">
        <f>IF(HBL[[#This Row],[Växthusgasutsläpp g CO2e/MJ]]&lt;&gt;"",IF(HBL[[#This Row],[Växthusgasutsläpp g CO2e/MJ]]&gt;(0.5*VLOOKUP(HBL[[#This Row],[Användningsområde]],Användningsområde[],2,FALSE)),"Utsläppsminskningen är mindre än 50 % och uppfyller därför inte hållbarhetskriterierna",""),"")</f>
        <v/>
      </c>
      <c r="AD557" s="55"/>
    </row>
    <row r="558" spans="2:30" x14ac:dyDescent="0.35">
      <c r="B558" s="9" t="str">
        <f>IF(HBL[[#This Row],[Hållbar mängd]]&gt;0,IF(HBL[[#This Row],[Enhet]]=Listor!$A$44,HBL[[#This Row],[Hållbar mängd]]*HBL[[#This Row],[Effektivt värmevärde]]*1000,HBL[[#This Row],[Hållbar mängd]]*HBL[[#This Row],[Effektivt värmevärde]]),"")</f>
        <v/>
      </c>
      <c r="C558" s="120" t="str">
        <f>IFERROR(IF(VLOOKUP(HBL[[#This Row],[Drivmedel]],DML_drivmedel[[FuelID]:[Reduktionsplikt]],10,FALSE)="Ja",VLOOKUP(HBL[[#This Row],[Drivmedelskategori]],Drivmedel[],5,FALSE),""),"")</f>
        <v/>
      </c>
      <c r="D558" s="9" t="str">
        <f>IFERROR(IF(HBL[[#This Row],[Hållbar mängd]]&gt;0,HBL[[#This Row],[Växthusgasutsläpp g CO2e/MJ]]*HBL[[#This Row],[Energimängd MJ]]/1000000,""),"")</f>
        <v/>
      </c>
      <c r="E558" s="9" t="str">
        <f>IF(HBL[[#This Row],[Hållbar mängd]]&gt;0,CONCATENATE(Rapporteringsår,"-",HBL[[#This Row],[ID]]),"")</f>
        <v/>
      </c>
      <c r="F558" s="9" t="str">
        <f>IF(HBL[[#This Row],[Hållbar mängd]]&gt;0,Organisationsnummer,"")</f>
        <v/>
      </c>
      <c r="G558" s="9" t="str">
        <f>IF(HBL[[#This Row],[Hållbar mängd]]&gt;0,Rapporteringsår,"")</f>
        <v/>
      </c>
      <c r="H558" s="76" t="str">
        <f>IFERROR(VLOOKUP(HBL[[#This Row],[Råvara]],Råvaror!$B$3:$D$81,3,FALSE),"")</f>
        <v/>
      </c>
      <c r="I558" s="76" t="str">
        <f>IFERROR(VLOOKUP(HBL[[#This Row],[Råvara]],Råvaror!$B$3:$E$81,4,FALSE),"")</f>
        <v/>
      </c>
      <c r="J558" s="76" t="str">
        <f>IFERROR(VLOOKUP(HBL[[#This Row],[Drivmedel]],DML_drivmedel[[FuelID]:[Drivmedel]],6,FALSE),"")</f>
        <v/>
      </c>
      <c r="K558" s="148">
        <v>3556</v>
      </c>
      <c r="L558" s="3"/>
      <c r="M558" s="3"/>
      <c r="N558" s="3"/>
      <c r="O558" s="78"/>
      <c r="P558" s="3"/>
      <c r="Q558" s="3" t="str">
        <f>IFERROR(HLOOKUP(HBL[[#This Row],[Bränslekategori]],Listor!$G$292:$N$306,IF(HBL[[#This Row],[Enhet]]=Listor!$A$44,14,IF(HBL[[#This Row],[Enhet]]=Listor!$A$45,15,"")),FALSE),"")</f>
        <v/>
      </c>
      <c r="R558" s="3"/>
      <c r="S558" s="3"/>
      <c r="T558" s="3"/>
      <c r="U558" s="3"/>
      <c r="V558" s="3"/>
      <c r="W558" s="3"/>
      <c r="X558" s="3"/>
      <c r="Y558" s="77" t="str">
        <f>IF(HBL[[#This Row],[Produktionskedja]]&lt;&gt;"",VLOOKUP(HBL[[#This Row],[Produktionskedja]],Normalvärden[],4,FALSE),"")</f>
        <v/>
      </c>
      <c r="Z558" s="54"/>
      <c r="AA558" s="3"/>
      <c r="AB558" s="54"/>
      <c r="AC558" s="55" t="str">
        <f>IF(HBL[[#This Row],[Växthusgasutsläpp g CO2e/MJ]]&lt;&gt;"",IF(HBL[[#This Row],[Växthusgasutsläpp g CO2e/MJ]]&gt;(0.5*VLOOKUP(HBL[[#This Row],[Användningsområde]],Användningsområde[],2,FALSE)),"Utsläppsminskningen är mindre än 50 % och uppfyller därför inte hållbarhetskriterierna",""),"")</f>
        <v/>
      </c>
      <c r="AD558" s="55"/>
    </row>
    <row r="559" spans="2:30" x14ac:dyDescent="0.35">
      <c r="B559" s="9" t="str">
        <f>IF(HBL[[#This Row],[Hållbar mängd]]&gt;0,IF(HBL[[#This Row],[Enhet]]=Listor!$A$44,HBL[[#This Row],[Hållbar mängd]]*HBL[[#This Row],[Effektivt värmevärde]]*1000,HBL[[#This Row],[Hållbar mängd]]*HBL[[#This Row],[Effektivt värmevärde]]),"")</f>
        <v/>
      </c>
      <c r="C559" s="120" t="str">
        <f>IFERROR(IF(VLOOKUP(HBL[[#This Row],[Drivmedel]],DML_drivmedel[[FuelID]:[Reduktionsplikt]],10,FALSE)="Ja",VLOOKUP(HBL[[#This Row],[Drivmedelskategori]],Drivmedel[],5,FALSE),""),"")</f>
        <v/>
      </c>
      <c r="D559" s="9" t="str">
        <f>IFERROR(IF(HBL[[#This Row],[Hållbar mängd]]&gt;0,HBL[[#This Row],[Växthusgasutsläpp g CO2e/MJ]]*HBL[[#This Row],[Energimängd MJ]]/1000000,""),"")</f>
        <v/>
      </c>
      <c r="E559" s="9" t="str">
        <f>IF(HBL[[#This Row],[Hållbar mängd]]&gt;0,CONCATENATE(Rapporteringsår,"-",HBL[[#This Row],[ID]]),"")</f>
        <v/>
      </c>
      <c r="F559" s="9" t="str">
        <f>IF(HBL[[#This Row],[Hållbar mängd]]&gt;0,Organisationsnummer,"")</f>
        <v/>
      </c>
      <c r="G559" s="9" t="str">
        <f>IF(HBL[[#This Row],[Hållbar mängd]]&gt;0,Rapporteringsår,"")</f>
        <v/>
      </c>
      <c r="H559" s="76" t="str">
        <f>IFERROR(VLOOKUP(HBL[[#This Row],[Råvara]],Råvaror!$B$3:$D$81,3,FALSE),"")</f>
        <v/>
      </c>
      <c r="I559" s="76" t="str">
        <f>IFERROR(VLOOKUP(HBL[[#This Row],[Råvara]],Råvaror!$B$3:$E$81,4,FALSE),"")</f>
        <v/>
      </c>
      <c r="J559" s="76" t="str">
        <f>IFERROR(VLOOKUP(HBL[[#This Row],[Drivmedel]],DML_drivmedel[[FuelID]:[Drivmedel]],6,FALSE),"")</f>
        <v/>
      </c>
      <c r="K559" s="148">
        <v>3557</v>
      </c>
      <c r="L559" s="3"/>
      <c r="M559" s="3"/>
      <c r="N559" s="3"/>
      <c r="O559" s="78"/>
      <c r="P559" s="3"/>
      <c r="Q559" s="3" t="str">
        <f>IFERROR(HLOOKUP(HBL[[#This Row],[Bränslekategori]],Listor!$G$292:$N$306,IF(HBL[[#This Row],[Enhet]]=Listor!$A$44,14,IF(HBL[[#This Row],[Enhet]]=Listor!$A$45,15,"")),FALSE),"")</f>
        <v/>
      </c>
      <c r="R559" s="3"/>
      <c r="S559" s="3"/>
      <c r="T559" s="3"/>
      <c r="U559" s="3"/>
      <c r="V559" s="3"/>
      <c r="W559" s="3"/>
      <c r="X559" s="3"/>
      <c r="Y559" s="77" t="str">
        <f>IF(HBL[[#This Row],[Produktionskedja]]&lt;&gt;"",VLOOKUP(HBL[[#This Row],[Produktionskedja]],Normalvärden[],4,FALSE),"")</f>
        <v/>
      </c>
      <c r="Z559" s="54"/>
      <c r="AA559" s="3"/>
      <c r="AB559" s="54"/>
      <c r="AC559" s="55" t="str">
        <f>IF(HBL[[#This Row],[Växthusgasutsläpp g CO2e/MJ]]&lt;&gt;"",IF(HBL[[#This Row],[Växthusgasutsläpp g CO2e/MJ]]&gt;(0.5*VLOOKUP(HBL[[#This Row],[Användningsområde]],Användningsområde[],2,FALSE)),"Utsläppsminskningen är mindre än 50 % och uppfyller därför inte hållbarhetskriterierna",""),"")</f>
        <v/>
      </c>
      <c r="AD559" s="55"/>
    </row>
    <row r="560" spans="2:30" x14ac:dyDescent="0.35">
      <c r="B560" s="9" t="str">
        <f>IF(HBL[[#This Row],[Hållbar mängd]]&gt;0,IF(HBL[[#This Row],[Enhet]]=Listor!$A$44,HBL[[#This Row],[Hållbar mängd]]*HBL[[#This Row],[Effektivt värmevärde]]*1000,HBL[[#This Row],[Hållbar mängd]]*HBL[[#This Row],[Effektivt värmevärde]]),"")</f>
        <v/>
      </c>
      <c r="C560" s="120" t="str">
        <f>IFERROR(IF(VLOOKUP(HBL[[#This Row],[Drivmedel]],DML_drivmedel[[FuelID]:[Reduktionsplikt]],10,FALSE)="Ja",VLOOKUP(HBL[[#This Row],[Drivmedelskategori]],Drivmedel[],5,FALSE),""),"")</f>
        <v/>
      </c>
      <c r="D560" s="9" t="str">
        <f>IFERROR(IF(HBL[[#This Row],[Hållbar mängd]]&gt;0,HBL[[#This Row],[Växthusgasutsläpp g CO2e/MJ]]*HBL[[#This Row],[Energimängd MJ]]/1000000,""),"")</f>
        <v/>
      </c>
      <c r="E560" s="9" t="str">
        <f>IF(HBL[[#This Row],[Hållbar mängd]]&gt;0,CONCATENATE(Rapporteringsår,"-",HBL[[#This Row],[ID]]),"")</f>
        <v/>
      </c>
      <c r="F560" s="9" t="str">
        <f>IF(HBL[[#This Row],[Hållbar mängd]]&gt;0,Organisationsnummer,"")</f>
        <v/>
      </c>
      <c r="G560" s="9" t="str">
        <f>IF(HBL[[#This Row],[Hållbar mängd]]&gt;0,Rapporteringsår,"")</f>
        <v/>
      </c>
      <c r="H560" s="76" t="str">
        <f>IFERROR(VLOOKUP(HBL[[#This Row],[Råvara]],Råvaror!$B$3:$D$81,3,FALSE),"")</f>
        <v/>
      </c>
      <c r="I560" s="76" t="str">
        <f>IFERROR(VLOOKUP(HBL[[#This Row],[Råvara]],Råvaror!$B$3:$E$81,4,FALSE),"")</f>
        <v/>
      </c>
      <c r="J560" s="76" t="str">
        <f>IFERROR(VLOOKUP(HBL[[#This Row],[Drivmedel]],DML_drivmedel[[FuelID]:[Drivmedel]],6,FALSE),"")</f>
        <v/>
      </c>
      <c r="K560" s="148">
        <v>3558</v>
      </c>
      <c r="L560" s="3"/>
      <c r="M560" s="3"/>
      <c r="N560" s="3"/>
      <c r="O560" s="78"/>
      <c r="P560" s="3"/>
      <c r="Q560" s="3" t="str">
        <f>IFERROR(HLOOKUP(HBL[[#This Row],[Bränslekategori]],Listor!$G$292:$N$306,IF(HBL[[#This Row],[Enhet]]=Listor!$A$44,14,IF(HBL[[#This Row],[Enhet]]=Listor!$A$45,15,"")),FALSE),"")</f>
        <v/>
      </c>
      <c r="R560" s="3"/>
      <c r="S560" s="3"/>
      <c r="T560" s="3"/>
      <c r="U560" s="3"/>
      <c r="V560" s="3"/>
      <c r="W560" s="3"/>
      <c r="X560" s="3"/>
      <c r="Y560" s="77" t="str">
        <f>IF(HBL[[#This Row],[Produktionskedja]]&lt;&gt;"",VLOOKUP(HBL[[#This Row],[Produktionskedja]],Normalvärden[],4,FALSE),"")</f>
        <v/>
      </c>
      <c r="Z560" s="54"/>
      <c r="AA560" s="3"/>
      <c r="AB560" s="54"/>
      <c r="AC560" s="55" t="str">
        <f>IF(HBL[[#This Row],[Växthusgasutsläpp g CO2e/MJ]]&lt;&gt;"",IF(HBL[[#This Row],[Växthusgasutsläpp g CO2e/MJ]]&gt;(0.5*VLOOKUP(HBL[[#This Row],[Användningsområde]],Användningsområde[],2,FALSE)),"Utsläppsminskningen är mindre än 50 % och uppfyller därför inte hållbarhetskriterierna",""),"")</f>
        <v/>
      </c>
      <c r="AD560" s="55"/>
    </row>
    <row r="561" spans="2:30" x14ac:dyDescent="0.35">
      <c r="B561" s="9" t="str">
        <f>IF(HBL[[#This Row],[Hållbar mängd]]&gt;0,IF(HBL[[#This Row],[Enhet]]=Listor!$A$44,HBL[[#This Row],[Hållbar mängd]]*HBL[[#This Row],[Effektivt värmevärde]]*1000,HBL[[#This Row],[Hållbar mängd]]*HBL[[#This Row],[Effektivt värmevärde]]),"")</f>
        <v/>
      </c>
      <c r="C561" s="120" t="str">
        <f>IFERROR(IF(VLOOKUP(HBL[[#This Row],[Drivmedel]],DML_drivmedel[[FuelID]:[Reduktionsplikt]],10,FALSE)="Ja",VLOOKUP(HBL[[#This Row],[Drivmedelskategori]],Drivmedel[],5,FALSE),""),"")</f>
        <v/>
      </c>
      <c r="D561" s="9" t="str">
        <f>IFERROR(IF(HBL[[#This Row],[Hållbar mängd]]&gt;0,HBL[[#This Row],[Växthusgasutsläpp g CO2e/MJ]]*HBL[[#This Row],[Energimängd MJ]]/1000000,""),"")</f>
        <v/>
      </c>
      <c r="E561" s="9" t="str">
        <f>IF(HBL[[#This Row],[Hållbar mängd]]&gt;0,CONCATENATE(Rapporteringsår,"-",HBL[[#This Row],[ID]]),"")</f>
        <v/>
      </c>
      <c r="F561" s="9" t="str">
        <f>IF(HBL[[#This Row],[Hållbar mängd]]&gt;0,Organisationsnummer,"")</f>
        <v/>
      </c>
      <c r="G561" s="9" t="str">
        <f>IF(HBL[[#This Row],[Hållbar mängd]]&gt;0,Rapporteringsår,"")</f>
        <v/>
      </c>
      <c r="H561" s="76" t="str">
        <f>IFERROR(VLOOKUP(HBL[[#This Row],[Råvara]],Råvaror!$B$3:$D$81,3,FALSE),"")</f>
        <v/>
      </c>
      <c r="I561" s="76" t="str">
        <f>IFERROR(VLOOKUP(HBL[[#This Row],[Råvara]],Råvaror!$B$3:$E$81,4,FALSE),"")</f>
        <v/>
      </c>
      <c r="J561" s="76" t="str">
        <f>IFERROR(VLOOKUP(HBL[[#This Row],[Drivmedel]],DML_drivmedel[[FuelID]:[Drivmedel]],6,FALSE),"")</f>
        <v/>
      </c>
      <c r="K561" s="148">
        <v>3559</v>
      </c>
      <c r="L561" s="3"/>
      <c r="M561" s="3"/>
      <c r="N561" s="3"/>
      <c r="O561" s="78"/>
      <c r="P561" s="3"/>
      <c r="Q561" s="3" t="str">
        <f>IFERROR(HLOOKUP(HBL[[#This Row],[Bränslekategori]],Listor!$G$292:$N$306,IF(HBL[[#This Row],[Enhet]]=Listor!$A$44,14,IF(HBL[[#This Row],[Enhet]]=Listor!$A$45,15,"")),FALSE),"")</f>
        <v/>
      </c>
      <c r="R561" s="3"/>
      <c r="S561" s="3"/>
      <c r="T561" s="3"/>
      <c r="U561" s="3"/>
      <c r="V561" s="3"/>
      <c r="W561" s="3"/>
      <c r="X561" s="3"/>
      <c r="Y561" s="77" t="str">
        <f>IF(HBL[[#This Row],[Produktionskedja]]&lt;&gt;"",VLOOKUP(HBL[[#This Row],[Produktionskedja]],Normalvärden[],4,FALSE),"")</f>
        <v/>
      </c>
      <c r="Z561" s="54"/>
      <c r="AA561" s="3"/>
      <c r="AB561" s="54"/>
      <c r="AC561" s="55" t="str">
        <f>IF(HBL[[#This Row],[Växthusgasutsläpp g CO2e/MJ]]&lt;&gt;"",IF(HBL[[#This Row],[Växthusgasutsläpp g CO2e/MJ]]&gt;(0.5*VLOOKUP(HBL[[#This Row],[Användningsområde]],Användningsområde[],2,FALSE)),"Utsläppsminskningen är mindre än 50 % och uppfyller därför inte hållbarhetskriterierna",""),"")</f>
        <v/>
      </c>
      <c r="AD561" s="55"/>
    </row>
    <row r="562" spans="2:30" x14ac:dyDescent="0.35">
      <c r="B562" s="9" t="str">
        <f>IF(HBL[[#This Row],[Hållbar mängd]]&gt;0,IF(HBL[[#This Row],[Enhet]]=Listor!$A$44,HBL[[#This Row],[Hållbar mängd]]*HBL[[#This Row],[Effektivt värmevärde]]*1000,HBL[[#This Row],[Hållbar mängd]]*HBL[[#This Row],[Effektivt värmevärde]]),"")</f>
        <v/>
      </c>
      <c r="C562" s="120" t="str">
        <f>IFERROR(IF(VLOOKUP(HBL[[#This Row],[Drivmedel]],DML_drivmedel[[FuelID]:[Reduktionsplikt]],10,FALSE)="Ja",VLOOKUP(HBL[[#This Row],[Drivmedelskategori]],Drivmedel[],5,FALSE),""),"")</f>
        <v/>
      </c>
      <c r="D562" s="9" t="str">
        <f>IFERROR(IF(HBL[[#This Row],[Hållbar mängd]]&gt;0,HBL[[#This Row],[Växthusgasutsläpp g CO2e/MJ]]*HBL[[#This Row],[Energimängd MJ]]/1000000,""),"")</f>
        <v/>
      </c>
      <c r="E562" s="9" t="str">
        <f>IF(HBL[[#This Row],[Hållbar mängd]]&gt;0,CONCATENATE(Rapporteringsår,"-",HBL[[#This Row],[ID]]),"")</f>
        <v/>
      </c>
      <c r="F562" s="9" t="str">
        <f>IF(HBL[[#This Row],[Hållbar mängd]]&gt;0,Organisationsnummer,"")</f>
        <v/>
      </c>
      <c r="G562" s="9" t="str">
        <f>IF(HBL[[#This Row],[Hållbar mängd]]&gt;0,Rapporteringsår,"")</f>
        <v/>
      </c>
      <c r="H562" s="76" t="str">
        <f>IFERROR(VLOOKUP(HBL[[#This Row],[Råvara]],Råvaror!$B$3:$D$81,3,FALSE),"")</f>
        <v/>
      </c>
      <c r="I562" s="76" t="str">
        <f>IFERROR(VLOOKUP(HBL[[#This Row],[Råvara]],Råvaror!$B$3:$E$81,4,FALSE),"")</f>
        <v/>
      </c>
      <c r="J562" s="76" t="str">
        <f>IFERROR(VLOOKUP(HBL[[#This Row],[Drivmedel]],DML_drivmedel[[FuelID]:[Drivmedel]],6,FALSE),"")</f>
        <v/>
      </c>
      <c r="K562" s="148">
        <v>3560</v>
      </c>
      <c r="L562" s="3"/>
      <c r="M562" s="3"/>
      <c r="N562" s="3"/>
      <c r="O562" s="78"/>
      <c r="P562" s="3"/>
      <c r="Q562" s="3" t="str">
        <f>IFERROR(HLOOKUP(HBL[[#This Row],[Bränslekategori]],Listor!$G$292:$N$306,IF(HBL[[#This Row],[Enhet]]=Listor!$A$44,14,IF(HBL[[#This Row],[Enhet]]=Listor!$A$45,15,"")),FALSE),"")</f>
        <v/>
      </c>
      <c r="R562" s="3"/>
      <c r="S562" s="3"/>
      <c r="T562" s="3"/>
      <c r="U562" s="3"/>
      <c r="V562" s="3"/>
      <c r="W562" s="3"/>
      <c r="X562" s="3"/>
      <c r="Y562" s="77" t="str">
        <f>IF(HBL[[#This Row],[Produktionskedja]]&lt;&gt;"",VLOOKUP(HBL[[#This Row],[Produktionskedja]],Normalvärden[],4,FALSE),"")</f>
        <v/>
      </c>
      <c r="Z562" s="54"/>
      <c r="AA562" s="3"/>
      <c r="AB562" s="54"/>
      <c r="AC562" s="55" t="str">
        <f>IF(HBL[[#This Row],[Växthusgasutsläpp g CO2e/MJ]]&lt;&gt;"",IF(HBL[[#This Row],[Växthusgasutsläpp g CO2e/MJ]]&gt;(0.5*VLOOKUP(HBL[[#This Row],[Användningsområde]],Användningsområde[],2,FALSE)),"Utsläppsminskningen är mindre än 50 % och uppfyller därför inte hållbarhetskriterierna",""),"")</f>
        <v/>
      </c>
      <c r="AD562" s="55"/>
    </row>
    <row r="563" spans="2:30" x14ac:dyDescent="0.35">
      <c r="B563" s="9" t="str">
        <f>IF(HBL[[#This Row],[Hållbar mängd]]&gt;0,IF(HBL[[#This Row],[Enhet]]=Listor!$A$44,HBL[[#This Row],[Hållbar mängd]]*HBL[[#This Row],[Effektivt värmevärde]]*1000,HBL[[#This Row],[Hållbar mängd]]*HBL[[#This Row],[Effektivt värmevärde]]),"")</f>
        <v/>
      </c>
      <c r="C563" s="120" t="str">
        <f>IFERROR(IF(VLOOKUP(HBL[[#This Row],[Drivmedel]],DML_drivmedel[[FuelID]:[Reduktionsplikt]],10,FALSE)="Ja",VLOOKUP(HBL[[#This Row],[Drivmedelskategori]],Drivmedel[],5,FALSE),""),"")</f>
        <v/>
      </c>
      <c r="D563" s="9" t="str">
        <f>IFERROR(IF(HBL[[#This Row],[Hållbar mängd]]&gt;0,HBL[[#This Row],[Växthusgasutsläpp g CO2e/MJ]]*HBL[[#This Row],[Energimängd MJ]]/1000000,""),"")</f>
        <v/>
      </c>
      <c r="E563" s="9" t="str">
        <f>IF(HBL[[#This Row],[Hållbar mängd]]&gt;0,CONCATENATE(Rapporteringsår,"-",HBL[[#This Row],[ID]]),"")</f>
        <v/>
      </c>
      <c r="F563" s="9" t="str">
        <f>IF(HBL[[#This Row],[Hållbar mängd]]&gt;0,Organisationsnummer,"")</f>
        <v/>
      </c>
      <c r="G563" s="9" t="str">
        <f>IF(HBL[[#This Row],[Hållbar mängd]]&gt;0,Rapporteringsår,"")</f>
        <v/>
      </c>
      <c r="H563" s="76" t="str">
        <f>IFERROR(VLOOKUP(HBL[[#This Row],[Råvara]],Råvaror!$B$3:$D$81,3,FALSE),"")</f>
        <v/>
      </c>
      <c r="I563" s="76" t="str">
        <f>IFERROR(VLOOKUP(HBL[[#This Row],[Råvara]],Råvaror!$B$3:$E$81,4,FALSE),"")</f>
        <v/>
      </c>
      <c r="J563" s="76" t="str">
        <f>IFERROR(VLOOKUP(HBL[[#This Row],[Drivmedel]],DML_drivmedel[[FuelID]:[Drivmedel]],6,FALSE),"")</f>
        <v/>
      </c>
      <c r="K563" s="148">
        <v>3561</v>
      </c>
      <c r="L563" s="3"/>
      <c r="M563" s="3"/>
      <c r="N563" s="3"/>
      <c r="O563" s="78"/>
      <c r="P563" s="3"/>
      <c r="Q563" s="3" t="str">
        <f>IFERROR(HLOOKUP(HBL[[#This Row],[Bränslekategori]],Listor!$G$292:$N$306,IF(HBL[[#This Row],[Enhet]]=Listor!$A$44,14,IF(HBL[[#This Row],[Enhet]]=Listor!$A$45,15,"")),FALSE),"")</f>
        <v/>
      </c>
      <c r="R563" s="3"/>
      <c r="S563" s="3"/>
      <c r="T563" s="3"/>
      <c r="U563" s="3"/>
      <c r="V563" s="3"/>
      <c r="W563" s="3"/>
      <c r="X563" s="3"/>
      <c r="Y563" s="77" t="str">
        <f>IF(HBL[[#This Row],[Produktionskedja]]&lt;&gt;"",VLOOKUP(HBL[[#This Row],[Produktionskedja]],Normalvärden[],4,FALSE),"")</f>
        <v/>
      </c>
      <c r="Z563" s="54"/>
      <c r="AA563" s="3"/>
      <c r="AB563" s="54"/>
      <c r="AC563" s="55" t="str">
        <f>IF(HBL[[#This Row],[Växthusgasutsläpp g CO2e/MJ]]&lt;&gt;"",IF(HBL[[#This Row],[Växthusgasutsläpp g CO2e/MJ]]&gt;(0.5*VLOOKUP(HBL[[#This Row],[Användningsområde]],Användningsområde[],2,FALSE)),"Utsläppsminskningen är mindre än 50 % och uppfyller därför inte hållbarhetskriterierna",""),"")</f>
        <v/>
      </c>
      <c r="AD563" s="55"/>
    </row>
    <row r="564" spans="2:30" x14ac:dyDescent="0.35">
      <c r="B564" s="9" t="str">
        <f>IF(HBL[[#This Row],[Hållbar mängd]]&gt;0,IF(HBL[[#This Row],[Enhet]]=Listor!$A$44,HBL[[#This Row],[Hållbar mängd]]*HBL[[#This Row],[Effektivt värmevärde]]*1000,HBL[[#This Row],[Hållbar mängd]]*HBL[[#This Row],[Effektivt värmevärde]]),"")</f>
        <v/>
      </c>
      <c r="C564" s="120" t="str">
        <f>IFERROR(IF(VLOOKUP(HBL[[#This Row],[Drivmedel]],DML_drivmedel[[FuelID]:[Reduktionsplikt]],10,FALSE)="Ja",VLOOKUP(HBL[[#This Row],[Drivmedelskategori]],Drivmedel[],5,FALSE),""),"")</f>
        <v/>
      </c>
      <c r="D564" s="9" t="str">
        <f>IFERROR(IF(HBL[[#This Row],[Hållbar mängd]]&gt;0,HBL[[#This Row],[Växthusgasutsläpp g CO2e/MJ]]*HBL[[#This Row],[Energimängd MJ]]/1000000,""),"")</f>
        <v/>
      </c>
      <c r="E564" s="9" t="str">
        <f>IF(HBL[[#This Row],[Hållbar mängd]]&gt;0,CONCATENATE(Rapporteringsår,"-",HBL[[#This Row],[ID]]),"")</f>
        <v/>
      </c>
      <c r="F564" s="9" t="str">
        <f>IF(HBL[[#This Row],[Hållbar mängd]]&gt;0,Organisationsnummer,"")</f>
        <v/>
      </c>
      <c r="G564" s="9" t="str">
        <f>IF(HBL[[#This Row],[Hållbar mängd]]&gt;0,Rapporteringsår,"")</f>
        <v/>
      </c>
      <c r="H564" s="76" t="str">
        <f>IFERROR(VLOOKUP(HBL[[#This Row],[Råvara]],Råvaror!$B$3:$D$81,3,FALSE),"")</f>
        <v/>
      </c>
      <c r="I564" s="76" t="str">
        <f>IFERROR(VLOOKUP(HBL[[#This Row],[Råvara]],Råvaror!$B$3:$E$81,4,FALSE),"")</f>
        <v/>
      </c>
      <c r="J564" s="76" t="str">
        <f>IFERROR(VLOOKUP(HBL[[#This Row],[Drivmedel]],DML_drivmedel[[FuelID]:[Drivmedel]],6,FALSE),"")</f>
        <v/>
      </c>
      <c r="K564" s="148">
        <v>3562</v>
      </c>
      <c r="L564" s="3"/>
      <c r="M564" s="3"/>
      <c r="N564" s="3"/>
      <c r="O564" s="78"/>
      <c r="P564" s="3"/>
      <c r="Q564" s="3" t="str">
        <f>IFERROR(HLOOKUP(HBL[[#This Row],[Bränslekategori]],Listor!$G$292:$N$306,IF(HBL[[#This Row],[Enhet]]=Listor!$A$44,14,IF(HBL[[#This Row],[Enhet]]=Listor!$A$45,15,"")),FALSE),"")</f>
        <v/>
      </c>
      <c r="R564" s="3"/>
      <c r="S564" s="3"/>
      <c r="T564" s="3"/>
      <c r="U564" s="3"/>
      <c r="V564" s="3"/>
      <c r="W564" s="3"/>
      <c r="X564" s="3"/>
      <c r="Y564" s="77" t="str">
        <f>IF(HBL[[#This Row],[Produktionskedja]]&lt;&gt;"",VLOOKUP(HBL[[#This Row],[Produktionskedja]],Normalvärden[],4,FALSE),"")</f>
        <v/>
      </c>
      <c r="Z564" s="54"/>
      <c r="AA564" s="3"/>
      <c r="AB564" s="54"/>
      <c r="AC564" s="55" t="str">
        <f>IF(HBL[[#This Row],[Växthusgasutsläpp g CO2e/MJ]]&lt;&gt;"",IF(HBL[[#This Row],[Växthusgasutsläpp g CO2e/MJ]]&gt;(0.5*VLOOKUP(HBL[[#This Row],[Användningsområde]],Användningsområde[],2,FALSE)),"Utsläppsminskningen är mindre än 50 % och uppfyller därför inte hållbarhetskriterierna",""),"")</f>
        <v/>
      </c>
      <c r="AD564" s="55"/>
    </row>
    <row r="565" spans="2:30" x14ac:dyDescent="0.35">
      <c r="B565" s="9" t="str">
        <f>IF(HBL[[#This Row],[Hållbar mängd]]&gt;0,IF(HBL[[#This Row],[Enhet]]=Listor!$A$44,HBL[[#This Row],[Hållbar mängd]]*HBL[[#This Row],[Effektivt värmevärde]]*1000,HBL[[#This Row],[Hållbar mängd]]*HBL[[#This Row],[Effektivt värmevärde]]),"")</f>
        <v/>
      </c>
      <c r="C565" s="120" t="str">
        <f>IFERROR(IF(VLOOKUP(HBL[[#This Row],[Drivmedel]],DML_drivmedel[[FuelID]:[Reduktionsplikt]],10,FALSE)="Ja",VLOOKUP(HBL[[#This Row],[Drivmedelskategori]],Drivmedel[],5,FALSE),""),"")</f>
        <v/>
      </c>
      <c r="D565" s="9" t="str">
        <f>IFERROR(IF(HBL[[#This Row],[Hållbar mängd]]&gt;0,HBL[[#This Row],[Växthusgasutsläpp g CO2e/MJ]]*HBL[[#This Row],[Energimängd MJ]]/1000000,""),"")</f>
        <v/>
      </c>
      <c r="E565" s="9" t="str">
        <f>IF(HBL[[#This Row],[Hållbar mängd]]&gt;0,CONCATENATE(Rapporteringsår,"-",HBL[[#This Row],[ID]]),"")</f>
        <v/>
      </c>
      <c r="F565" s="9" t="str">
        <f>IF(HBL[[#This Row],[Hållbar mängd]]&gt;0,Organisationsnummer,"")</f>
        <v/>
      </c>
      <c r="G565" s="9" t="str">
        <f>IF(HBL[[#This Row],[Hållbar mängd]]&gt;0,Rapporteringsår,"")</f>
        <v/>
      </c>
      <c r="H565" s="76" t="str">
        <f>IFERROR(VLOOKUP(HBL[[#This Row],[Råvara]],Råvaror!$B$3:$D$81,3,FALSE),"")</f>
        <v/>
      </c>
      <c r="I565" s="76" t="str">
        <f>IFERROR(VLOOKUP(HBL[[#This Row],[Råvara]],Råvaror!$B$3:$E$81,4,FALSE),"")</f>
        <v/>
      </c>
      <c r="J565" s="76" t="str">
        <f>IFERROR(VLOOKUP(HBL[[#This Row],[Drivmedel]],DML_drivmedel[[FuelID]:[Drivmedel]],6,FALSE),"")</f>
        <v/>
      </c>
      <c r="K565" s="148">
        <v>3563</v>
      </c>
      <c r="L565" s="3"/>
      <c r="M565" s="3"/>
      <c r="N565" s="3"/>
      <c r="O565" s="78"/>
      <c r="P565" s="3"/>
      <c r="Q565" s="3" t="str">
        <f>IFERROR(HLOOKUP(HBL[[#This Row],[Bränslekategori]],Listor!$G$292:$N$306,IF(HBL[[#This Row],[Enhet]]=Listor!$A$44,14,IF(HBL[[#This Row],[Enhet]]=Listor!$A$45,15,"")),FALSE),"")</f>
        <v/>
      </c>
      <c r="R565" s="3"/>
      <c r="S565" s="3"/>
      <c r="T565" s="3"/>
      <c r="U565" s="3"/>
      <c r="V565" s="3"/>
      <c r="W565" s="3"/>
      <c r="X565" s="3"/>
      <c r="Y565" s="77" t="str">
        <f>IF(HBL[[#This Row],[Produktionskedja]]&lt;&gt;"",VLOOKUP(HBL[[#This Row],[Produktionskedja]],Normalvärden[],4,FALSE),"")</f>
        <v/>
      </c>
      <c r="Z565" s="54"/>
      <c r="AA565" s="3"/>
      <c r="AB565" s="54"/>
      <c r="AC565" s="55" t="str">
        <f>IF(HBL[[#This Row],[Växthusgasutsläpp g CO2e/MJ]]&lt;&gt;"",IF(HBL[[#This Row],[Växthusgasutsläpp g CO2e/MJ]]&gt;(0.5*VLOOKUP(HBL[[#This Row],[Användningsområde]],Användningsområde[],2,FALSE)),"Utsläppsminskningen är mindre än 50 % och uppfyller därför inte hållbarhetskriterierna",""),"")</f>
        <v/>
      </c>
      <c r="AD565" s="55"/>
    </row>
    <row r="566" spans="2:30" x14ac:dyDescent="0.35">
      <c r="B566" s="9" t="str">
        <f>IF(HBL[[#This Row],[Hållbar mängd]]&gt;0,IF(HBL[[#This Row],[Enhet]]=Listor!$A$44,HBL[[#This Row],[Hållbar mängd]]*HBL[[#This Row],[Effektivt värmevärde]]*1000,HBL[[#This Row],[Hållbar mängd]]*HBL[[#This Row],[Effektivt värmevärde]]),"")</f>
        <v/>
      </c>
      <c r="C566" s="120" t="str">
        <f>IFERROR(IF(VLOOKUP(HBL[[#This Row],[Drivmedel]],DML_drivmedel[[FuelID]:[Reduktionsplikt]],10,FALSE)="Ja",VLOOKUP(HBL[[#This Row],[Drivmedelskategori]],Drivmedel[],5,FALSE),""),"")</f>
        <v/>
      </c>
      <c r="D566" s="9" t="str">
        <f>IFERROR(IF(HBL[[#This Row],[Hållbar mängd]]&gt;0,HBL[[#This Row],[Växthusgasutsläpp g CO2e/MJ]]*HBL[[#This Row],[Energimängd MJ]]/1000000,""),"")</f>
        <v/>
      </c>
      <c r="E566" s="9" t="str">
        <f>IF(HBL[[#This Row],[Hållbar mängd]]&gt;0,CONCATENATE(Rapporteringsår,"-",HBL[[#This Row],[ID]]),"")</f>
        <v/>
      </c>
      <c r="F566" s="9" t="str">
        <f>IF(HBL[[#This Row],[Hållbar mängd]]&gt;0,Organisationsnummer,"")</f>
        <v/>
      </c>
      <c r="G566" s="9" t="str">
        <f>IF(HBL[[#This Row],[Hållbar mängd]]&gt;0,Rapporteringsår,"")</f>
        <v/>
      </c>
      <c r="H566" s="76" t="str">
        <f>IFERROR(VLOOKUP(HBL[[#This Row],[Råvara]],Råvaror!$B$3:$D$81,3,FALSE),"")</f>
        <v/>
      </c>
      <c r="I566" s="76" t="str">
        <f>IFERROR(VLOOKUP(HBL[[#This Row],[Råvara]],Råvaror!$B$3:$E$81,4,FALSE),"")</f>
        <v/>
      </c>
      <c r="J566" s="76" t="str">
        <f>IFERROR(VLOOKUP(HBL[[#This Row],[Drivmedel]],DML_drivmedel[[FuelID]:[Drivmedel]],6,FALSE),"")</f>
        <v/>
      </c>
      <c r="K566" s="148">
        <v>3564</v>
      </c>
      <c r="L566" s="3"/>
      <c r="M566" s="3"/>
      <c r="N566" s="3"/>
      <c r="O566" s="78"/>
      <c r="P566" s="3"/>
      <c r="Q566" s="3" t="str">
        <f>IFERROR(HLOOKUP(HBL[[#This Row],[Bränslekategori]],Listor!$G$292:$N$306,IF(HBL[[#This Row],[Enhet]]=Listor!$A$44,14,IF(HBL[[#This Row],[Enhet]]=Listor!$A$45,15,"")),FALSE),"")</f>
        <v/>
      </c>
      <c r="R566" s="3"/>
      <c r="S566" s="3"/>
      <c r="T566" s="3"/>
      <c r="U566" s="3"/>
      <c r="V566" s="3"/>
      <c r="W566" s="3"/>
      <c r="X566" s="3"/>
      <c r="Y566" s="77" t="str">
        <f>IF(HBL[[#This Row],[Produktionskedja]]&lt;&gt;"",VLOOKUP(HBL[[#This Row],[Produktionskedja]],Normalvärden[],4,FALSE),"")</f>
        <v/>
      </c>
      <c r="Z566" s="54"/>
      <c r="AA566" s="3"/>
      <c r="AB566" s="54"/>
      <c r="AC566" s="55" t="str">
        <f>IF(HBL[[#This Row],[Växthusgasutsläpp g CO2e/MJ]]&lt;&gt;"",IF(HBL[[#This Row],[Växthusgasutsläpp g CO2e/MJ]]&gt;(0.5*VLOOKUP(HBL[[#This Row],[Användningsområde]],Användningsområde[],2,FALSE)),"Utsläppsminskningen är mindre än 50 % och uppfyller därför inte hållbarhetskriterierna",""),"")</f>
        <v/>
      </c>
      <c r="AD566" s="55"/>
    </row>
    <row r="567" spans="2:30" x14ac:dyDescent="0.35">
      <c r="B567" s="9" t="str">
        <f>IF(HBL[[#This Row],[Hållbar mängd]]&gt;0,IF(HBL[[#This Row],[Enhet]]=Listor!$A$44,HBL[[#This Row],[Hållbar mängd]]*HBL[[#This Row],[Effektivt värmevärde]]*1000,HBL[[#This Row],[Hållbar mängd]]*HBL[[#This Row],[Effektivt värmevärde]]),"")</f>
        <v/>
      </c>
      <c r="C567" s="120" t="str">
        <f>IFERROR(IF(VLOOKUP(HBL[[#This Row],[Drivmedel]],DML_drivmedel[[FuelID]:[Reduktionsplikt]],10,FALSE)="Ja",VLOOKUP(HBL[[#This Row],[Drivmedelskategori]],Drivmedel[],5,FALSE),""),"")</f>
        <v/>
      </c>
      <c r="D567" s="9" t="str">
        <f>IFERROR(IF(HBL[[#This Row],[Hållbar mängd]]&gt;0,HBL[[#This Row],[Växthusgasutsläpp g CO2e/MJ]]*HBL[[#This Row],[Energimängd MJ]]/1000000,""),"")</f>
        <v/>
      </c>
      <c r="E567" s="9" t="str">
        <f>IF(HBL[[#This Row],[Hållbar mängd]]&gt;0,CONCATENATE(Rapporteringsår,"-",HBL[[#This Row],[ID]]),"")</f>
        <v/>
      </c>
      <c r="F567" s="9" t="str">
        <f>IF(HBL[[#This Row],[Hållbar mängd]]&gt;0,Organisationsnummer,"")</f>
        <v/>
      </c>
      <c r="G567" s="9" t="str">
        <f>IF(HBL[[#This Row],[Hållbar mängd]]&gt;0,Rapporteringsår,"")</f>
        <v/>
      </c>
      <c r="H567" s="76" t="str">
        <f>IFERROR(VLOOKUP(HBL[[#This Row],[Råvara]],Råvaror!$B$3:$D$81,3,FALSE),"")</f>
        <v/>
      </c>
      <c r="I567" s="76" t="str">
        <f>IFERROR(VLOOKUP(HBL[[#This Row],[Råvara]],Råvaror!$B$3:$E$81,4,FALSE),"")</f>
        <v/>
      </c>
      <c r="J567" s="76" t="str">
        <f>IFERROR(VLOOKUP(HBL[[#This Row],[Drivmedel]],DML_drivmedel[[FuelID]:[Drivmedel]],6,FALSE),"")</f>
        <v/>
      </c>
      <c r="K567" s="148">
        <v>3565</v>
      </c>
      <c r="L567" s="3"/>
      <c r="M567" s="3"/>
      <c r="N567" s="3"/>
      <c r="O567" s="78"/>
      <c r="P567" s="3"/>
      <c r="Q567" s="3" t="str">
        <f>IFERROR(HLOOKUP(HBL[[#This Row],[Bränslekategori]],Listor!$G$292:$N$306,IF(HBL[[#This Row],[Enhet]]=Listor!$A$44,14,IF(HBL[[#This Row],[Enhet]]=Listor!$A$45,15,"")),FALSE),"")</f>
        <v/>
      </c>
      <c r="R567" s="3"/>
      <c r="S567" s="3"/>
      <c r="T567" s="3"/>
      <c r="U567" s="3"/>
      <c r="V567" s="3"/>
      <c r="W567" s="3"/>
      <c r="X567" s="3"/>
      <c r="Y567" s="77" t="str">
        <f>IF(HBL[[#This Row],[Produktionskedja]]&lt;&gt;"",VLOOKUP(HBL[[#This Row],[Produktionskedja]],Normalvärden[],4,FALSE),"")</f>
        <v/>
      </c>
      <c r="Z567" s="54"/>
      <c r="AA567" s="3"/>
      <c r="AB567" s="54"/>
      <c r="AC567" s="55" t="str">
        <f>IF(HBL[[#This Row],[Växthusgasutsläpp g CO2e/MJ]]&lt;&gt;"",IF(HBL[[#This Row],[Växthusgasutsläpp g CO2e/MJ]]&gt;(0.5*VLOOKUP(HBL[[#This Row],[Användningsområde]],Användningsområde[],2,FALSE)),"Utsläppsminskningen är mindre än 50 % och uppfyller därför inte hållbarhetskriterierna",""),"")</f>
        <v/>
      </c>
      <c r="AD567" s="55"/>
    </row>
    <row r="568" spans="2:30" x14ac:dyDescent="0.35">
      <c r="B568" s="9" t="str">
        <f>IF(HBL[[#This Row],[Hållbar mängd]]&gt;0,IF(HBL[[#This Row],[Enhet]]=Listor!$A$44,HBL[[#This Row],[Hållbar mängd]]*HBL[[#This Row],[Effektivt värmevärde]]*1000,HBL[[#This Row],[Hållbar mängd]]*HBL[[#This Row],[Effektivt värmevärde]]),"")</f>
        <v/>
      </c>
      <c r="C568" s="120" t="str">
        <f>IFERROR(IF(VLOOKUP(HBL[[#This Row],[Drivmedel]],DML_drivmedel[[FuelID]:[Reduktionsplikt]],10,FALSE)="Ja",VLOOKUP(HBL[[#This Row],[Drivmedelskategori]],Drivmedel[],5,FALSE),""),"")</f>
        <v/>
      </c>
      <c r="D568" s="9" t="str">
        <f>IFERROR(IF(HBL[[#This Row],[Hållbar mängd]]&gt;0,HBL[[#This Row],[Växthusgasutsläpp g CO2e/MJ]]*HBL[[#This Row],[Energimängd MJ]]/1000000,""),"")</f>
        <v/>
      </c>
      <c r="E568" s="9" t="str">
        <f>IF(HBL[[#This Row],[Hållbar mängd]]&gt;0,CONCATENATE(Rapporteringsår,"-",HBL[[#This Row],[ID]]),"")</f>
        <v/>
      </c>
      <c r="F568" s="9" t="str">
        <f>IF(HBL[[#This Row],[Hållbar mängd]]&gt;0,Organisationsnummer,"")</f>
        <v/>
      </c>
      <c r="G568" s="9" t="str">
        <f>IF(HBL[[#This Row],[Hållbar mängd]]&gt;0,Rapporteringsår,"")</f>
        <v/>
      </c>
      <c r="H568" s="76" t="str">
        <f>IFERROR(VLOOKUP(HBL[[#This Row],[Råvara]],Råvaror!$B$3:$D$81,3,FALSE),"")</f>
        <v/>
      </c>
      <c r="I568" s="76" t="str">
        <f>IFERROR(VLOOKUP(HBL[[#This Row],[Råvara]],Råvaror!$B$3:$E$81,4,FALSE),"")</f>
        <v/>
      </c>
      <c r="J568" s="76" t="str">
        <f>IFERROR(VLOOKUP(HBL[[#This Row],[Drivmedel]],DML_drivmedel[[FuelID]:[Drivmedel]],6,FALSE),"")</f>
        <v/>
      </c>
      <c r="K568" s="148">
        <v>3566</v>
      </c>
      <c r="L568" s="3"/>
      <c r="M568" s="3"/>
      <c r="N568" s="3"/>
      <c r="O568" s="78"/>
      <c r="P568" s="3"/>
      <c r="Q568" s="3" t="str">
        <f>IFERROR(HLOOKUP(HBL[[#This Row],[Bränslekategori]],Listor!$G$292:$N$306,IF(HBL[[#This Row],[Enhet]]=Listor!$A$44,14,IF(HBL[[#This Row],[Enhet]]=Listor!$A$45,15,"")),FALSE),"")</f>
        <v/>
      </c>
      <c r="R568" s="3"/>
      <c r="S568" s="3"/>
      <c r="T568" s="3"/>
      <c r="U568" s="3"/>
      <c r="V568" s="3"/>
      <c r="W568" s="3"/>
      <c r="X568" s="3"/>
      <c r="Y568" s="77" t="str">
        <f>IF(HBL[[#This Row],[Produktionskedja]]&lt;&gt;"",VLOOKUP(HBL[[#This Row],[Produktionskedja]],Normalvärden[],4,FALSE),"")</f>
        <v/>
      </c>
      <c r="Z568" s="54"/>
      <c r="AA568" s="3"/>
      <c r="AB568" s="54"/>
      <c r="AC568" s="55" t="str">
        <f>IF(HBL[[#This Row],[Växthusgasutsläpp g CO2e/MJ]]&lt;&gt;"",IF(HBL[[#This Row],[Växthusgasutsläpp g CO2e/MJ]]&gt;(0.5*VLOOKUP(HBL[[#This Row],[Användningsområde]],Användningsområde[],2,FALSE)),"Utsläppsminskningen är mindre än 50 % och uppfyller därför inte hållbarhetskriterierna",""),"")</f>
        <v/>
      </c>
      <c r="AD568" s="55"/>
    </row>
    <row r="569" spans="2:30" x14ac:dyDescent="0.35">
      <c r="B569" s="9" t="str">
        <f>IF(HBL[[#This Row],[Hållbar mängd]]&gt;0,IF(HBL[[#This Row],[Enhet]]=Listor!$A$44,HBL[[#This Row],[Hållbar mängd]]*HBL[[#This Row],[Effektivt värmevärde]]*1000,HBL[[#This Row],[Hållbar mängd]]*HBL[[#This Row],[Effektivt värmevärde]]),"")</f>
        <v/>
      </c>
      <c r="C569" s="120" t="str">
        <f>IFERROR(IF(VLOOKUP(HBL[[#This Row],[Drivmedel]],DML_drivmedel[[FuelID]:[Reduktionsplikt]],10,FALSE)="Ja",VLOOKUP(HBL[[#This Row],[Drivmedelskategori]],Drivmedel[],5,FALSE),""),"")</f>
        <v/>
      </c>
      <c r="D569" s="9" t="str">
        <f>IFERROR(IF(HBL[[#This Row],[Hållbar mängd]]&gt;0,HBL[[#This Row],[Växthusgasutsläpp g CO2e/MJ]]*HBL[[#This Row],[Energimängd MJ]]/1000000,""),"")</f>
        <v/>
      </c>
      <c r="E569" s="9" t="str">
        <f>IF(HBL[[#This Row],[Hållbar mängd]]&gt;0,CONCATENATE(Rapporteringsår,"-",HBL[[#This Row],[ID]]),"")</f>
        <v/>
      </c>
      <c r="F569" s="9" t="str">
        <f>IF(HBL[[#This Row],[Hållbar mängd]]&gt;0,Organisationsnummer,"")</f>
        <v/>
      </c>
      <c r="G569" s="9" t="str">
        <f>IF(HBL[[#This Row],[Hållbar mängd]]&gt;0,Rapporteringsår,"")</f>
        <v/>
      </c>
      <c r="H569" s="76" t="str">
        <f>IFERROR(VLOOKUP(HBL[[#This Row],[Råvara]],Råvaror!$B$3:$D$81,3,FALSE),"")</f>
        <v/>
      </c>
      <c r="I569" s="76" t="str">
        <f>IFERROR(VLOOKUP(HBL[[#This Row],[Råvara]],Råvaror!$B$3:$E$81,4,FALSE),"")</f>
        <v/>
      </c>
      <c r="J569" s="76" t="str">
        <f>IFERROR(VLOOKUP(HBL[[#This Row],[Drivmedel]],DML_drivmedel[[FuelID]:[Drivmedel]],6,FALSE),"")</f>
        <v/>
      </c>
      <c r="K569" s="148">
        <v>3567</v>
      </c>
      <c r="L569" s="3"/>
      <c r="M569" s="3"/>
      <c r="N569" s="3"/>
      <c r="O569" s="78"/>
      <c r="P569" s="3"/>
      <c r="Q569" s="3" t="str">
        <f>IFERROR(HLOOKUP(HBL[[#This Row],[Bränslekategori]],Listor!$G$292:$N$306,IF(HBL[[#This Row],[Enhet]]=Listor!$A$44,14,IF(HBL[[#This Row],[Enhet]]=Listor!$A$45,15,"")),FALSE),"")</f>
        <v/>
      </c>
      <c r="R569" s="3"/>
      <c r="S569" s="3"/>
      <c r="T569" s="3"/>
      <c r="U569" s="3"/>
      <c r="V569" s="3"/>
      <c r="W569" s="3"/>
      <c r="X569" s="3"/>
      <c r="Y569" s="77" t="str">
        <f>IF(HBL[[#This Row],[Produktionskedja]]&lt;&gt;"",VLOOKUP(HBL[[#This Row],[Produktionskedja]],Normalvärden[],4,FALSE),"")</f>
        <v/>
      </c>
      <c r="Z569" s="54"/>
      <c r="AA569" s="3"/>
      <c r="AB569" s="54"/>
      <c r="AC569" s="55" t="str">
        <f>IF(HBL[[#This Row],[Växthusgasutsläpp g CO2e/MJ]]&lt;&gt;"",IF(HBL[[#This Row],[Växthusgasutsläpp g CO2e/MJ]]&gt;(0.5*VLOOKUP(HBL[[#This Row],[Användningsområde]],Användningsområde[],2,FALSE)),"Utsläppsminskningen är mindre än 50 % och uppfyller därför inte hållbarhetskriterierna",""),"")</f>
        <v/>
      </c>
      <c r="AD569" s="55"/>
    </row>
    <row r="570" spans="2:30" x14ac:dyDescent="0.35">
      <c r="B570" s="9" t="str">
        <f>IF(HBL[[#This Row],[Hållbar mängd]]&gt;0,IF(HBL[[#This Row],[Enhet]]=Listor!$A$44,HBL[[#This Row],[Hållbar mängd]]*HBL[[#This Row],[Effektivt värmevärde]]*1000,HBL[[#This Row],[Hållbar mängd]]*HBL[[#This Row],[Effektivt värmevärde]]),"")</f>
        <v/>
      </c>
      <c r="C570" s="120" t="str">
        <f>IFERROR(IF(VLOOKUP(HBL[[#This Row],[Drivmedel]],DML_drivmedel[[FuelID]:[Reduktionsplikt]],10,FALSE)="Ja",VLOOKUP(HBL[[#This Row],[Drivmedelskategori]],Drivmedel[],5,FALSE),""),"")</f>
        <v/>
      </c>
      <c r="D570" s="9" t="str">
        <f>IFERROR(IF(HBL[[#This Row],[Hållbar mängd]]&gt;0,HBL[[#This Row],[Växthusgasutsläpp g CO2e/MJ]]*HBL[[#This Row],[Energimängd MJ]]/1000000,""),"")</f>
        <v/>
      </c>
      <c r="E570" s="9" t="str">
        <f>IF(HBL[[#This Row],[Hållbar mängd]]&gt;0,CONCATENATE(Rapporteringsår,"-",HBL[[#This Row],[ID]]),"")</f>
        <v/>
      </c>
      <c r="F570" s="9" t="str">
        <f>IF(HBL[[#This Row],[Hållbar mängd]]&gt;0,Organisationsnummer,"")</f>
        <v/>
      </c>
      <c r="G570" s="9" t="str">
        <f>IF(HBL[[#This Row],[Hållbar mängd]]&gt;0,Rapporteringsår,"")</f>
        <v/>
      </c>
      <c r="H570" s="76" t="str">
        <f>IFERROR(VLOOKUP(HBL[[#This Row],[Råvara]],Råvaror!$B$3:$D$81,3,FALSE),"")</f>
        <v/>
      </c>
      <c r="I570" s="76" t="str">
        <f>IFERROR(VLOOKUP(HBL[[#This Row],[Råvara]],Råvaror!$B$3:$E$81,4,FALSE),"")</f>
        <v/>
      </c>
      <c r="J570" s="76" t="str">
        <f>IFERROR(VLOOKUP(HBL[[#This Row],[Drivmedel]],DML_drivmedel[[FuelID]:[Drivmedel]],6,FALSE),"")</f>
        <v/>
      </c>
      <c r="K570" s="148">
        <v>3568</v>
      </c>
      <c r="L570" s="3"/>
      <c r="M570" s="3"/>
      <c r="N570" s="3"/>
      <c r="O570" s="78"/>
      <c r="P570" s="3"/>
      <c r="Q570" s="3" t="str">
        <f>IFERROR(HLOOKUP(HBL[[#This Row],[Bränslekategori]],Listor!$G$292:$N$306,IF(HBL[[#This Row],[Enhet]]=Listor!$A$44,14,IF(HBL[[#This Row],[Enhet]]=Listor!$A$45,15,"")),FALSE),"")</f>
        <v/>
      </c>
      <c r="R570" s="3"/>
      <c r="S570" s="3"/>
      <c r="T570" s="3"/>
      <c r="U570" s="3"/>
      <c r="V570" s="3"/>
      <c r="W570" s="3"/>
      <c r="X570" s="3"/>
      <c r="Y570" s="77" t="str">
        <f>IF(HBL[[#This Row],[Produktionskedja]]&lt;&gt;"",VLOOKUP(HBL[[#This Row],[Produktionskedja]],Normalvärden[],4,FALSE),"")</f>
        <v/>
      </c>
      <c r="Z570" s="54"/>
      <c r="AA570" s="3"/>
      <c r="AB570" s="54"/>
      <c r="AC570" s="55" t="str">
        <f>IF(HBL[[#This Row],[Växthusgasutsläpp g CO2e/MJ]]&lt;&gt;"",IF(HBL[[#This Row],[Växthusgasutsläpp g CO2e/MJ]]&gt;(0.5*VLOOKUP(HBL[[#This Row],[Användningsområde]],Användningsområde[],2,FALSE)),"Utsläppsminskningen är mindre än 50 % och uppfyller därför inte hållbarhetskriterierna",""),"")</f>
        <v/>
      </c>
      <c r="AD570" s="55"/>
    </row>
    <row r="571" spans="2:30" x14ac:dyDescent="0.35">
      <c r="B571" s="9" t="str">
        <f>IF(HBL[[#This Row],[Hållbar mängd]]&gt;0,IF(HBL[[#This Row],[Enhet]]=Listor!$A$44,HBL[[#This Row],[Hållbar mängd]]*HBL[[#This Row],[Effektivt värmevärde]]*1000,HBL[[#This Row],[Hållbar mängd]]*HBL[[#This Row],[Effektivt värmevärde]]),"")</f>
        <v/>
      </c>
      <c r="C571" s="120" t="str">
        <f>IFERROR(IF(VLOOKUP(HBL[[#This Row],[Drivmedel]],DML_drivmedel[[FuelID]:[Reduktionsplikt]],10,FALSE)="Ja",VLOOKUP(HBL[[#This Row],[Drivmedelskategori]],Drivmedel[],5,FALSE),""),"")</f>
        <v/>
      </c>
      <c r="D571" s="9" t="str">
        <f>IFERROR(IF(HBL[[#This Row],[Hållbar mängd]]&gt;0,HBL[[#This Row],[Växthusgasutsläpp g CO2e/MJ]]*HBL[[#This Row],[Energimängd MJ]]/1000000,""),"")</f>
        <v/>
      </c>
      <c r="E571" s="9" t="str">
        <f>IF(HBL[[#This Row],[Hållbar mängd]]&gt;0,CONCATENATE(Rapporteringsår,"-",HBL[[#This Row],[ID]]),"")</f>
        <v/>
      </c>
      <c r="F571" s="9" t="str">
        <f>IF(HBL[[#This Row],[Hållbar mängd]]&gt;0,Organisationsnummer,"")</f>
        <v/>
      </c>
      <c r="G571" s="9" t="str">
        <f>IF(HBL[[#This Row],[Hållbar mängd]]&gt;0,Rapporteringsår,"")</f>
        <v/>
      </c>
      <c r="H571" s="76" t="str">
        <f>IFERROR(VLOOKUP(HBL[[#This Row],[Råvara]],Råvaror!$B$3:$D$81,3,FALSE),"")</f>
        <v/>
      </c>
      <c r="I571" s="76" t="str">
        <f>IFERROR(VLOOKUP(HBL[[#This Row],[Råvara]],Råvaror!$B$3:$E$81,4,FALSE),"")</f>
        <v/>
      </c>
      <c r="J571" s="76" t="str">
        <f>IFERROR(VLOOKUP(HBL[[#This Row],[Drivmedel]],DML_drivmedel[[FuelID]:[Drivmedel]],6,FALSE),"")</f>
        <v/>
      </c>
      <c r="K571" s="148">
        <v>3569</v>
      </c>
      <c r="L571" s="3"/>
      <c r="M571" s="3"/>
      <c r="N571" s="3"/>
      <c r="O571" s="78"/>
      <c r="P571" s="3"/>
      <c r="Q571" s="3" t="str">
        <f>IFERROR(HLOOKUP(HBL[[#This Row],[Bränslekategori]],Listor!$G$292:$N$306,IF(HBL[[#This Row],[Enhet]]=Listor!$A$44,14,IF(HBL[[#This Row],[Enhet]]=Listor!$A$45,15,"")),FALSE),"")</f>
        <v/>
      </c>
      <c r="R571" s="3"/>
      <c r="S571" s="3"/>
      <c r="T571" s="3"/>
      <c r="U571" s="3"/>
      <c r="V571" s="3"/>
      <c r="W571" s="3"/>
      <c r="X571" s="3"/>
      <c r="Y571" s="77" t="str">
        <f>IF(HBL[[#This Row],[Produktionskedja]]&lt;&gt;"",VLOOKUP(HBL[[#This Row],[Produktionskedja]],Normalvärden[],4,FALSE),"")</f>
        <v/>
      </c>
      <c r="Z571" s="54"/>
      <c r="AA571" s="3"/>
      <c r="AB571" s="54"/>
      <c r="AC571" s="55" t="str">
        <f>IF(HBL[[#This Row],[Växthusgasutsläpp g CO2e/MJ]]&lt;&gt;"",IF(HBL[[#This Row],[Växthusgasutsläpp g CO2e/MJ]]&gt;(0.5*VLOOKUP(HBL[[#This Row],[Användningsområde]],Användningsområde[],2,FALSE)),"Utsläppsminskningen är mindre än 50 % och uppfyller därför inte hållbarhetskriterierna",""),"")</f>
        <v/>
      </c>
      <c r="AD571" s="55"/>
    </row>
    <row r="572" spans="2:30" x14ac:dyDescent="0.35">
      <c r="B572" s="9" t="str">
        <f>IF(HBL[[#This Row],[Hållbar mängd]]&gt;0,IF(HBL[[#This Row],[Enhet]]=Listor!$A$44,HBL[[#This Row],[Hållbar mängd]]*HBL[[#This Row],[Effektivt värmevärde]]*1000,HBL[[#This Row],[Hållbar mängd]]*HBL[[#This Row],[Effektivt värmevärde]]),"")</f>
        <v/>
      </c>
      <c r="C572" s="120" t="str">
        <f>IFERROR(IF(VLOOKUP(HBL[[#This Row],[Drivmedel]],DML_drivmedel[[FuelID]:[Reduktionsplikt]],10,FALSE)="Ja",VLOOKUP(HBL[[#This Row],[Drivmedelskategori]],Drivmedel[],5,FALSE),""),"")</f>
        <v/>
      </c>
      <c r="D572" s="9" t="str">
        <f>IFERROR(IF(HBL[[#This Row],[Hållbar mängd]]&gt;0,HBL[[#This Row],[Växthusgasutsläpp g CO2e/MJ]]*HBL[[#This Row],[Energimängd MJ]]/1000000,""),"")</f>
        <v/>
      </c>
      <c r="E572" s="9" t="str">
        <f>IF(HBL[[#This Row],[Hållbar mängd]]&gt;0,CONCATENATE(Rapporteringsår,"-",HBL[[#This Row],[ID]]),"")</f>
        <v/>
      </c>
      <c r="F572" s="9" t="str">
        <f>IF(HBL[[#This Row],[Hållbar mängd]]&gt;0,Organisationsnummer,"")</f>
        <v/>
      </c>
      <c r="G572" s="9" t="str">
        <f>IF(HBL[[#This Row],[Hållbar mängd]]&gt;0,Rapporteringsår,"")</f>
        <v/>
      </c>
      <c r="H572" s="76" t="str">
        <f>IFERROR(VLOOKUP(HBL[[#This Row],[Råvara]],Råvaror!$B$3:$D$81,3,FALSE),"")</f>
        <v/>
      </c>
      <c r="I572" s="76" t="str">
        <f>IFERROR(VLOOKUP(HBL[[#This Row],[Råvara]],Råvaror!$B$3:$E$81,4,FALSE),"")</f>
        <v/>
      </c>
      <c r="J572" s="76" t="str">
        <f>IFERROR(VLOOKUP(HBL[[#This Row],[Drivmedel]],DML_drivmedel[[FuelID]:[Drivmedel]],6,FALSE),"")</f>
        <v/>
      </c>
      <c r="K572" s="148">
        <v>3570</v>
      </c>
      <c r="L572" s="3"/>
      <c r="M572" s="3"/>
      <c r="N572" s="3"/>
      <c r="O572" s="78"/>
      <c r="P572" s="3"/>
      <c r="Q572" s="3" t="str">
        <f>IFERROR(HLOOKUP(HBL[[#This Row],[Bränslekategori]],Listor!$G$292:$N$306,IF(HBL[[#This Row],[Enhet]]=Listor!$A$44,14,IF(HBL[[#This Row],[Enhet]]=Listor!$A$45,15,"")),FALSE),"")</f>
        <v/>
      </c>
      <c r="R572" s="3"/>
      <c r="S572" s="3"/>
      <c r="T572" s="3"/>
      <c r="U572" s="3"/>
      <c r="V572" s="3"/>
      <c r="W572" s="3"/>
      <c r="X572" s="3"/>
      <c r="Y572" s="77" t="str">
        <f>IF(HBL[[#This Row],[Produktionskedja]]&lt;&gt;"",VLOOKUP(HBL[[#This Row],[Produktionskedja]],Normalvärden[],4,FALSE),"")</f>
        <v/>
      </c>
      <c r="Z572" s="54"/>
      <c r="AA572" s="3"/>
      <c r="AB572" s="54"/>
      <c r="AC572" s="55" t="str">
        <f>IF(HBL[[#This Row],[Växthusgasutsläpp g CO2e/MJ]]&lt;&gt;"",IF(HBL[[#This Row],[Växthusgasutsläpp g CO2e/MJ]]&gt;(0.5*VLOOKUP(HBL[[#This Row],[Användningsområde]],Användningsområde[],2,FALSE)),"Utsläppsminskningen är mindre än 50 % och uppfyller därför inte hållbarhetskriterierna",""),"")</f>
        <v/>
      </c>
      <c r="AD572" s="55"/>
    </row>
    <row r="573" spans="2:30" x14ac:dyDescent="0.35">
      <c r="B573" s="9" t="str">
        <f>IF(HBL[[#This Row],[Hållbar mängd]]&gt;0,IF(HBL[[#This Row],[Enhet]]=Listor!$A$44,HBL[[#This Row],[Hållbar mängd]]*HBL[[#This Row],[Effektivt värmevärde]]*1000,HBL[[#This Row],[Hållbar mängd]]*HBL[[#This Row],[Effektivt värmevärde]]),"")</f>
        <v/>
      </c>
      <c r="C573" s="120" t="str">
        <f>IFERROR(IF(VLOOKUP(HBL[[#This Row],[Drivmedel]],DML_drivmedel[[FuelID]:[Reduktionsplikt]],10,FALSE)="Ja",VLOOKUP(HBL[[#This Row],[Drivmedelskategori]],Drivmedel[],5,FALSE),""),"")</f>
        <v/>
      </c>
      <c r="D573" s="9" t="str">
        <f>IFERROR(IF(HBL[[#This Row],[Hållbar mängd]]&gt;0,HBL[[#This Row],[Växthusgasutsläpp g CO2e/MJ]]*HBL[[#This Row],[Energimängd MJ]]/1000000,""),"")</f>
        <v/>
      </c>
      <c r="E573" s="9" t="str">
        <f>IF(HBL[[#This Row],[Hållbar mängd]]&gt;0,CONCATENATE(Rapporteringsår,"-",HBL[[#This Row],[ID]]),"")</f>
        <v/>
      </c>
      <c r="F573" s="9" t="str">
        <f>IF(HBL[[#This Row],[Hållbar mängd]]&gt;0,Organisationsnummer,"")</f>
        <v/>
      </c>
      <c r="G573" s="9" t="str">
        <f>IF(HBL[[#This Row],[Hållbar mängd]]&gt;0,Rapporteringsår,"")</f>
        <v/>
      </c>
      <c r="H573" s="76" t="str">
        <f>IFERROR(VLOOKUP(HBL[[#This Row],[Råvara]],Råvaror!$B$3:$D$81,3,FALSE),"")</f>
        <v/>
      </c>
      <c r="I573" s="76" t="str">
        <f>IFERROR(VLOOKUP(HBL[[#This Row],[Råvara]],Råvaror!$B$3:$E$81,4,FALSE),"")</f>
        <v/>
      </c>
      <c r="J573" s="76" t="str">
        <f>IFERROR(VLOOKUP(HBL[[#This Row],[Drivmedel]],DML_drivmedel[[FuelID]:[Drivmedel]],6,FALSE),"")</f>
        <v/>
      </c>
      <c r="K573" s="148">
        <v>3571</v>
      </c>
      <c r="L573" s="3"/>
      <c r="M573" s="3"/>
      <c r="N573" s="3"/>
      <c r="O573" s="78"/>
      <c r="P573" s="3"/>
      <c r="Q573" s="3" t="str">
        <f>IFERROR(HLOOKUP(HBL[[#This Row],[Bränslekategori]],Listor!$G$292:$N$306,IF(HBL[[#This Row],[Enhet]]=Listor!$A$44,14,IF(HBL[[#This Row],[Enhet]]=Listor!$A$45,15,"")),FALSE),"")</f>
        <v/>
      </c>
      <c r="R573" s="3"/>
      <c r="S573" s="3"/>
      <c r="T573" s="3"/>
      <c r="U573" s="3"/>
      <c r="V573" s="3"/>
      <c r="W573" s="3"/>
      <c r="X573" s="3"/>
      <c r="Y573" s="77" t="str">
        <f>IF(HBL[[#This Row],[Produktionskedja]]&lt;&gt;"",VLOOKUP(HBL[[#This Row],[Produktionskedja]],Normalvärden[],4,FALSE),"")</f>
        <v/>
      </c>
      <c r="Z573" s="54"/>
      <c r="AA573" s="3"/>
      <c r="AB573" s="54"/>
      <c r="AC573" s="55" t="str">
        <f>IF(HBL[[#This Row],[Växthusgasutsläpp g CO2e/MJ]]&lt;&gt;"",IF(HBL[[#This Row],[Växthusgasutsläpp g CO2e/MJ]]&gt;(0.5*VLOOKUP(HBL[[#This Row],[Användningsområde]],Användningsområde[],2,FALSE)),"Utsläppsminskningen är mindre än 50 % och uppfyller därför inte hållbarhetskriterierna",""),"")</f>
        <v/>
      </c>
      <c r="AD573" s="55"/>
    </row>
    <row r="574" spans="2:30" x14ac:dyDescent="0.35">
      <c r="B574" s="9" t="str">
        <f>IF(HBL[[#This Row],[Hållbar mängd]]&gt;0,IF(HBL[[#This Row],[Enhet]]=Listor!$A$44,HBL[[#This Row],[Hållbar mängd]]*HBL[[#This Row],[Effektivt värmevärde]]*1000,HBL[[#This Row],[Hållbar mängd]]*HBL[[#This Row],[Effektivt värmevärde]]),"")</f>
        <v/>
      </c>
      <c r="C574" s="120" t="str">
        <f>IFERROR(IF(VLOOKUP(HBL[[#This Row],[Drivmedel]],DML_drivmedel[[FuelID]:[Reduktionsplikt]],10,FALSE)="Ja",VLOOKUP(HBL[[#This Row],[Drivmedelskategori]],Drivmedel[],5,FALSE),""),"")</f>
        <v/>
      </c>
      <c r="D574" s="9" t="str">
        <f>IFERROR(IF(HBL[[#This Row],[Hållbar mängd]]&gt;0,HBL[[#This Row],[Växthusgasutsläpp g CO2e/MJ]]*HBL[[#This Row],[Energimängd MJ]]/1000000,""),"")</f>
        <v/>
      </c>
      <c r="E574" s="9" t="str">
        <f>IF(HBL[[#This Row],[Hållbar mängd]]&gt;0,CONCATENATE(Rapporteringsår,"-",HBL[[#This Row],[ID]]),"")</f>
        <v/>
      </c>
      <c r="F574" s="9" t="str">
        <f>IF(HBL[[#This Row],[Hållbar mängd]]&gt;0,Organisationsnummer,"")</f>
        <v/>
      </c>
      <c r="G574" s="9" t="str">
        <f>IF(HBL[[#This Row],[Hållbar mängd]]&gt;0,Rapporteringsår,"")</f>
        <v/>
      </c>
      <c r="H574" s="76" t="str">
        <f>IFERROR(VLOOKUP(HBL[[#This Row],[Råvara]],Råvaror!$B$3:$D$81,3,FALSE),"")</f>
        <v/>
      </c>
      <c r="I574" s="76" t="str">
        <f>IFERROR(VLOOKUP(HBL[[#This Row],[Råvara]],Råvaror!$B$3:$E$81,4,FALSE),"")</f>
        <v/>
      </c>
      <c r="J574" s="76" t="str">
        <f>IFERROR(VLOOKUP(HBL[[#This Row],[Drivmedel]],DML_drivmedel[[FuelID]:[Drivmedel]],6,FALSE),"")</f>
        <v/>
      </c>
      <c r="K574" s="148">
        <v>3572</v>
      </c>
      <c r="L574" s="3"/>
      <c r="M574" s="3"/>
      <c r="N574" s="3"/>
      <c r="O574" s="78"/>
      <c r="P574" s="3"/>
      <c r="Q574" s="3" t="str">
        <f>IFERROR(HLOOKUP(HBL[[#This Row],[Bränslekategori]],Listor!$G$292:$N$306,IF(HBL[[#This Row],[Enhet]]=Listor!$A$44,14,IF(HBL[[#This Row],[Enhet]]=Listor!$A$45,15,"")),FALSE),"")</f>
        <v/>
      </c>
      <c r="R574" s="3"/>
      <c r="S574" s="3"/>
      <c r="T574" s="3"/>
      <c r="U574" s="3"/>
      <c r="V574" s="3"/>
      <c r="W574" s="3"/>
      <c r="X574" s="3"/>
      <c r="Y574" s="77" t="str">
        <f>IF(HBL[[#This Row],[Produktionskedja]]&lt;&gt;"",VLOOKUP(HBL[[#This Row],[Produktionskedja]],Normalvärden[],4,FALSE),"")</f>
        <v/>
      </c>
      <c r="Z574" s="54"/>
      <c r="AA574" s="3"/>
      <c r="AB574" s="54"/>
      <c r="AC574" s="55" t="str">
        <f>IF(HBL[[#This Row],[Växthusgasutsläpp g CO2e/MJ]]&lt;&gt;"",IF(HBL[[#This Row],[Växthusgasutsläpp g CO2e/MJ]]&gt;(0.5*VLOOKUP(HBL[[#This Row],[Användningsområde]],Användningsområde[],2,FALSE)),"Utsläppsminskningen är mindre än 50 % och uppfyller därför inte hållbarhetskriterierna",""),"")</f>
        <v/>
      </c>
      <c r="AD574" s="55"/>
    </row>
    <row r="575" spans="2:30" x14ac:dyDescent="0.35">
      <c r="B575" s="9" t="str">
        <f>IF(HBL[[#This Row],[Hållbar mängd]]&gt;0,IF(HBL[[#This Row],[Enhet]]=Listor!$A$44,HBL[[#This Row],[Hållbar mängd]]*HBL[[#This Row],[Effektivt värmevärde]]*1000,HBL[[#This Row],[Hållbar mängd]]*HBL[[#This Row],[Effektivt värmevärde]]),"")</f>
        <v/>
      </c>
      <c r="C575" s="120" t="str">
        <f>IFERROR(IF(VLOOKUP(HBL[[#This Row],[Drivmedel]],DML_drivmedel[[FuelID]:[Reduktionsplikt]],10,FALSE)="Ja",VLOOKUP(HBL[[#This Row],[Drivmedelskategori]],Drivmedel[],5,FALSE),""),"")</f>
        <v/>
      </c>
      <c r="D575" s="9" t="str">
        <f>IFERROR(IF(HBL[[#This Row],[Hållbar mängd]]&gt;0,HBL[[#This Row],[Växthusgasutsläpp g CO2e/MJ]]*HBL[[#This Row],[Energimängd MJ]]/1000000,""),"")</f>
        <v/>
      </c>
      <c r="E575" s="9" t="str">
        <f>IF(HBL[[#This Row],[Hållbar mängd]]&gt;0,CONCATENATE(Rapporteringsår,"-",HBL[[#This Row],[ID]]),"")</f>
        <v/>
      </c>
      <c r="F575" s="9" t="str">
        <f>IF(HBL[[#This Row],[Hållbar mängd]]&gt;0,Organisationsnummer,"")</f>
        <v/>
      </c>
      <c r="G575" s="9" t="str">
        <f>IF(HBL[[#This Row],[Hållbar mängd]]&gt;0,Rapporteringsår,"")</f>
        <v/>
      </c>
      <c r="H575" s="76" t="str">
        <f>IFERROR(VLOOKUP(HBL[[#This Row],[Råvara]],Råvaror!$B$3:$D$81,3,FALSE),"")</f>
        <v/>
      </c>
      <c r="I575" s="76" t="str">
        <f>IFERROR(VLOOKUP(HBL[[#This Row],[Råvara]],Råvaror!$B$3:$E$81,4,FALSE),"")</f>
        <v/>
      </c>
      <c r="J575" s="76" t="str">
        <f>IFERROR(VLOOKUP(HBL[[#This Row],[Drivmedel]],DML_drivmedel[[FuelID]:[Drivmedel]],6,FALSE),"")</f>
        <v/>
      </c>
      <c r="K575" s="148">
        <v>3573</v>
      </c>
      <c r="L575" s="3"/>
      <c r="M575" s="3"/>
      <c r="N575" s="3"/>
      <c r="O575" s="78"/>
      <c r="P575" s="3"/>
      <c r="Q575" s="3" t="str">
        <f>IFERROR(HLOOKUP(HBL[[#This Row],[Bränslekategori]],Listor!$G$292:$N$306,IF(HBL[[#This Row],[Enhet]]=Listor!$A$44,14,IF(HBL[[#This Row],[Enhet]]=Listor!$A$45,15,"")),FALSE),"")</f>
        <v/>
      </c>
      <c r="R575" s="3"/>
      <c r="S575" s="3"/>
      <c r="T575" s="3"/>
      <c r="U575" s="3"/>
      <c r="V575" s="3"/>
      <c r="W575" s="3"/>
      <c r="X575" s="3"/>
      <c r="Y575" s="77" t="str">
        <f>IF(HBL[[#This Row],[Produktionskedja]]&lt;&gt;"",VLOOKUP(HBL[[#This Row],[Produktionskedja]],Normalvärden[],4,FALSE),"")</f>
        <v/>
      </c>
      <c r="Z575" s="54"/>
      <c r="AA575" s="3"/>
      <c r="AB575" s="54"/>
      <c r="AC575" s="55" t="str">
        <f>IF(HBL[[#This Row],[Växthusgasutsläpp g CO2e/MJ]]&lt;&gt;"",IF(HBL[[#This Row],[Växthusgasutsläpp g CO2e/MJ]]&gt;(0.5*VLOOKUP(HBL[[#This Row],[Användningsområde]],Användningsområde[],2,FALSE)),"Utsläppsminskningen är mindre än 50 % och uppfyller därför inte hållbarhetskriterierna",""),"")</f>
        <v/>
      </c>
      <c r="AD575" s="55"/>
    </row>
    <row r="576" spans="2:30" x14ac:dyDescent="0.35">
      <c r="B576" s="9" t="str">
        <f>IF(HBL[[#This Row],[Hållbar mängd]]&gt;0,IF(HBL[[#This Row],[Enhet]]=Listor!$A$44,HBL[[#This Row],[Hållbar mängd]]*HBL[[#This Row],[Effektivt värmevärde]]*1000,HBL[[#This Row],[Hållbar mängd]]*HBL[[#This Row],[Effektivt värmevärde]]),"")</f>
        <v/>
      </c>
      <c r="C576" s="120" t="str">
        <f>IFERROR(IF(VLOOKUP(HBL[[#This Row],[Drivmedel]],DML_drivmedel[[FuelID]:[Reduktionsplikt]],10,FALSE)="Ja",VLOOKUP(HBL[[#This Row],[Drivmedelskategori]],Drivmedel[],5,FALSE),""),"")</f>
        <v/>
      </c>
      <c r="D576" s="9" t="str">
        <f>IFERROR(IF(HBL[[#This Row],[Hållbar mängd]]&gt;0,HBL[[#This Row],[Växthusgasutsläpp g CO2e/MJ]]*HBL[[#This Row],[Energimängd MJ]]/1000000,""),"")</f>
        <v/>
      </c>
      <c r="E576" s="9" t="str">
        <f>IF(HBL[[#This Row],[Hållbar mängd]]&gt;0,CONCATENATE(Rapporteringsår,"-",HBL[[#This Row],[ID]]),"")</f>
        <v/>
      </c>
      <c r="F576" s="9" t="str">
        <f>IF(HBL[[#This Row],[Hållbar mängd]]&gt;0,Organisationsnummer,"")</f>
        <v/>
      </c>
      <c r="G576" s="9" t="str">
        <f>IF(HBL[[#This Row],[Hållbar mängd]]&gt;0,Rapporteringsår,"")</f>
        <v/>
      </c>
      <c r="H576" s="76" t="str">
        <f>IFERROR(VLOOKUP(HBL[[#This Row],[Råvara]],Råvaror!$B$3:$D$81,3,FALSE),"")</f>
        <v/>
      </c>
      <c r="I576" s="76" t="str">
        <f>IFERROR(VLOOKUP(HBL[[#This Row],[Råvara]],Råvaror!$B$3:$E$81,4,FALSE),"")</f>
        <v/>
      </c>
      <c r="J576" s="76" t="str">
        <f>IFERROR(VLOOKUP(HBL[[#This Row],[Drivmedel]],DML_drivmedel[[FuelID]:[Drivmedel]],6,FALSE),"")</f>
        <v/>
      </c>
      <c r="K576" s="148">
        <v>3574</v>
      </c>
      <c r="L576" s="3"/>
      <c r="M576" s="3"/>
      <c r="N576" s="3"/>
      <c r="O576" s="78"/>
      <c r="P576" s="3"/>
      <c r="Q576" s="3" t="str">
        <f>IFERROR(HLOOKUP(HBL[[#This Row],[Bränslekategori]],Listor!$G$292:$N$306,IF(HBL[[#This Row],[Enhet]]=Listor!$A$44,14,IF(HBL[[#This Row],[Enhet]]=Listor!$A$45,15,"")),FALSE),"")</f>
        <v/>
      </c>
      <c r="R576" s="3"/>
      <c r="S576" s="3"/>
      <c r="T576" s="3"/>
      <c r="U576" s="3"/>
      <c r="V576" s="3"/>
      <c r="W576" s="3"/>
      <c r="X576" s="3"/>
      <c r="Y576" s="77" t="str">
        <f>IF(HBL[[#This Row],[Produktionskedja]]&lt;&gt;"",VLOOKUP(HBL[[#This Row],[Produktionskedja]],Normalvärden[],4,FALSE),"")</f>
        <v/>
      </c>
      <c r="Z576" s="54"/>
      <c r="AA576" s="3"/>
      <c r="AB576" s="54"/>
      <c r="AC576" s="55" t="str">
        <f>IF(HBL[[#This Row],[Växthusgasutsläpp g CO2e/MJ]]&lt;&gt;"",IF(HBL[[#This Row],[Växthusgasutsläpp g CO2e/MJ]]&gt;(0.5*VLOOKUP(HBL[[#This Row],[Användningsområde]],Användningsområde[],2,FALSE)),"Utsläppsminskningen är mindre än 50 % och uppfyller därför inte hållbarhetskriterierna",""),"")</f>
        <v/>
      </c>
      <c r="AD576" s="55"/>
    </row>
    <row r="577" spans="2:30" x14ac:dyDescent="0.35">
      <c r="B577" s="9" t="str">
        <f>IF(HBL[[#This Row],[Hållbar mängd]]&gt;0,IF(HBL[[#This Row],[Enhet]]=Listor!$A$44,HBL[[#This Row],[Hållbar mängd]]*HBL[[#This Row],[Effektivt värmevärde]]*1000,HBL[[#This Row],[Hållbar mängd]]*HBL[[#This Row],[Effektivt värmevärde]]),"")</f>
        <v/>
      </c>
      <c r="C577" s="120" t="str">
        <f>IFERROR(IF(VLOOKUP(HBL[[#This Row],[Drivmedel]],DML_drivmedel[[FuelID]:[Reduktionsplikt]],10,FALSE)="Ja",VLOOKUP(HBL[[#This Row],[Drivmedelskategori]],Drivmedel[],5,FALSE),""),"")</f>
        <v/>
      </c>
      <c r="D577" s="9" t="str">
        <f>IFERROR(IF(HBL[[#This Row],[Hållbar mängd]]&gt;0,HBL[[#This Row],[Växthusgasutsläpp g CO2e/MJ]]*HBL[[#This Row],[Energimängd MJ]]/1000000,""),"")</f>
        <v/>
      </c>
      <c r="E577" s="9" t="str">
        <f>IF(HBL[[#This Row],[Hållbar mängd]]&gt;0,CONCATENATE(Rapporteringsår,"-",HBL[[#This Row],[ID]]),"")</f>
        <v/>
      </c>
      <c r="F577" s="9" t="str">
        <f>IF(HBL[[#This Row],[Hållbar mängd]]&gt;0,Organisationsnummer,"")</f>
        <v/>
      </c>
      <c r="G577" s="9" t="str">
        <f>IF(HBL[[#This Row],[Hållbar mängd]]&gt;0,Rapporteringsår,"")</f>
        <v/>
      </c>
      <c r="H577" s="76" t="str">
        <f>IFERROR(VLOOKUP(HBL[[#This Row],[Råvara]],Råvaror!$B$3:$D$81,3,FALSE),"")</f>
        <v/>
      </c>
      <c r="I577" s="76" t="str">
        <f>IFERROR(VLOOKUP(HBL[[#This Row],[Råvara]],Råvaror!$B$3:$E$81,4,FALSE),"")</f>
        <v/>
      </c>
      <c r="J577" s="76" t="str">
        <f>IFERROR(VLOOKUP(HBL[[#This Row],[Drivmedel]],DML_drivmedel[[FuelID]:[Drivmedel]],6,FALSE),"")</f>
        <v/>
      </c>
      <c r="K577" s="148">
        <v>3575</v>
      </c>
      <c r="L577" s="3"/>
      <c r="M577" s="3"/>
      <c r="N577" s="3"/>
      <c r="O577" s="78"/>
      <c r="P577" s="3"/>
      <c r="Q577" s="3" t="str">
        <f>IFERROR(HLOOKUP(HBL[[#This Row],[Bränslekategori]],Listor!$G$292:$N$306,IF(HBL[[#This Row],[Enhet]]=Listor!$A$44,14,IF(HBL[[#This Row],[Enhet]]=Listor!$A$45,15,"")),FALSE),"")</f>
        <v/>
      </c>
      <c r="R577" s="3"/>
      <c r="S577" s="3"/>
      <c r="T577" s="3"/>
      <c r="U577" s="3"/>
      <c r="V577" s="3"/>
      <c r="W577" s="3"/>
      <c r="X577" s="3"/>
      <c r="Y577" s="77" t="str">
        <f>IF(HBL[[#This Row],[Produktionskedja]]&lt;&gt;"",VLOOKUP(HBL[[#This Row],[Produktionskedja]],Normalvärden[],4,FALSE),"")</f>
        <v/>
      </c>
      <c r="Z577" s="54"/>
      <c r="AA577" s="3"/>
      <c r="AB577" s="54"/>
      <c r="AC577" s="55" t="str">
        <f>IF(HBL[[#This Row],[Växthusgasutsläpp g CO2e/MJ]]&lt;&gt;"",IF(HBL[[#This Row],[Växthusgasutsläpp g CO2e/MJ]]&gt;(0.5*VLOOKUP(HBL[[#This Row],[Användningsområde]],Användningsområde[],2,FALSE)),"Utsläppsminskningen är mindre än 50 % och uppfyller därför inte hållbarhetskriterierna",""),"")</f>
        <v/>
      </c>
      <c r="AD577" s="55"/>
    </row>
    <row r="578" spans="2:30" x14ac:dyDescent="0.35">
      <c r="B578" s="9" t="str">
        <f>IF(HBL[[#This Row],[Hållbar mängd]]&gt;0,IF(HBL[[#This Row],[Enhet]]=Listor!$A$44,HBL[[#This Row],[Hållbar mängd]]*HBL[[#This Row],[Effektivt värmevärde]]*1000,HBL[[#This Row],[Hållbar mängd]]*HBL[[#This Row],[Effektivt värmevärde]]),"")</f>
        <v/>
      </c>
      <c r="C578" s="120" t="str">
        <f>IFERROR(IF(VLOOKUP(HBL[[#This Row],[Drivmedel]],DML_drivmedel[[FuelID]:[Reduktionsplikt]],10,FALSE)="Ja",VLOOKUP(HBL[[#This Row],[Drivmedelskategori]],Drivmedel[],5,FALSE),""),"")</f>
        <v/>
      </c>
      <c r="D578" s="9" t="str">
        <f>IFERROR(IF(HBL[[#This Row],[Hållbar mängd]]&gt;0,HBL[[#This Row],[Växthusgasutsläpp g CO2e/MJ]]*HBL[[#This Row],[Energimängd MJ]]/1000000,""),"")</f>
        <v/>
      </c>
      <c r="E578" s="9" t="str">
        <f>IF(HBL[[#This Row],[Hållbar mängd]]&gt;0,CONCATENATE(Rapporteringsår,"-",HBL[[#This Row],[ID]]),"")</f>
        <v/>
      </c>
      <c r="F578" s="9" t="str">
        <f>IF(HBL[[#This Row],[Hållbar mängd]]&gt;0,Organisationsnummer,"")</f>
        <v/>
      </c>
      <c r="G578" s="9" t="str">
        <f>IF(HBL[[#This Row],[Hållbar mängd]]&gt;0,Rapporteringsår,"")</f>
        <v/>
      </c>
      <c r="H578" s="76" t="str">
        <f>IFERROR(VLOOKUP(HBL[[#This Row],[Råvara]],Råvaror!$B$3:$D$81,3,FALSE),"")</f>
        <v/>
      </c>
      <c r="I578" s="76" t="str">
        <f>IFERROR(VLOOKUP(HBL[[#This Row],[Råvara]],Råvaror!$B$3:$E$81,4,FALSE),"")</f>
        <v/>
      </c>
      <c r="J578" s="76" t="str">
        <f>IFERROR(VLOOKUP(HBL[[#This Row],[Drivmedel]],DML_drivmedel[[FuelID]:[Drivmedel]],6,FALSE),"")</f>
        <v/>
      </c>
      <c r="K578" s="148">
        <v>3576</v>
      </c>
      <c r="L578" s="3"/>
      <c r="M578" s="3"/>
      <c r="N578" s="3"/>
      <c r="O578" s="78"/>
      <c r="P578" s="3"/>
      <c r="Q578" s="3" t="str">
        <f>IFERROR(HLOOKUP(HBL[[#This Row],[Bränslekategori]],Listor!$G$292:$N$306,IF(HBL[[#This Row],[Enhet]]=Listor!$A$44,14,IF(HBL[[#This Row],[Enhet]]=Listor!$A$45,15,"")),FALSE),"")</f>
        <v/>
      </c>
      <c r="R578" s="3"/>
      <c r="S578" s="3"/>
      <c r="T578" s="3"/>
      <c r="U578" s="3"/>
      <c r="V578" s="3"/>
      <c r="W578" s="3"/>
      <c r="X578" s="3"/>
      <c r="Y578" s="77" t="str">
        <f>IF(HBL[[#This Row],[Produktionskedja]]&lt;&gt;"",VLOOKUP(HBL[[#This Row],[Produktionskedja]],Normalvärden[],4,FALSE),"")</f>
        <v/>
      </c>
      <c r="Z578" s="54"/>
      <c r="AA578" s="3"/>
      <c r="AB578" s="54"/>
      <c r="AC578" s="55" t="str">
        <f>IF(HBL[[#This Row],[Växthusgasutsläpp g CO2e/MJ]]&lt;&gt;"",IF(HBL[[#This Row],[Växthusgasutsläpp g CO2e/MJ]]&gt;(0.5*VLOOKUP(HBL[[#This Row],[Användningsområde]],Användningsområde[],2,FALSE)),"Utsläppsminskningen är mindre än 50 % och uppfyller därför inte hållbarhetskriterierna",""),"")</f>
        <v/>
      </c>
      <c r="AD578" s="55"/>
    </row>
    <row r="579" spans="2:30" x14ac:dyDescent="0.35">
      <c r="B579" s="9" t="str">
        <f>IF(HBL[[#This Row],[Hållbar mängd]]&gt;0,IF(HBL[[#This Row],[Enhet]]=Listor!$A$44,HBL[[#This Row],[Hållbar mängd]]*HBL[[#This Row],[Effektivt värmevärde]]*1000,HBL[[#This Row],[Hållbar mängd]]*HBL[[#This Row],[Effektivt värmevärde]]),"")</f>
        <v/>
      </c>
      <c r="C579" s="120" t="str">
        <f>IFERROR(IF(VLOOKUP(HBL[[#This Row],[Drivmedel]],DML_drivmedel[[FuelID]:[Reduktionsplikt]],10,FALSE)="Ja",VLOOKUP(HBL[[#This Row],[Drivmedelskategori]],Drivmedel[],5,FALSE),""),"")</f>
        <v/>
      </c>
      <c r="D579" s="9" t="str">
        <f>IFERROR(IF(HBL[[#This Row],[Hållbar mängd]]&gt;0,HBL[[#This Row],[Växthusgasutsläpp g CO2e/MJ]]*HBL[[#This Row],[Energimängd MJ]]/1000000,""),"")</f>
        <v/>
      </c>
      <c r="E579" s="9" t="str">
        <f>IF(HBL[[#This Row],[Hållbar mängd]]&gt;0,CONCATENATE(Rapporteringsår,"-",HBL[[#This Row],[ID]]),"")</f>
        <v/>
      </c>
      <c r="F579" s="9" t="str">
        <f>IF(HBL[[#This Row],[Hållbar mängd]]&gt;0,Organisationsnummer,"")</f>
        <v/>
      </c>
      <c r="G579" s="9" t="str">
        <f>IF(HBL[[#This Row],[Hållbar mängd]]&gt;0,Rapporteringsår,"")</f>
        <v/>
      </c>
      <c r="H579" s="76" t="str">
        <f>IFERROR(VLOOKUP(HBL[[#This Row],[Råvara]],Råvaror!$B$3:$D$81,3,FALSE),"")</f>
        <v/>
      </c>
      <c r="I579" s="76" t="str">
        <f>IFERROR(VLOOKUP(HBL[[#This Row],[Råvara]],Råvaror!$B$3:$E$81,4,FALSE),"")</f>
        <v/>
      </c>
      <c r="J579" s="76" t="str">
        <f>IFERROR(VLOOKUP(HBL[[#This Row],[Drivmedel]],DML_drivmedel[[FuelID]:[Drivmedel]],6,FALSE),"")</f>
        <v/>
      </c>
      <c r="K579" s="148">
        <v>3577</v>
      </c>
      <c r="L579" s="3"/>
      <c r="M579" s="3"/>
      <c r="N579" s="3"/>
      <c r="O579" s="78"/>
      <c r="P579" s="3"/>
      <c r="Q579" s="3" t="str">
        <f>IFERROR(HLOOKUP(HBL[[#This Row],[Bränslekategori]],Listor!$G$292:$N$306,IF(HBL[[#This Row],[Enhet]]=Listor!$A$44,14,IF(HBL[[#This Row],[Enhet]]=Listor!$A$45,15,"")),FALSE),"")</f>
        <v/>
      </c>
      <c r="R579" s="3"/>
      <c r="S579" s="3"/>
      <c r="T579" s="3"/>
      <c r="U579" s="3"/>
      <c r="V579" s="3"/>
      <c r="W579" s="3"/>
      <c r="X579" s="3"/>
      <c r="Y579" s="77" t="str">
        <f>IF(HBL[[#This Row],[Produktionskedja]]&lt;&gt;"",VLOOKUP(HBL[[#This Row],[Produktionskedja]],Normalvärden[],4,FALSE),"")</f>
        <v/>
      </c>
      <c r="Z579" s="54"/>
      <c r="AA579" s="3"/>
      <c r="AB579" s="54"/>
      <c r="AC579" s="55" t="str">
        <f>IF(HBL[[#This Row],[Växthusgasutsläpp g CO2e/MJ]]&lt;&gt;"",IF(HBL[[#This Row],[Växthusgasutsläpp g CO2e/MJ]]&gt;(0.5*VLOOKUP(HBL[[#This Row],[Användningsområde]],Användningsområde[],2,FALSE)),"Utsläppsminskningen är mindre än 50 % och uppfyller därför inte hållbarhetskriterierna",""),"")</f>
        <v/>
      </c>
      <c r="AD579" s="55"/>
    </row>
    <row r="580" spans="2:30" x14ac:dyDescent="0.35">
      <c r="B580" s="9" t="str">
        <f>IF(HBL[[#This Row],[Hållbar mängd]]&gt;0,IF(HBL[[#This Row],[Enhet]]=Listor!$A$44,HBL[[#This Row],[Hållbar mängd]]*HBL[[#This Row],[Effektivt värmevärde]]*1000,HBL[[#This Row],[Hållbar mängd]]*HBL[[#This Row],[Effektivt värmevärde]]),"")</f>
        <v/>
      </c>
      <c r="C580" s="120" t="str">
        <f>IFERROR(IF(VLOOKUP(HBL[[#This Row],[Drivmedel]],DML_drivmedel[[FuelID]:[Reduktionsplikt]],10,FALSE)="Ja",VLOOKUP(HBL[[#This Row],[Drivmedelskategori]],Drivmedel[],5,FALSE),""),"")</f>
        <v/>
      </c>
      <c r="D580" s="9" t="str">
        <f>IFERROR(IF(HBL[[#This Row],[Hållbar mängd]]&gt;0,HBL[[#This Row],[Växthusgasutsläpp g CO2e/MJ]]*HBL[[#This Row],[Energimängd MJ]]/1000000,""),"")</f>
        <v/>
      </c>
      <c r="E580" s="9" t="str">
        <f>IF(HBL[[#This Row],[Hållbar mängd]]&gt;0,CONCATENATE(Rapporteringsår,"-",HBL[[#This Row],[ID]]),"")</f>
        <v/>
      </c>
      <c r="F580" s="9" t="str">
        <f>IF(HBL[[#This Row],[Hållbar mängd]]&gt;0,Organisationsnummer,"")</f>
        <v/>
      </c>
      <c r="G580" s="9" t="str">
        <f>IF(HBL[[#This Row],[Hållbar mängd]]&gt;0,Rapporteringsår,"")</f>
        <v/>
      </c>
      <c r="H580" s="76" t="str">
        <f>IFERROR(VLOOKUP(HBL[[#This Row],[Råvara]],Råvaror!$B$3:$D$81,3,FALSE),"")</f>
        <v/>
      </c>
      <c r="I580" s="76" t="str">
        <f>IFERROR(VLOOKUP(HBL[[#This Row],[Råvara]],Råvaror!$B$3:$E$81,4,FALSE),"")</f>
        <v/>
      </c>
      <c r="J580" s="76" t="str">
        <f>IFERROR(VLOOKUP(HBL[[#This Row],[Drivmedel]],DML_drivmedel[[FuelID]:[Drivmedel]],6,FALSE),"")</f>
        <v/>
      </c>
      <c r="K580" s="148">
        <v>3578</v>
      </c>
      <c r="L580" s="3"/>
      <c r="M580" s="3"/>
      <c r="N580" s="3"/>
      <c r="O580" s="78"/>
      <c r="P580" s="3"/>
      <c r="Q580" s="3" t="str">
        <f>IFERROR(HLOOKUP(HBL[[#This Row],[Bränslekategori]],Listor!$G$292:$N$306,IF(HBL[[#This Row],[Enhet]]=Listor!$A$44,14,IF(HBL[[#This Row],[Enhet]]=Listor!$A$45,15,"")),FALSE),"")</f>
        <v/>
      </c>
      <c r="R580" s="3"/>
      <c r="S580" s="3"/>
      <c r="T580" s="3"/>
      <c r="U580" s="3"/>
      <c r="V580" s="3"/>
      <c r="W580" s="3"/>
      <c r="X580" s="3"/>
      <c r="Y580" s="77" t="str">
        <f>IF(HBL[[#This Row],[Produktionskedja]]&lt;&gt;"",VLOOKUP(HBL[[#This Row],[Produktionskedja]],Normalvärden[],4,FALSE),"")</f>
        <v/>
      </c>
      <c r="Z580" s="54"/>
      <c r="AA580" s="3"/>
      <c r="AB580" s="54"/>
      <c r="AC580" s="55" t="str">
        <f>IF(HBL[[#This Row],[Växthusgasutsläpp g CO2e/MJ]]&lt;&gt;"",IF(HBL[[#This Row],[Växthusgasutsläpp g CO2e/MJ]]&gt;(0.5*VLOOKUP(HBL[[#This Row],[Användningsområde]],Användningsområde[],2,FALSE)),"Utsläppsminskningen är mindre än 50 % och uppfyller därför inte hållbarhetskriterierna",""),"")</f>
        <v/>
      </c>
      <c r="AD580" s="55"/>
    </row>
    <row r="581" spans="2:30" x14ac:dyDescent="0.35">
      <c r="B581" s="9" t="str">
        <f>IF(HBL[[#This Row],[Hållbar mängd]]&gt;0,IF(HBL[[#This Row],[Enhet]]=Listor!$A$44,HBL[[#This Row],[Hållbar mängd]]*HBL[[#This Row],[Effektivt värmevärde]]*1000,HBL[[#This Row],[Hållbar mängd]]*HBL[[#This Row],[Effektivt värmevärde]]),"")</f>
        <v/>
      </c>
      <c r="C581" s="120" t="str">
        <f>IFERROR(IF(VLOOKUP(HBL[[#This Row],[Drivmedel]],DML_drivmedel[[FuelID]:[Reduktionsplikt]],10,FALSE)="Ja",VLOOKUP(HBL[[#This Row],[Drivmedelskategori]],Drivmedel[],5,FALSE),""),"")</f>
        <v/>
      </c>
      <c r="D581" s="9" t="str">
        <f>IFERROR(IF(HBL[[#This Row],[Hållbar mängd]]&gt;0,HBL[[#This Row],[Växthusgasutsläpp g CO2e/MJ]]*HBL[[#This Row],[Energimängd MJ]]/1000000,""),"")</f>
        <v/>
      </c>
      <c r="E581" s="9" t="str">
        <f>IF(HBL[[#This Row],[Hållbar mängd]]&gt;0,CONCATENATE(Rapporteringsår,"-",HBL[[#This Row],[ID]]),"")</f>
        <v/>
      </c>
      <c r="F581" s="9" t="str">
        <f>IF(HBL[[#This Row],[Hållbar mängd]]&gt;0,Organisationsnummer,"")</f>
        <v/>
      </c>
      <c r="G581" s="9" t="str">
        <f>IF(HBL[[#This Row],[Hållbar mängd]]&gt;0,Rapporteringsår,"")</f>
        <v/>
      </c>
      <c r="H581" s="76" t="str">
        <f>IFERROR(VLOOKUP(HBL[[#This Row],[Råvara]],Råvaror!$B$3:$D$81,3,FALSE),"")</f>
        <v/>
      </c>
      <c r="I581" s="76" t="str">
        <f>IFERROR(VLOOKUP(HBL[[#This Row],[Råvara]],Råvaror!$B$3:$E$81,4,FALSE),"")</f>
        <v/>
      </c>
      <c r="J581" s="76" t="str">
        <f>IFERROR(VLOOKUP(HBL[[#This Row],[Drivmedel]],DML_drivmedel[[FuelID]:[Drivmedel]],6,FALSE),"")</f>
        <v/>
      </c>
      <c r="K581" s="148">
        <v>3579</v>
      </c>
      <c r="L581" s="3"/>
      <c r="M581" s="3"/>
      <c r="N581" s="3"/>
      <c r="O581" s="78"/>
      <c r="P581" s="3"/>
      <c r="Q581" s="3" t="str">
        <f>IFERROR(HLOOKUP(HBL[[#This Row],[Bränslekategori]],Listor!$G$292:$N$306,IF(HBL[[#This Row],[Enhet]]=Listor!$A$44,14,IF(HBL[[#This Row],[Enhet]]=Listor!$A$45,15,"")),FALSE),"")</f>
        <v/>
      </c>
      <c r="R581" s="3"/>
      <c r="S581" s="3"/>
      <c r="T581" s="3"/>
      <c r="U581" s="3"/>
      <c r="V581" s="3"/>
      <c r="W581" s="3"/>
      <c r="X581" s="3"/>
      <c r="Y581" s="77" t="str">
        <f>IF(HBL[[#This Row],[Produktionskedja]]&lt;&gt;"",VLOOKUP(HBL[[#This Row],[Produktionskedja]],Normalvärden[],4,FALSE),"")</f>
        <v/>
      </c>
      <c r="Z581" s="54"/>
      <c r="AA581" s="3"/>
      <c r="AB581" s="54"/>
      <c r="AC581" s="55" t="str">
        <f>IF(HBL[[#This Row],[Växthusgasutsläpp g CO2e/MJ]]&lt;&gt;"",IF(HBL[[#This Row],[Växthusgasutsläpp g CO2e/MJ]]&gt;(0.5*VLOOKUP(HBL[[#This Row],[Användningsområde]],Användningsområde[],2,FALSE)),"Utsläppsminskningen är mindre än 50 % och uppfyller därför inte hållbarhetskriterierna",""),"")</f>
        <v/>
      </c>
      <c r="AD581" s="55"/>
    </row>
    <row r="582" spans="2:30" x14ac:dyDescent="0.35">
      <c r="B582" s="9" t="str">
        <f>IF(HBL[[#This Row],[Hållbar mängd]]&gt;0,IF(HBL[[#This Row],[Enhet]]=Listor!$A$44,HBL[[#This Row],[Hållbar mängd]]*HBL[[#This Row],[Effektivt värmevärde]]*1000,HBL[[#This Row],[Hållbar mängd]]*HBL[[#This Row],[Effektivt värmevärde]]),"")</f>
        <v/>
      </c>
      <c r="C582" s="120" t="str">
        <f>IFERROR(IF(VLOOKUP(HBL[[#This Row],[Drivmedel]],DML_drivmedel[[FuelID]:[Reduktionsplikt]],10,FALSE)="Ja",VLOOKUP(HBL[[#This Row],[Drivmedelskategori]],Drivmedel[],5,FALSE),""),"")</f>
        <v/>
      </c>
      <c r="D582" s="9" t="str">
        <f>IFERROR(IF(HBL[[#This Row],[Hållbar mängd]]&gt;0,HBL[[#This Row],[Växthusgasutsläpp g CO2e/MJ]]*HBL[[#This Row],[Energimängd MJ]]/1000000,""),"")</f>
        <v/>
      </c>
      <c r="E582" s="9" t="str">
        <f>IF(HBL[[#This Row],[Hållbar mängd]]&gt;0,CONCATENATE(Rapporteringsår,"-",HBL[[#This Row],[ID]]),"")</f>
        <v/>
      </c>
      <c r="F582" s="9" t="str">
        <f>IF(HBL[[#This Row],[Hållbar mängd]]&gt;0,Organisationsnummer,"")</f>
        <v/>
      </c>
      <c r="G582" s="9" t="str">
        <f>IF(HBL[[#This Row],[Hållbar mängd]]&gt;0,Rapporteringsår,"")</f>
        <v/>
      </c>
      <c r="H582" s="76" t="str">
        <f>IFERROR(VLOOKUP(HBL[[#This Row],[Råvara]],Råvaror!$B$3:$D$81,3,FALSE),"")</f>
        <v/>
      </c>
      <c r="I582" s="76" t="str">
        <f>IFERROR(VLOOKUP(HBL[[#This Row],[Råvara]],Råvaror!$B$3:$E$81,4,FALSE),"")</f>
        <v/>
      </c>
      <c r="J582" s="76" t="str">
        <f>IFERROR(VLOOKUP(HBL[[#This Row],[Drivmedel]],DML_drivmedel[[FuelID]:[Drivmedel]],6,FALSE),"")</f>
        <v/>
      </c>
      <c r="K582" s="148">
        <v>3580</v>
      </c>
      <c r="L582" s="3"/>
      <c r="M582" s="3"/>
      <c r="N582" s="3"/>
      <c r="O582" s="78"/>
      <c r="P582" s="3"/>
      <c r="Q582" s="3" t="str">
        <f>IFERROR(HLOOKUP(HBL[[#This Row],[Bränslekategori]],Listor!$G$292:$N$306,IF(HBL[[#This Row],[Enhet]]=Listor!$A$44,14,IF(HBL[[#This Row],[Enhet]]=Listor!$A$45,15,"")),FALSE),"")</f>
        <v/>
      </c>
      <c r="R582" s="3"/>
      <c r="S582" s="3"/>
      <c r="T582" s="3"/>
      <c r="U582" s="3"/>
      <c r="V582" s="3"/>
      <c r="W582" s="3"/>
      <c r="X582" s="3"/>
      <c r="Y582" s="77" t="str">
        <f>IF(HBL[[#This Row],[Produktionskedja]]&lt;&gt;"",VLOOKUP(HBL[[#This Row],[Produktionskedja]],Normalvärden[],4,FALSE),"")</f>
        <v/>
      </c>
      <c r="Z582" s="54"/>
      <c r="AA582" s="3"/>
      <c r="AB582" s="54"/>
      <c r="AC582" s="55" t="str">
        <f>IF(HBL[[#This Row],[Växthusgasutsläpp g CO2e/MJ]]&lt;&gt;"",IF(HBL[[#This Row],[Växthusgasutsläpp g CO2e/MJ]]&gt;(0.5*VLOOKUP(HBL[[#This Row],[Användningsområde]],Användningsområde[],2,FALSE)),"Utsläppsminskningen är mindre än 50 % och uppfyller därför inte hållbarhetskriterierna",""),"")</f>
        <v/>
      </c>
      <c r="AD582" s="55"/>
    </row>
    <row r="583" spans="2:30" x14ac:dyDescent="0.35">
      <c r="B583" s="9" t="str">
        <f>IF(HBL[[#This Row],[Hållbar mängd]]&gt;0,IF(HBL[[#This Row],[Enhet]]=Listor!$A$44,HBL[[#This Row],[Hållbar mängd]]*HBL[[#This Row],[Effektivt värmevärde]]*1000,HBL[[#This Row],[Hållbar mängd]]*HBL[[#This Row],[Effektivt värmevärde]]),"")</f>
        <v/>
      </c>
      <c r="C583" s="120" t="str">
        <f>IFERROR(IF(VLOOKUP(HBL[[#This Row],[Drivmedel]],DML_drivmedel[[FuelID]:[Reduktionsplikt]],10,FALSE)="Ja",VLOOKUP(HBL[[#This Row],[Drivmedelskategori]],Drivmedel[],5,FALSE),""),"")</f>
        <v/>
      </c>
      <c r="D583" s="9" t="str">
        <f>IFERROR(IF(HBL[[#This Row],[Hållbar mängd]]&gt;0,HBL[[#This Row],[Växthusgasutsläpp g CO2e/MJ]]*HBL[[#This Row],[Energimängd MJ]]/1000000,""),"")</f>
        <v/>
      </c>
      <c r="E583" s="9" t="str">
        <f>IF(HBL[[#This Row],[Hållbar mängd]]&gt;0,CONCATENATE(Rapporteringsår,"-",HBL[[#This Row],[ID]]),"")</f>
        <v/>
      </c>
      <c r="F583" s="9" t="str">
        <f>IF(HBL[[#This Row],[Hållbar mängd]]&gt;0,Organisationsnummer,"")</f>
        <v/>
      </c>
      <c r="G583" s="9" t="str">
        <f>IF(HBL[[#This Row],[Hållbar mängd]]&gt;0,Rapporteringsår,"")</f>
        <v/>
      </c>
      <c r="H583" s="76" t="str">
        <f>IFERROR(VLOOKUP(HBL[[#This Row],[Råvara]],Råvaror!$B$3:$D$81,3,FALSE),"")</f>
        <v/>
      </c>
      <c r="I583" s="76" t="str">
        <f>IFERROR(VLOOKUP(HBL[[#This Row],[Råvara]],Råvaror!$B$3:$E$81,4,FALSE),"")</f>
        <v/>
      </c>
      <c r="J583" s="76" t="str">
        <f>IFERROR(VLOOKUP(HBL[[#This Row],[Drivmedel]],DML_drivmedel[[FuelID]:[Drivmedel]],6,FALSE),"")</f>
        <v/>
      </c>
      <c r="K583" s="148">
        <v>3581</v>
      </c>
      <c r="L583" s="3"/>
      <c r="M583" s="3"/>
      <c r="N583" s="3"/>
      <c r="O583" s="78"/>
      <c r="P583" s="3"/>
      <c r="Q583" s="3" t="str">
        <f>IFERROR(HLOOKUP(HBL[[#This Row],[Bränslekategori]],Listor!$G$292:$N$306,IF(HBL[[#This Row],[Enhet]]=Listor!$A$44,14,IF(HBL[[#This Row],[Enhet]]=Listor!$A$45,15,"")),FALSE),"")</f>
        <v/>
      </c>
      <c r="R583" s="3"/>
      <c r="S583" s="3"/>
      <c r="T583" s="3"/>
      <c r="U583" s="3"/>
      <c r="V583" s="3"/>
      <c r="W583" s="3"/>
      <c r="X583" s="3"/>
      <c r="Y583" s="77" t="str">
        <f>IF(HBL[[#This Row],[Produktionskedja]]&lt;&gt;"",VLOOKUP(HBL[[#This Row],[Produktionskedja]],Normalvärden[],4,FALSE),"")</f>
        <v/>
      </c>
      <c r="Z583" s="54"/>
      <c r="AA583" s="3"/>
      <c r="AB583" s="54"/>
      <c r="AC583" s="55" t="str">
        <f>IF(HBL[[#This Row],[Växthusgasutsläpp g CO2e/MJ]]&lt;&gt;"",IF(HBL[[#This Row],[Växthusgasutsläpp g CO2e/MJ]]&gt;(0.5*VLOOKUP(HBL[[#This Row],[Användningsområde]],Användningsområde[],2,FALSE)),"Utsläppsminskningen är mindre än 50 % och uppfyller därför inte hållbarhetskriterierna",""),"")</f>
        <v/>
      </c>
      <c r="AD583" s="55"/>
    </row>
    <row r="584" spans="2:30" x14ac:dyDescent="0.35">
      <c r="B584" s="9" t="str">
        <f>IF(HBL[[#This Row],[Hållbar mängd]]&gt;0,IF(HBL[[#This Row],[Enhet]]=Listor!$A$44,HBL[[#This Row],[Hållbar mängd]]*HBL[[#This Row],[Effektivt värmevärde]]*1000,HBL[[#This Row],[Hållbar mängd]]*HBL[[#This Row],[Effektivt värmevärde]]),"")</f>
        <v/>
      </c>
      <c r="C584" s="120" t="str">
        <f>IFERROR(IF(VLOOKUP(HBL[[#This Row],[Drivmedel]],DML_drivmedel[[FuelID]:[Reduktionsplikt]],10,FALSE)="Ja",VLOOKUP(HBL[[#This Row],[Drivmedelskategori]],Drivmedel[],5,FALSE),""),"")</f>
        <v/>
      </c>
      <c r="D584" s="9" t="str">
        <f>IFERROR(IF(HBL[[#This Row],[Hållbar mängd]]&gt;0,HBL[[#This Row],[Växthusgasutsläpp g CO2e/MJ]]*HBL[[#This Row],[Energimängd MJ]]/1000000,""),"")</f>
        <v/>
      </c>
      <c r="E584" s="9" t="str">
        <f>IF(HBL[[#This Row],[Hållbar mängd]]&gt;0,CONCATENATE(Rapporteringsår,"-",HBL[[#This Row],[ID]]),"")</f>
        <v/>
      </c>
      <c r="F584" s="9" t="str">
        <f>IF(HBL[[#This Row],[Hållbar mängd]]&gt;0,Organisationsnummer,"")</f>
        <v/>
      </c>
      <c r="G584" s="9" t="str">
        <f>IF(HBL[[#This Row],[Hållbar mängd]]&gt;0,Rapporteringsår,"")</f>
        <v/>
      </c>
      <c r="H584" s="76" t="str">
        <f>IFERROR(VLOOKUP(HBL[[#This Row],[Råvara]],Råvaror!$B$3:$D$81,3,FALSE),"")</f>
        <v/>
      </c>
      <c r="I584" s="76" t="str">
        <f>IFERROR(VLOOKUP(HBL[[#This Row],[Råvara]],Råvaror!$B$3:$E$81,4,FALSE),"")</f>
        <v/>
      </c>
      <c r="J584" s="76" t="str">
        <f>IFERROR(VLOOKUP(HBL[[#This Row],[Drivmedel]],DML_drivmedel[[FuelID]:[Drivmedel]],6,FALSE),"")</f>
        <v/>
      </c>
      <c r="K584" s="148">
        <v>3582</v>
      </c>
      <c r="L584" s="3"/>
      <c r="M584" s="3"/>
      <c r="N584" s="3"/>
      <c r="O584" s="78"/>
      <c r="P584" s="3"/>
      <c r="Q584" s="3" t="str">
        <f>IFERROR(HLOOKUP(HBL[[#This Row],[Bränslekategori]],Listor!$G$292:$N$306,IF(HBL[[#This Row],[Enhet]]=Listor!$A$44,14,IF(HBL[[#This Row],[Enhet]]=Listor!$A$45,15,"")),FALSE),"")</f>
        <v/>
      </c>
      <c r="R584" s="3"/>
      <c r="S584" s="3"/>
      <c r="T584" s="3"/>
      <c r="U584" s="3"/>
      <c r="V584" s="3"/>
      <c r="W584" s="3"/>
      <c r="X584" s="3"/>
      <c r="Y584" s="77" t="str">
        <f>IF(HBL[[#This Row],[Produktionskedja]]&lt;&gt;"",VLOOKUP(HBL[[#This Row],[Produktionskedja]],Normalvärden[],4,FALSE),"")</f>
        <v/>
      </c>
      <c r="Z584" s="54"/>
      <c r="AA584" s="3"/>
      <c r="AB584" s="54"/>
      <c r="AC584" s="55" t="str">
        <f>IF(HBL[[#This Row],[Växthusgasutsläpp g CO2e/MJ]]&lt;&gt;"",IF(HBL[[#This Row],[Växthusgasutsläpp g CO2e/MJ]]&gt;(0.5*VLOOKUP(HBL[[#This Row],[Användningsområde]],Användningsområde[],2,FALSE)),"Utsläppsminskningen är mindre än 50 % och uppfyller därför inte hållbarhetskriterierna",""),"")</f>
        <v/>
      </c>
      <c r="AD584" s="55"/>
    </row>
    <row r="585" spans="2:30" x14ac:dyDescent="0.35">
      <c r="B585" s="9" t="str">
        <f>IF(HBL[[#This Row],[Hållbar mängd]]&gt;0,IF(HBL[[#This Row],[Enhet]]=Listor!$A$44,HBL[[#This Row],[Hållbar mängd]]*HBL[[#This Row],[Effektivt värmevärde]]*1000,HBL[[#This Row],[Hållbar mängd]]*HBL[[#This Row],[Effektivt värmevärde]]),"")</f>
        <v/>
      </c>
      <c r="C585" s="120" t="str">
        <f>IFERROR(IF(VLOOKUP(HBL[[#This Row],[Drivmedel]],DML_drivmedel[[FuelID]:[Reduktionsplikt]],10,FALSE)="Ja",VLOOKUP(HBL[[#This Row],[Drivmedelskategori]],Drivmedel[],5,FALSE),""),"")</f>
        <v/>
      </c>
      <c r="D585" s="9" t="str">
        <f>IFERROR(IF(HBL[[#This Row],[Hållbar mängd]]&gt;0,HBL[[#This Row],[Växthusgasutsläpp g CO2e/MJ]]*HBL[[#This Row],[Energimängd MJ]]/1000000,""),"")</f>
        <v/>
      </c>
      <c r="E585" s="9" t="str">
        <f>IF(HBL[[#This Row],[Hållbar mängd]]&gt;0,CONCATENATE(Rapporteringsår,"-",HBL[[#This Row],[ID]]),"")</f>
        <v/>
      </c>
      <c r="F585" s="9" t="str">
        <f>IF(HBL[[#This Row],[Hållbar mängd]]&gt;0,Organisationsnummer,"")</f>
        <v/>
      </c>
      <c r="G585" s="9" t="str">
        <f>IF(HBL[[#This Row],[Hållbar mängd]]&gt;0,Rapporteringsår,"")</f>
        <v/>
      </c>
      <c r="H585" s="76" t="str">
        <f>IFERROR(VLOOKUP(HBL[[#This Row],[Råvara]],Råvaror!$B$3:$D$81,3,FALSE),"")</f>
        <v/>
      </c>
      <c r="I585" s="76" t="str">
        <f>IFERROR(VLOOKUP(HBL[[#This Row],[Råvara]],Råvaror!$B$3:$E$81,4,FALSE),"")</f>
        <v/>
      </c>
      <c r="J585" s="76" t="str">
        <f>IFERROR(VLOOKUP(HBL[[#This Row],[Drivmedel]],DML_drivmedel[[FuelID]:[Drivmedel]],6,FALSE),"")</f>
        <v/>
      </c>
      <c r="K585" s="148">
        <v>3583</v>
      </c>
      <c r="L585" s="3"/>
      <c r="M585" s="3"/>
      <c r="N585" s="3"/>
      <c r="O585" s="78"/>
      <c r="P585" s="3"/>
      <c r="Q585" s="3" t="str">
        <f>IFERROR(HLOOKUP(HBL[[#This Row],[Bränslekategori]],Listor!$G$292:$N$306,IF(HBL[[#This Row],[Enhet]]=Listor!$A$44,14,IF(HBL[[#This Row],[Enhet]]=Listor!$A$45,15,"")),FALSE),"")</f>
        <v/>
      </c>
      <c r="R585" s="3"/>
      <c r="S585" s="3"/>
      <c r="T585" s="3"/>
      <c r="U585" s="3"/>
      <c r="V585" s="3"/>
      <c r="W585" s="3"/>
      <c r="X585" s="3"/>
      <c r="Y585" s="77" t="str">
        <f>IF(HBL[[#This Row],[Produktionskedja]]&lt;&gt;"",VLOOKUP(HBL[[#This Row],[Produktionskedja]],Normalvärden[],4,FALSE),"")</f>
        <v/>
      </c>
      <c r="Z585" s="54"/>
      <c r="AA585" s="3"/>
      <c r="AB585" s="54"/>
      <c r="AC585" s="55" t="str">
        <f>IF(HBL[[#This Row],[Växthusgasutsläpp g CO2e/MJ]]&lt;&gt;"",IF(HBL[[#This Row],[Växthusgasutsläpp g CO2e/MJ]]&gt;(0.5*VLOOKUP(HBL[[#This Row],[Användningsområde]],Användningsområde[],2,FALSE)),"Utsläppsminskningen är mindre än 50 % och uppfyller därför inte hållbarhetskriterierna",""),"")</f>
        <v/>
      </c>
      <c r="AD585" s="55"/>
    </row>
    <row r="586" spans="2:30" x14ac:dyDescent="0.35">
      <c r="B586" s="9" t="str">
        <f>IF(HBL[[#This Row],[Hållbar mängd]]&gt;0,IF(HBL[[#This Row],[Enhet]]=Listor!$A$44,HBL[[#This Row],[Hållbar mängd]]*HBL[[#This Row],[Effektivt värmevärde]]*1000,HBL[[#This Row],[Hållbar mängd]]*HBL[[#This Row],[Effektivt värmevärde]]),"")</f>
        <v/>
      </c>
      <c r="C586" s="120" t="str">
        <f>IFERROR(IF(VLOOKUP(HBL[[#This Row],[Drivmedel]],DML_drivmedel[[FuelID]:[Reduktionsplikt]],10,FALSE)="Ja",VLOOKUP(HBL[[#This Row],[Drivmedelskategori]],Drivmedel[],5,FALSE),""),"")</f>
        <v/>
      </c>
      <c r="D586" s="9" t="str">
        <f>IFERROR(IF(HBL[[#This Row],[Hållbar mängd]]&gt;0,HBL[[#This Row],[Växthusgasutsläpp g CO2e/MJ]]*HBL[[#This Row],[Energimängd MJ]]/1000000,""),"")</f>
        <v/>
      </c>
      <c r="E586" s="9" t="str">
        <f>IF(HBL[[#This Row],[Hållbar mängd]]&gt;0,CONCATENATE(Rapporteringsår,"-",HBL[[#This Row],[ID]]),"")</f>
        <v/>
      </c>
      <c r="F586" s="9" t="str">
        <f>IF(HBL[[#This Row],[Hållbar mängd]]&gt;0,Organisationsnummer,"")</f>
        <v/>
      </c>
      <c r="G586" s="9" t="str">
        <f>IF(HBL[[#This Row],[Hållbar mängd]]&gt;0,Rapporteringsår,"")</f>
        <v/>
      </c>
      <c r="H586" s="76" t="str">
        <f>IFERROR(VLOOKUP(HBL[[#This Row],[Råvara]],Råvaror!$B$3:$D$81,3,FALSE),"")</f>
        <v/>
      </c>
      <c r="I586" s="76" t="str">
        <f>IFERROR(VLOOKUP(HBL[[#This Row],[Råvara]],Råvaror!$B$3:$E$81,4,FALSE),"")</f>
        <v/>
      </c>
      <c r="J586" s="76" t="str">
        <f>IFERROR(VLOOKUP(HBL[[#This Row],[Drivmedel]],DML_drivmedel[[FuelID]:[Drivmedel]],6,FALSE),"")</f>
        <v/>
      </c>
      <c r="K586" s="148">
        <v>3584</v>
      </c>
      <c r="L586" s="3"/>
      <c r="M586" s="3"/>
      <c r="N586" s="3"/>
      <c r="O586" s="78"/>
      <c r="P586" s="3"/>
      <c r="Q586" s="3" t="str">
        <f>IFERROR(HLOOKUP(HBL[[#This Row],[Bränslekategori]],Listor!$G$292:$N$306,IF(HBL[[#This Row],[Enhet]]=Listor!$A$44,14,IF(HBL[[#This Row],[Enhet]]=Listor!$A$45,15,"")),FALSE),"")</f>
        <v/>
      </c>
      <c r="R586" s="3"/>
      <c r="S586" s="3"/>
      <c r="T586" s="3"/>
      <c r="U586" s="3"/>
      <c r="V586" s="3"/>
      <c r="W586" s="3"/>
      <c r="X586" s="3"/>
      <c r="Y586" s="77" t="str">
        <f>IF(HBL[[#This Row],[Produktionskedja]]&lt;&gt;"",VLOOKUP(HBL[[#This Row],[Produktionskedja]],Normalvärden[],4,FALSE),"")</f>
        <v/>
      </c>
      <c r="Z586" s="54"/>
      <c r="AA586" s="3"/>
      <c r="AB586" s="54"/>
      <c r="AC586" s="55" t="str">
        <f>IF(HBL[[#This Row],[Växthusgasutsläpp g CO2e/MJ]]&lt;&gt;"",IF(HBL[[#This Row],[Växthusgasutsläpp g CO2e/MJ]]&gt;(0.5*VLOOKUP(HBL[[#This Row],[Användningsområde]],Användningsområde[],2,FALSE)),"Utsläppsminskningen är mindre än 50 % och uppfyller därför inte hållbarhetskriterierna",""),"")</f>
        <v/>
      </c>
      <c r="AD586" s="55"/>
    </row>
    <row r="587" spans="2:30" x14ac:dyDescent="0.35">
      <c r="B587" s="9" t="str">
        <f>IF(HBL[[#This Row],[Hållbar mängd]]&gt;0,IF(HBL[[#This Row],[Enhet]]=Listor!$A$44,HBL[[#This Row],[Hållbar mängd]]*HBL[[#This Row],[Effektivt värmevärde]]*1000,HBL[[#This Row],[Hållbar mängd]]*HBL[[#This Row],[Effektivt värmevärde]]),"")</f>
        <v/>
      </c>
      <c r="C587" s="120" t="str">
        <f>IFERROR(IF(VLOOKUP(HBL[[#This Row],[Drivmedel]],DML_drivmedel[[FuelID]:[Reduktionsplikt]],10,FALSE)="Ja",VLOOKUP(HBL[[#This Row],[Drivmedelskategori]],Drivmedel[],5,FALSE),""),"")</f>
        <v/>
      </c>
      <c r="D587" s="9" t="str">
        <f>IFERROR(IF(HBL[[#This Row],[Hållbar mängd]]&gt;0,HBL[[#This Row],[Växthusgasutsläpp g CO2e/MJ]]*HBL[[#This Row],[Energimängd MJ]]/1000000,""),"")</f>
        <v/>
      </c>
      <c r="E587" s="9" t="str">
        <f>IF(HBL[[#This Row],[Hållbar mängd]]&gt;0,CONCATENATE(Rapporteringsår,"-",HBL[[#This Row],[ID]]),"")</f>
        <v/>
      </c>
      <c r="F587" s="9" t="str">
        <f>IF(HBL[[#This Row],[Hållbar mängd]]&gt;0,Organisationsnummer,"")</f>
        <v/>
      </c>
      <c r="G587" s="9" t="str">
        <f>IF(HBL[[#This Row],[Hållbar mängd]]&gt;0,Rapporteringsår,"")</f>
        <v/>
      </c>
      <c r="H587" s="76" t="str">
        <f>IFERROR(VLOOKUP(HBL[[#This Row],[Råvara]],Råvaror!$B$3:$D$81,3,FALSE),"")</f>
        <v/>
      </c>
      <c r="I587" s="76" t="str">
        <f>IFERROR(VLOOKUP(HBL[[#This Row],[Råvara]],Råvaror!$B$3:$E$81,4,FALSE),"")</f>
        <v/>
      </c>
      <c r="J587" s="76" t="str">
        <f>IFERROR(VLOOKUP(HBL[[#This Row],[Drivmedel]],DML_drivmedel[[FuelID]:[Drivmedel]],6,FALSE),"")</f>
        <v/>
      </c>
      <c r="K587" s="148">
        <v>3585</v>
      </c>
      <c r="L587" s="3"/>
      <c r="M587" s="3"/>
      <c r="N587" s="3"/>
      <c r="O587" s="78"/>
      <c r="P587" s="3"/>
      <c r="Q587" s="3" t="str">
        <f>IFERROR(HLOOKUP(HBL[[#This Row],[Bränslekategori]],Listor!$G$292:$N$306,IF(HBL[[#This Row],[Enhet]]=Listor!$A$44,14,IF(HBL[[#This Row],[Enhet]]=Listor!$A$45,15,"")),FALSE),"")</f>
        <v/>
      </c>
      <c r="R587" s="3"/>
      <c r="S587" s="3"/>
      <c r="T587" s="3"/>
      <c r="U587" s="3"/>
      <c r="V587" s="3"/>
      <c r="W587" s="3"/>
      <c r="X587" s="3"/>
      <c r="Y587" s="77" t="str">
        <f>IF(HBL[[#This Row],[Produktionskedja]]&lt;&gt;"",VLOOKUP(HBL[[#This Row],[Produktionskedja]],Normalvärden[],4,FALSE),"")</f>
        <v/>
      </c>
      <c r="Z587" s="54"/>
      <c r="AA587" s="3"/>
      <c r="AB587" s="54"/>
      <c r="AC587" s="55" t="str">
        <f>IF(HBL[[#This Row],[Växthusgasutsläpp g CO2e/MJ]]&lt;&gt;"",IF(HBL[[#This Row],[Växthusgasutsläpp g CO2e/MJ]]&gt;(0.5*VLOOKUP(HBL[[#This Row],[Användningsområde]],Användningsområde[],2,FALSE)),"Utsläppsminskningen är mindre än 50 % och uppfyller därför inte hållbarhetskriterierna",""),"")</f>
        <v/>
      </c>
      <c r="AD587" s="55"/>
    </row>
    <row r="588" spans="2:30" x14ac:dyDescent="0.35">
      <c r="B588" s="9" t="str">
        <f>IF(HBL[[#This Row],[Hållbar mängd]]&gt;0,IF(HBL[[#This Row],[Enhet]]=Listor!$A$44,HBL[[#This Row],[Hållbar mängd]]*HBL[[#This Row],[Effektivt värmevärde]]*1000,HBL[[#This Row],[Hållbar mängd]]*HBL[[#This Row],[Effektivt värmevärde]]),"")</f>
        <v/>
      </c>
      <c r="C588" s="120" t="str">
        <f>IFERROR(IF(VLOOKUP(HBL[[#This Row],[Drivmedel]],DML_drivmedel[[FuelID]:[Reduktionsplikt]],10,FALSE)="Ja",VLOOKUP(HBL[[#This Row],[Drivmedelskategori]],Drivmedel[],5,FALSE),""),"")</f>
        <v/>
      </c>
      <c r="D588" s="9" t="str">
        <f>IFERROR(IF(HBL[[#This Row],[Hållbar mängd]]&gt;0,HBL[[#This Row],[Växthusgasutsläpp g CO2e/MJ]]*HBL[[#This Row],[Energimängd MJ]]/1000000,""),"")</f>
        <v/>
      </c>
      <c r="E588" s="9" t="str">
        <f>IF(HBL[[#This Row],[Hållbar mängd]]&gt;0,CONCATENATE(Rapporteringsår,"-",HBL[[#This Row],[ID]]),"")</f>
        <v/>
      </c>
      <c r="F588" s="9" t="str">
        <f>IF(HBL[[#This Row],[Hållbar mängd]]&gt;0,Organisationsnummer,"")</f>
        <v/>
      </c>
      <c r="G588" s="9" t="str">
        <f>IF(HBL[[#This Row],[Hållbar mängd]]&gt;0,Rapporteringsår,"")</f>
        <v/>
      </c>
      <c r="H588" s="76" t="str">
        <f>IFERROR(VLOOKUP(HBL[[#This Row],[Råvara]],Råvaror!$B$3:$D$81,3,FALSE),"")</f>
        <v/>
      </c>
      <c r="I588" s="76" t="str">
        <f>IFERROR(VLOOKUP(HBL[[#This Row],[Råvara]],Råvaror!$B$3:$E$81,4,FALSE),"")</f>
        <v/>
      </c>
      <c r="J588" s="76" t="str">
        <f>IFERROR(VLOOKUP(HBL[[#This Row],[Drivmedel]],DML_drivmedel[[FuelID]:[Drivmedel]],6,FALSE),"")</f>
        <v/>
      </c>
      <c r="K588" s="148">
        <v>3586</v>
      </c>
      <c r="L588" s="3"/>
      <c r="M588" s="3"/>
      <c r="N588" s="3"/>
      <c r="O588" s="78"/>
      <c r="P588" s="3"/>
      <c r="Q588" s="3" t="str">
        <f>IFERROR(HLOOKUP(HBL[[#This Row],[Bränslekategori]],Listor!$G$292:$N$306,IF(HBL[[#This Row],[Enhet]]=Listor!$A$44,14,IF(HBL[[#This Row],[Enhet]]=Listor!$A$45,15,"")),FALSE),"")</f>
        <v/>
      </c>
      <c r="R588" s="3"/>
      <c r="S588" s="3"/>
      <c r="T588" s="3"/>
      <c r="U588" s="3"/>
      <c r="V588" s="3"/>
      <c r="W588" s="3"/>
      <c r="X588" s="3"/>
      <c r="Y588" s="77" t="str">
        <f>IF(HBL[[#This Row],[Produktionskedja]]&lt;&gt;"",VLOOKUP(HBL[[#This Row],[Produktionskedja]],Normalvärden[],4,FALSE),"")</f>
        <v/>
      </c>
      <c r="Z588" s="54"/>
      <c r="AA588" s="3"/>
      <c r="AB588" s="54"/>
      <c r="AC588" s="55" t="str">
        <f>IF(HBL[[#This Row],[Växthusgasutsläpp g CO2e/MJ]]&lt;&gt;"",IF(HBL[[#This Row],[Växthusgasutsläpp g CO2e/MJ]]&gt;(0.5*VLOOKUP(HBL[[#This Row],[Användningsområde]],Användningsområde[],2,FALSE)),"Utsläppsminskningen är mindre än 50 % och uppfyller därför inte hållbarhetskriterierna",""),"")</f>
        <v/>
      </c>
      <c r="AD588" s="55"/>
    </row>
    <row r="589" spans="2:30" x14ac:dyDescent="0.35">
      <c r="B589" s="9" t="str">
        <f>IF(HBL[[#This Row],[Hållbar mängd]]&gt;0,IF(HBL[[#This Row],[Enhet]]=Listor!$A$44,HBL[[#This Row],[Hållbar mängd]]*HBL[[#This Row],[Effektivt värmevärde]]*1000,HBL[[#This Row],[Hållbar mängd]]*HBL[[#This Row],[Effektivt värmevärde]]),"")</f>
        <v/>
      </c>
      <c r="C589" s="120" t="str">
        <f>IFERROR(IF(VLOOKUP(HBL[[#This Row],[Drivmedel]],DML_drivmedel[[FuelID]:[Reduktionsplikt]],10,FALSE)="Ja",VLOOKUP(HBL[[#This Row],[Drivmedelskategori]],Drivmedel[],5,FALSE),""),"")</f>
        <v/>
      </c>
      <c r="D589" s="9" t="str">
        <f>IFERROR(IF(HBL[[#This Row],[Hållbar mängd]]&gt;0,HBL[[#This Row],[Växthusgasutsläpp g CO2e/MJ]]*HBL[[#This Row],[Energimängd MJ]]/1000000,""),"")</f>
        <v/>
      </c>
      <c r="E589" s="9" t="str">
        <f>IF(HBL[[#This Row],[Hållbar mängd]]&gt;0,CONCATENATE(Rapporteringsår,"-",HBL[[#This Row],[ID]]),"")</f>
        <v/>
      </c>
      <c r="F589" s="9" t="str">
        <f>IF(HBL[[#This Row],[Hållbar mängd]]&gt;0,Organisationsnummer,"")</f>
        <v/>
      </c>
      <c r="G589" s="9" t="str">
        <f>IF(HBL[[#This Row],[Hållbar mängd]]&gt;0,Rapporteringsår,"")</f>
        <v/>
      </c>
      <c r="H589" s="76" t="str">
        <f>IFERROR(VLOOKUP(HBL[[#This Row],[Råvara]],Råvaror!$B$3:$D$81,3,FALSE),"")</f>
        <v/>
      </c>
      <c r="I589" s="76" t="str">
        <f>IFERROR(VLOOKUP(HBL[[#This Row],[Råvara]],Råvaror!$B$3:$E$81,4,FALSE),"")</f>
        <v/>
      </c>
      <c r="J589" s="76" t="str">
        <f>IFERROR(VLOOKUP(HBL[[#This Row],[Drivmedel]],DML_drivmedel[[FuelID]:[Drivmedel]],6,FALSE),"")</f>
        <v/>
      </c>
      <c r="K589" s="148">
        <v>3587</v>
      </c>
      <c r="L589" s="3"/>
      <c r="M589" s="3"/>
      <c r="N589" s="3"/>
      <c r="O589" s="78"/>
      <c r="P589" s="3"/>
      <c r="Q589" s="3" t="str">
        <f>IFERROR(HLOOKUP(HBL[[#This Row],[Bränslekategori]],Listor!$G$292:$N$306,IF(HBL[[#This Row],[Enhet]]=Listor!$A$44,14,IF(HBL[[#This Row],[Enhet]]=Listor!$A$45,15,"")),FALSE),"")</f>
        <v/>
      </c>
      <c r="R589" s="3"/>
      <c r="S589" s="3"/>
      <c r="T589" s="3"/>
      <c r="U589" s="3"/>
      <c r="V589" s="3"/>
      <c r="W589" s="3"/>
      <c r="X589" s="3"/>
      <c r="Y589" s="77" t="str">
        <f>IF(HBL[[#This Row],[Produktionskedja]]&lt;&gt;"",VLOOKUP(HBL[[#This Row],[Produktionskedja]],Normalvärden[],4,FALSE),"")</f>
        <v/>
      </c>
      <c r="Z589" s="54"/>
      <c r="AA589" s="3"/>
      <c r="AB589" s="54"/>
      <c r="AC589" s="55" t="str">
        <f>IF(HBL[[#This Row],[Växthusgasutsläpp g CO2e/MJ]]&lt;&gt;"",IF(HBL[[#This Row],[Växthusgasutsläpp g CO2e/MJ]]&gt;(0.5*VLOOKUP(HBL[[#This Row],[Användningsområde]],Användningsområde[],2,FALSE)),"Utsläppsminskningen är mindre än 50 % och uppfyller därför inte hållbarhetskriterierna",""),"")</f>
        <v/>
      </c>
      <c r="AD589" s="55"/>
    </row>
    <row r="590" spans="2:30" x14ac:dyDescent="0.35">
      <c r="B590" s="9" t="str">
        <f>IF(HBL[[#This Row],[Hållbar mängd]]&gt;0,IF(HBL[[#This Row],[Enhet]]=Listor!$A$44,HBL[[#This Row],[Hållbar mängd]]*HBL[[#This Row],[Effektivt värmevärde]]*1000,HBL[[#This Row],[Hållbar mängd]]*HBL[[#This Row],[Effektivt värmevärde]]),"")</f>
        <v/>
      </c>
      <c r="C590" s="120" t="str">
        <f>IFERROR(IF(VLOOKUP(HBL[[#This Row],[Drivmedel]],DML_drivmedel[[FuelID]:[Reduktionsplikt]],10,FALSE)="Ja",VLOOKUP(HBL[[#This Row],[Drivmedelskategori]],Drivmedel[],5,FALSE),""),"")</f>
        <v/>
      </c>
      <c r="D590" s="9" t="str">
        <f>IFERROR(IF(HBL[[#This Row],[Hållbar mängd]]&gt;0,HBL[[#This Row],[Växthusgasutsläpp g CO2e/MJ]]*HBL[[#This Row],[Energimängd MJ]]/1000000,""),"")</f>
        <v/>
      </c>
      <c r="E590" s="9" t="str">
        <f>IF(HBL[[#This Row],[Hållbar mängd]]&gt;0,CONCATENATE(Rapporteringsår,"-",HBL[[#This Row],[ID]]),"")</f>
        <v/>
      </c>
      <c r="F590" s="9" t="str">
        <f>IF(HBL[[#This Row],[Hållbar mängd]]&gt;0,Organisationsnummer,"")</f>
        <v/>
      </c>
      <c r="G590" s="9" t="str">
        <f>IF(HBL[[#This Row],[Hållbar mängd]]&gt;0,Rapporteringsår,"")</f>
        <v/>
      </c>
      <c r="H590" s="76" t="str">
        <f>IFERROR(VLOOKUP(HBL[[#This Row],[Råvara]],Råvaror!$B$3:$D$81,3,FALSE),"")</f>
        <v/>
      </c>
      <c r="I590" s="76" t="str">
        <f>IFERROR(VLOOKUP(HBL[[#This Row],[Råvara]],Råvaror!$B$3:$E$81,4,FALSE),"")</f>
        <v/>
      </c>
      <c r="J590" s="76" t="str">
        <f>IFERROR(VLOOKUP(HBL[[#This Row],[Drivmedel]],DML_drivmedel[[FuelID]:[Drivmedel]],6,FALSE),"")</f>
        <v/>
      </c>
      <c r="K590" s="148">
        <v>3588</v>
      </c>
      <c r="L590" s="3"/>
      <c r="M590" s="3"/>
      <c r="N590" s="3"/>
      <c r="O590" s="78"/>
      <c r="P590" s="3"/>
      <c r="Q590" s="3" t="str">
        <f>IFERROR(HLOOKUP(HBL[[#This Row],[Bränslekategori]],Listor!$G$292:$N$306,IF(HBL[[#This Row],[Enhet]]=Listor!$A$44,14,IF(HBL[[#This Row],[Enhet]]=Listor!$A$45,15,"")),FALSE),"")</f>
        <v/>
      </c>
      <c r="R590" s="3"/>
      <c r="S590" s="3"/>
      <c r="T590" s="3"/>
      <c r="U590" s="3"/>
      <c r="V590" s="3"/>
      <c r="W590" s="3"/>
      <c r="X590" s="3"/>
      <c r="Y590" s="77" t="str">
        <f>IF(HBL[[#This Row],[Produktionskedja]]&lt;&gt;"",VLOOKUP(HBL[[#This Row],[Produktionskedja]],Normalvärden[],4,FALSE),"")</f>
        <v/>
      </c>
      <c r="Z590" s="54"/>
      <c r="AA590" s="3"/>
      <c r="AB590" s="54"/>
      <c r="AC590" s="55" t="str">
        <f>IF(HBL[[#This Row],[Växthusgasutsläpp g CO2e/MJ]]&lt;&gt;"",IF(HBL[[#This Row],[Växthusgasutsläpp g CO2e/MJ]]&gt;(0.5*VLOOKUP(HBL[[#This Row],[Användningsområde]],Användningsområde[],2,FALSE)),"Utsläppsminskningen är mindre än 50 % och uppfyller därför inte hållbarhetskriterierna",""),"")</f>
        <v/>
      </c>
      <c r="AD590" s="55"/>
    </row>
    <row r="591" spans="2:30" x14ac:dyDescent="0.35">
      <c r="B591" s="9" t="str">
        <f>IF(HBL[[#This Row],[Hållbar mängd]]&gt;0,IF(HBL[[#This Row],[Enhet]]=Listor!$A$44,HBL[[#This Row],[Hållbar mängd]]*HBL[[#This Row],[Effektivt värmevärde]]*1000,HBL[[#This Row],[Hållbar mängd]]*HBL[[#This Row],[Effektivt värmevärde]]),"")</f>
        <v/>
      </c>
      <c r="C591" s="120" t="str">
        <f>IFERROR(IF(VLOOKUP(HBL[[#This Row],[Drivmedel]],DML_drivmedel[[FuelID]:[Reduktionsplikt]],10,FALSE)="Ja",VLOOKUP(HBL[[#This Row],[Drivmedelskategori]],Drivmedel[],5,FALSE),""),"")</f>
        <v/>
      </c>
      <c r="D591" s="9" t="str">
        <f>IFERROR(IF(HBL[[#This Row],[Hållbar mängd]]&gt;0,HBL[[#This Row],[Växthusgasutsläpp g CO2e/MJ]]*HBL[[#This Row],[Energimängd MJ]]/1000000,""),"")</f>
        <v/>
      </c>
      <c r="E591" s="9" t="str">
        <f>IF(HBL[[#This Row],[Hållbar mängd]]&gt;0,CONCATENATE(Rapporteringsår,"-",HBL[[#This Row],[ID]]),"")</f>
        <v/>
      </c>
      <c r="F591" s="9" t="str">
        <f>IF(HBL[[#This Row],[Hållbar mängd]]&gt;0,Organisationsnummer,"")</f>
        <v/>
      </c>
      <c r="G591" s="9" t="str">
        <f>IF(HBL[[#This Row],[Hållbar mängd]]&gt;0,Rapporteringsår,"")</f>
        <v/>
      </c>
      <c r="H591" s="76" t="str">
        <f>IFERROR(VLOOKUP(HBL[[#This Row],[Råvara]],Råvaror!$B$3:$D$81,3,FALSE),"")</f>
        <v/>
      </c>
      <c r="I591" s="76" t="str">
        <f>IFERROR(VLOOKUP(HBL[[#This Row],[Råvara]],Råvaror!$B$3:$E$81,4,FALSE),"")</f>
        <v/>
      </c>
      <c r="J591" s="76" t="str">
        <f>IFERROR(VLOOKUP(HBL[[#This Row],[Drivmedel]],DML_drivmedel[[FuelID]:[Drivmedel]],6,FALSE),"")</f>
        <v/>
      </c>
      <c r="K591" s="148">
        <v>3589</v>
      </c>
      <c r="L591" s="3"/>
      <c r="M591" s="3"/>
      <c r="N591" s="3"/>
      <c r="O591" s="78"/>
      <c r="P591" s="3"/>
      <c r="Q591" s="3" t="str">
        <f>IFERROR(HLOOKUP(HBL[[#This Row],[Bränslekategori]],Listor!$G$292:$N$306,IF(HBL[[#This Row],[Enhet]]=Listor!$A$44,14,IF(HBL[[#This Row],[Enhet]]=Listor!$A$45,15,"")),FALSE),"")</f>
        <v/>
      </c>
      <c r="R591" s="3"/>
      <c r="S591" s="3"/>
      <c r="T591" s="3"/>
      <c r="U591" s="3"/>
      <c r="V591" s="3"/>
      <c r="W591" s="3"/>
      <c r="X591" s="3"/>
      <c r="Y591" s="77" t="str">
        <f>IF(HBL[[#This Row],[Produktionskedja]]&lt;&gt;"",VLOOKUP(HBL[[#This Row],[Produktionskedja]],Normalvärden[],4,FALSE),"")</f>
        <v/>
      </c>
      <c r="Z591" s="54"/>
      <c r="AA591" s="3"/>
      <c r="AB591" s="54"/>
      <c r="AC591" s="55" t="str">
        <f>IF(HBL[[#This Row],[Växthusgasutsläpp g CO2e/MJ]]&lt;&gt;"",IF(HBL[[#This Row],[Växthusgasutsläpp g CO2e/MJ]]&gt;(0.5*VLOOKUP(HBL[[#This Row],[Användningsområde]],Användningsområde[],2,FALSE)),"Utsläppsminskningen är mindre än 50 % och uppfyller därför inte hållbarhetskriterierna",""),"")</f>
        <v/>
      </c>
      <c r="AD591" s="55"/>
    </row>
    <row r="592" spans="2:30" x14ac:dyDescent="0.35">
      <c r="B592" s="9" t="str">
        <f>IF(HBL[[#This Row],[Hållbar mängd]]&gt;0,IF(HBL[[#This Row],[Enhet]]=Listor!$A$44,HBL[[#This Row],[Hållbar mängd]]*HBL[[#This Row],[Effektivt värmevärde]]*1000,HBL[[#This Row],[Hållbar mängd]]*HBL[[#This Row],[Effektivt värmevärde]]),"")</f>
        <v/>
      </c>
      <c r="C592" s="120" t="str">
        <f>IFERROR(IF(VLOOKUP(HBL[[#This Row],[Drivmedel]],DML_drivmedel[[FuelID]:[Reduktionsplikt]],10,FALSE)="Ja",VLOOKUP(HBL[[#This Row],[Drivmedelskategori]],Drivmedel[],5,FALSE),""),"")</f>
        <v/>
      </c>
      <c r="D592" s="9" t="str">
        <f>IFERROR(IF(HBL[[#This Row],[Hållbar mängd]]&gt;0,HBL[[#This Row],[Växthusgasutsläpp g CO2e/MJ]]*HBL[[#This Row],[Energimängd MJ]]/1000000,""),"")</f>
        <v/>
      </c>
      <c r="E592" s="9" t="str">
        <f>IF(HBL[[#This Row],[Hållbar mängd]]&gt;0,CONCATENATE(Rapporteringsår,"-",HBL[[#This Row],[ID]]),"")</f>
        <v/>
      </c>
      <c r="F592" s="9" t="str">
        <f>IF(HBL[[#This Row],[Hållbar mängd]]&gt;0,Organisationsnummer,"")</f>
        <v/>
      </c>
      <c r="G592" s="9" t="str">
        <f>IF(HBL[[#This Row],[Hållbar mängd]]&gt;0,Rapporteringsår,"")</f>
        <v/>
      </c>
      <c r="H592" s="76" t="str">
        <f>IFERROR(VLOOKUP(HBL[[#This Row],[Råvara]],Råvaror!$B$3:$D$81,3,FALSE),"")</f>
        <v/>
      </c>
      <c r="I592" s="76" t="str">
        <f>IFERROR(VLOOKUP(HBL[[#This Row],[Råvara]],Råvaror!$B$3:$E$81,4,FALSE),"")</f>
        <v/>
      </c>
      <c r="J592" s="76" t="str">
        <f>IFERROR(VLOOKUP(HBL[[#This Row],[Drivmedel]],DML_drivmedel[[FuelID]:[Drivmedel]],6,FALSE),"")</f>
        <v/>
      </c>
      <c r="K592" s="148">
        <v>3590</v>
      </c>
      <c r="L592" s="3"/>
      <c r="M592" s="3"/>
      <c r="N592" s="3"/>
      <c r="O592" s="78"/>
      <c r="P592" s="3"/>
      <c r="Q592" s="3" t="str">
        <f>IFERROR(HLOOKUP(HBL[[#This Row],[Bränslekategori]],Listor!$G$292:$N$306,IF(HBL[[#This Row],[Enhet]]=Listor!$A$44,14,IF(HBL[[#This Row],[Enhet]]=Listor!$A$45,15,"")),FALSE),"")</f>
        <v/>
      </c>
      <c r="R592" s="3"/>
      <c r="S592" s="3"/>
      <c r="T592" s="3"/>
      <c r="U592" s="3"/>
      <c r="V592" s="3"/>
      <c r="W592" s="3"/>
      <c r="X592" s="3"/>
      <c r="Y592" s="77" t="str">
        <f>IF(HBL[[#This Row],[Produktionskedja]]&lt;&gt;"",VLOOKUP(HBL[[#This Row],[Produktionskedja]],Normalvärden[],4,FALSE),"")</f>
        <v/>
      </c>
      <c r="Z592" s="54"/>
      <c r="AA592" s="3"/>
      <c r="AB592" s="54"/>
      <c r="AC592" s="55" t="str">
        <f>IF(HBL[[#This Row],[Växthusgasutsläpp g CO2e/MJ]]&lt;&gt;"",IF(HBL[[#This Row],[Växthusgasutsläpp g CO2e/MJ]]&gt;(0.5*VLOOKUP(HBL[[#This Row],[Användningsområde]],Användningsområde[],2,FALSE)),"Utsläppsminskningen är mindre än 50 % och uppfyller därför inte hållbarhetskriterierna",""),"")</f>
        <v/>
      </c>
      <c r="AD592" s="55"/>
    </row>
    <row r="593" spans="2:30" x14ac:dyDescent="0.35">
      <c r="B593" s="9" t="str">
        <f>IF(HBL[[#This Row],[Hållbar mängd]]&gt;0,IF(HBL[[#This Row],[Enhet]]=Listor!$A$44,HBL[[#This Row],[Hållbar mängd]]*HBL[[#This Row],[Effektivt värmevärde]]*1000,HBL[[#This Row],[Hållbar mängd]]*HBL[[#This Row],[Effektivt värmevärde]]),"")</f>
        <v/>
      </c>
      <c r="C593" s="120" t="str">
        <f>IFERROR(IF(VLOOKUP(HBL[[#This Row],[Drivmedel]],DML_drivmedel[[FuelID]:[Reduktionsplikt]],10,FALSE)="Ja",VLOOKUP(HBL[[#This Row],[Drivmedelskategori]],Drivmedel[],5,FALSE),""),"")</f>
        <v/>
      </c>
      <c r="D593" s="9" t="str">
        <f>IFERROR(IF(HBL[[#This Row],[Hållbar mängd]]&gt;0,HBL[[#This Row],[Växthusgasutsläpp g CO2e/MJ]]*HBL[[#This Row],[Energimängd MJ]]/1000000,""),"")</f>
        <v/>
      </c>
      <c r="E593" s="9" t="str">
        <f>IF(HBL[[#This Row],[Hållbar mängd]]&gt;0,CONCATENATE(Rapporteringsår,"-",HBL[[#This Row],[ID]]),"")</f>
        <v/>
      </c>
      <c r="F593" s="9" t="str">
        <f>IF(HBL[[#This Row],[Hållbar mängd]]&gt;0,Organisationsnummer,"")</f>
        <v/>
      </c>
      <c r="G593" s="9" t="str">
        <f>IF(HBL[[#This Row],[Hållbar mängd]]&gt;0,Rapporteringsår,"")</f>
        <v/>
      </c>
      <c r="H593" s="76" t="str">
        <f>IFERROR(VLOOKUP(HBL[[#This Row],[Råvara]],Råvaror!$B$3:$D$81,3,FALSE),"")</f>
        <v/>
      </c>
      <c r="I593" s="76" t="str">
        <f>IFERROR(VLOOKUP(HBL[[#This Row],[Råvara]],Råvaror!$B$3:$E$81,4,FALSE),"")</f>
        <v/>
      </c>
      <c r="J593" s="76" t="str">
        <f>IFERROR(VLOOKUP(HBL[[#This Row],[Drivmedel]],DML_drivmedel[[FuelID]:[Drivmedel]],6,FALSE),"")</f>
        <v/>
      </c>
      <c r="K593" s="148">
        <v>3591</v>
      </c>
      <c r="L593" s="3"/>
      <c r="M593" s="3"/>
      <c r="N593" s="3"/>
      <c r="O593" s="78"/>
      <c r="P593" s="3"/>
      <c r="Q593" s="3" t="str">
        <f>IFERROR(HLOOKUP(HBL[[#This Row],[Bränslekategori]],Listor!$G$292:$N$306,IF(HBL[[#This Row],[Enhet]]=Listor!$A$44,14,IF(HBL[[#This Row],[Enhet]]=Listor!$A$45,15,"")),FALSE),"")</f>
        <v/>
      </c>
      <c r="R593" s="3"/>
      <c r="S593" s="3"/>
      <c r="T593" s="3"/>
      <c r="U593" s="3"/>
      <c r="V593" s="3"/>
      <c r="W593" s="3"/>
      <c r="X593" s="3"/>
      <c r="Y593" s="77" t="str">
        <f>IF(HBL[[#This Row],[Produktionskedja]]&lt;&gt;"",VLOOKUP(HBL[[#This Row],[Produktionskedja]],Normalvärden[],4,FALSE),"")</f>
        <v/>
      </c>
      <c r="Z593" s="54"/>
      <c r="AA593" s="3"/>
      <c r="AB593" s="54"/>
      <c r="AC593" s="55" t="str">
        <f>IF(HBL[[#This Row],[Växthusgasutsläpp g CO2e/MJ]]&lt;&gt;"",IF(HBL[[#This Row],[Växthusgasutsläpp g CO2e/MJ]]&gt;(0.5*VLOOKUP(HBL[[#This Row],[Användningsområde]],Användningsområde[],2,FALSE)),"Utsläppsminskningen är mindre än 50 % och uppfyller därför inte hållbarhetskriterierna",""),"")</f>
        <v/>
      </c>
      <c r="AD593" s="55"/>
    </row>
    <row r="594" spans="2:30" x14ac:dyDescent="0.35">
      <c r="B594" s="9" t="str">
        <f>IF(HBL[[#This Row],[Hållbar mängd]]&gt;0,IF(HBL[[#This Row],[Enhet]]=Listor!$A$44,HBL[[#This Row],[Hållbar mängd]]*HBL[[#This Row],[Effektivt värmevärde]]*1000,HBL[[#This Row],[Hållbar mängd]]*HBL[[#This Row],[Effektivt värmevärde]]),"")</f>
        <v/>
      </c>
      <c r="C594" s="120" t="str">
        <f>IFERROR(IF(VLOOKUP(HBL[[#This Row],[Drivmedel]],DML_drivmedel[[FuelID]:[Reduktionsplikt]],10,FALSE)="Ja",VLOOKUP(HBL[[#This Row],[Drivmedelskategori]],Drivmedel[],5,FALSE),""),"")</f>
        <v/>
      </c>
      <c r="D594" s="9" t="str">
        <f>IFERROR(IF(HBL[[#This Row],[Hållbar mängd]]&gt;0,HBL[[#This Row],[Växthusgasutsläpp g CO2e/MJ]]*HBL[[#This Row],[Energimängd MJ]]/1000000,""),"")</f>
        <v/>
      </c>
      <c r="E594" s="9" t="str">
        <f>IF(HBL[[#This Row],[Hållbar mängd]]&gt;0,CONCATENATE(Rapporteringsår,"-",HBL[[#This Row],[ID]]),"")</f>
        <v/>
      </c>
      <c r="F594" s="9" t="str">
        <f>IF(HBL[[#This Row],[Hållbar mängd]]&gt;0,Organisationsnummer,"")</f>
        <v/>
      </c>
      <c r="G594" s="9" t="str">
        <f>IF(HBL[[#This Row],[Hållbar mängd]]&gt;0,Rapporteringsår,"")</f>
        <v/>
      </c>
      <c r="H594" s="76" t="str">
        <f>IFERROR(VLOOKUP(HBL[[#This Row],[Råvara]],Råvaror!$B$3:$D$81,3,FALSE),"")</f>
        <v/>
      </c>
      <c r="I594" s="76" t="str">
        <f>IFERROR(VLOOKUP(HBL[[#This Row],[Råvara]],Råvaror!$B$3:$E$81,4,FALSE),"")</f>
        <v/>
      </c>
      <c r="J594" s="76" t="str">
        <f>IFERROR(VLOOKUP(HBL[[#This Row],[Drivmedel]],DML_drivmedel[[FuelID]:[Drivmedel]],6,FALSE),"")</f>
        <v/>
      </c>
      <c r="K594" s="148">
        <v>3592</v>
      </c>
      <c r="L594" s="3"/>
      <c r="M594" s="3"/>
      <c r="N594" s="3"/>
      <c r="O594" s="78"/>
      <c r="P594" s="3"/>
      <c r="Q594" s="3" t="str">
        <f>IFERROR(HLOOKUP(HBL[[#This Row],[Bränslekategori]],Listor!$G$292:$N$306,IF(HBL[[#This Row],[Enhet]]=Listor!$A$44,14,IF(HBL[[#This Row],[Enhet]]=Listor!$A$45,15,"")),FALSE),"")</f>
        <v/>
      </c>
      <c r="R594" s="3"/>
      <c r="S594" s="3"/>
      <c r="T594" s="3"/>
      <c r="U594" s="3"/>
      <c r="V594" s="3"/>
      <c r="W594" s="3"/>
      <c r="X594" s="3"/>
      <c r="Y594" s="77" t="str">
        <f>IF(HBL[[#This Row],[Produktionskedja]]&lt;&gt;"",VLOOKUP(HBL[[#This Row],[Produktionskedja]],Normalvärden[],4,FALSE),"")</f>
        <v/>
      </c>
      <c r="Z594" s="54"/>
      <c r="AA594" s="3"/>
      <c r="AB594" s="54"/>
      <c r="AC594" s="55" t="str">
        <f>IF(HBL[[#This Row],[Växthusgasutsläpp g CO2e/MJ]]&lt;&gt;"",IF(HBL[[#This Row],[Växthusgasutsläpp g CO2e/MJ]]&gt;(0.5*VLOOKUP(HBL[[#This Row],[Användningsområde]],Användningsområde[],2,FALSE)),"Utsläppsminskningen är mindre än 50 % och uppfyller därför inte hållbarhetskriterierna",""),"")</f>
        <v/>
      </c>
      <c r="AD594" s="55"/>
    </row>
    <row r="595" spans="2:30" x14ac:dyDescent="0.35">
      <c r="B595" s="9" t="str">
        <f>IF(HBL[[#This Row],[Hållbar mängd]]&gt;0,IF(HBL[[#This Row],[Enhet]]=Listor!$A$44,HBL[[#This Row],[Hållbar mängd]]*HBL[[#This Row],[Effektivt värmevärde]]*1000,HBL[[#This Row],[Hållbar mängd]]*HBL[[#This Row],[Effektivt värmevärde]]),"")</f>
        <v/>
      </c>
      <c r="C595" s="120" t="str">
        <f>IFERROR(IF(VLOOKUP(HBL[[#This Row],[Drivmedel]],DML_drivmedel[[FuelID]:[Reduktionsplikt]],10,FALSE)="Ja",VLOOKUP(HBL[[#This Row],[Drivmedelskategori]],Drivmedel[],5,FALSE),""),"")</f>
        <v/>
      </c>
      <c r="D595" s="9" t="str">
        <f>IFERROR(IF(HBL[[#This Row],[Hållbar mängd]]&gt;0,HBL[[#This Row],[Växthusgasutsläpp g CO2e/MJ]]*HBL[[#This Row],[Energimängd MJ]]/1000000,""),"")</f>
        <v/>
      </c>
      <c r="E595" s="9" t="str">
        <f>IF(HBL[[#This Row],[Hållbar mängd]]&gt;0,CONCATENATE(Rapporteringsår,"-",HBL[[#This Row],[ID]]),"")</f>
        <v/>
      </c>
      <c r="F595" s="9" t="str">
        <f>IF(HBL[[#This Row],[Hållbar mängd]]&gt;0,Organisationsnummer,"")</f>
        <v/>
      </c>
      <c r="G595" s="9" t="str">
        <f>IF(HBL[[#This Row],[Hållbar mängd]]&gt;0,Rapporteringsår,"")</f>
        <v/>
      </c>
      <c r="H595" s="76" t="str">
        <f>IFERROR(VLOOKUP(HBL[[#This Row],[Råvara]],Råvaror!$B$3:$D$81,3,FALSE),"")</f>
        <v/>
      </c>
      <c r="I595" s="76" t="str">
        <f>IFERROR(VLOOKUP(HBL[[#This Row],[Råvara]],Råvaror!$B$3:$E$81,4,FALSE),"")</f>
        <v/>
      </c>
      <c r="J595" s="76" t="str">
        <f>IFERROR(VLOOKUP(HBL[[#This Row],[Drivmedel]],DML_drivmedel[[FuelID]:[Drivmedel]],6,FALSE),"")</f>
        <v/>
      </c>
      <c r="K595" s="148">
        <v>3593</v>
      </c>
      <c r="L595" s="3"/>
      <c r="M595" s="3"/>
      <c r="N595" s="3"/>
      <c r="O595" s="78"/>
      <c r="P595" s="3"/>
      <c r="Q595" s="3" t="str">
        <f>IFERROR(HLOOKUP(HBL[[#This Row],[Bränslekategori]],Listor!$G$292:$N$306,IF(HBL[[#This Row],[Enhet]]=Listor!$A$44,14,IF(HBL[[#This Row],[Enhet]]=Listor!$A$45,15,"")),FALSE),"")</f>
        <v/>
      </c>
      <c r="R595" s="3"/>
      <c r="S595" s="3"/>
      <c r="T595" s="3"/>
      <c r="U595" s="3"/>
      <c r="V595" s="3"/>
      <c r="W595" s="3"/>
      <c r="X595" s="3"/>
      <c r="Y595" s="77" t="str">
        <f>IF(HBL[[#This Row],[Produktionskedja]]&lt;&gt;"",VLOOKUP(HBL[[#This Row],[Produktionskedja]],Normalvärden[],4,FALSE),"")</f>
        <v/>
      </c>
      <c r="Z595" s="54"/>
      <c r="AA595" s="3"/>
      <c r="AB595" s="54"/>
      <c r="AC595" s="55" t="str">
        <f>IF(HBL[[#This Row],[Växthusgasutsläpp g CO2e/MJ]]&lt;&gt;"",IF(HBL[[#This Row],[Växthusgasutsläpp g CO2e/MJ]]&gt;(0.5*VLOOKUP(HBL[[#This Row],[Användningsområde]],Användningsområde[],2,FALSE)),"Utsläppsminskningen är mindre än 50 % och uppfyller därför inte hållbarhetskriterierna",""),"")</f>
        <v/>
      </c>
      <c r="AD595" s="55"/>
    </row>
    <row r="596" spans="2:30" x14ac:dyDescent="0.35">
      <c r="B596" s="9" t="str">
        <f>IF(HBL[[#This Row],[Hållbar mängd]]&gt;0,IF(HBL[[#This Row],[Enhet]]=Listor!$A$44,HBL[[#This Row],[Hållbar mängd]]*HBL[[#This Row],[Effektivt värmevärde]]*1000,HBL[[#This Row],[Hållbar mängd]]*HBL[[#This Row],[Effektivt värmevärde]]),"")</f>
        <v/>
      </c>
      <c r="C596" s="120" t="str">
        <f>IFERROR(IF(VLOOKUP(HBL[[#This Row],[Drivmedel]],DML_drivmedel[[FuelID]:[Reduktionsplikt]],10,FALSE)="Ja",VLOOKUP(HBL[[#This Row],[Drivmedelskategori]],Drivmedel[],5,FALSE),""),"")</f>
        <v/>
      </c>
      <c r="D596" s="9" t="str">
        <f>IFERROR(IF(HBL[[#This Row],[Hållbar mängd]]&gt;0,HBL[[#This Row],[Växthusgasutsläpp g CO2e/MJ]]*HBL[[#This Row],[Energimängd MJ]]/1000000,""),"")</f>
        <v/>
      </c>
      <c r="E596" s="9" t="str">
        <f>IF(HBL[[#This Row],[Hållbar mängd]]&gt;0,CONCATENATE(Rapporteringsår,"-",HBL[[#This Row],[ID]]),"")</f>
        <v/>
      </c>
      <c r="F596" s="9" t="str">
        <f>IF(HBL[[#This Row],[Hållbar mängd]]&gt;0,Organisationsnummer,"")</f>
        <v/>
      </c>
      <c r="G596" s="9" t="str">
        <f>IF(HBL[[#This Row],[Hållbar mängd]]&gt;0,Rapporteringsår,"")</f>
        <v/>
      </c>
      <c r="H596" s="76" t="str">
        <f>IFERROR(VLOOKUP(HBL[[#This Row],[Råvara]],Råvaror!$B$3:$D$81,3,FALSE),"")</f>
        <v/>
      </c>
      <c r="I596" s="76" t="str">
        <f>IFERROR(VLOOKUP(HBL[[#This Row],[Råvara]],Råvaror!$B$3:$E$81,4,FALSE),"")</f>
        <v/>
      </c>
      <c r="J596" s="76" t="str">
        <f>IFERROR(VLOOKUP(HBL[[#This Row],[Drivmedel]],DML_drivmedel[[FuelID]:[Drivmedel]],6,FALSE),"")</f>
        <v/>
      </c>
      <c r="K596" s="148">
        <v>3594</v>
      </c>
      <c r="L596" s="3"/>
      <c r="M596" s="3"/>
      <c r="N596" s="3"/>
      <c r="O596" s="78"/>
      <c r="P596" s="3"/>
      <c r="Q596" s="3" t="str">
        <f>IFERROR(HLOOKUP(HBL[[#This Row],[Bränslekategori]],Listor!$G$292:$N$306,IF(HBL[[#This Row],[Enhet]]=Listor!$A$44,14,IF(HBL[[#This Row],[Enhet]]=Listor!$A$45,15,"")),FALSE),"")</f>
        <v/>
      </c>
      <c r="R596" s="3"/>
      <c r="S596" s="3"/>
      <c r="T596" s="3"/>
      <c r="U596" s="3"/>
      <c r="V596" s="3"/>
      <c r="W596" s="3"/>
      <c r="X596" s="3"/>
      <c r="Y596" s="77" t="str">
        <f>IF(HBL[[#This Row],[Produktionskedja]]&lt;&gt;"",VLOOKUP(HBL[[#This Row],[Produktionskedja]],Normalvärden[],4,FALSE),"")</f>
        <v/>
      </c>
      <c r="Z596" s="54"/>
      <c r="AA596" s="3"/>
      <c r="AB596" s="54"/>
      <c r="AC596" s="55" t="str">
        <f>IF(HBL[[#This Row],[Växthusgasutsläpp g CO2e/MJ]]&lt;&gt;"",IF(HBL[[#This Row],[Växthusgasutsläpp g CO2e/MJ]]&gt;(0.5*VLOOKUP(HBL[[#This Row],[Användningsområde]],Användningsområde[],2,FALSE)),"Utsläppsminskningen är mindre än 50 % och uppfyller därför inte hållbarhetskriterierna",""),"")</f>
        <v/>
      </c>
      <c r="AD596" s="55"/>
    </row>
    <row r="597" spans="2:30" x14ac:dyDescent="0.35">
      <c r="B597" s="9" t="str">
        <f>IF(HBL[[#This Row],[Hållbar mängd]]&gt;0,IF(HBL[[#This Row],[Enhet]]=Listor!$A$44,HBL[[#This Row],[Hållbar mängd]]*HBL[[#This Row],[Effektivt värmevärde]]*1000,HBL[[#This Row],[Hållbar mängd]]*HBL[[#This Row],[Effektivt värmevärde]]),"")</f>
        <v/>
      </c>
      <c r="C597" s="120" t="str">
        <f>IFERROR(IF(VLOOKUP(HBL[[#This Row],[Drivmedel]],DML_drivmedel[[FuelID]:[Reduktionsplikt]],10,FALSE)="Ja",VLOOKUP(HBL[[#This Row],[Drivmedelskategori]],Drivmedel[],5,FALSE),""),"")</f>
        <v/>
      </c>
      <c r="D597" s="9" t="str">
        <f>IFERROR(IF(HBL[[#This Row],[Hållbar mängd]]&gt;0,HBL[[#This Row],[Växthusgasutsläpp g CO2e/MJ]]*HBL[[#This Row],[Energimängd MJ]]/1000000,""),"")</f>
        <v/>
      </c>
      <c r="E597" s="9" t="str">
        <f>IF(HBL[[#This Row],[Hållbar mängd]]&gt;0,CONCATENATE(Rapporteringsår,"-",HBL[[#This Row],[ID]]),"")</f>
        <v/>
      </c>
      <c r="F597" s="9" t="str">
        <f>IF(HBL[[#This Row],[Hållbar mängd]]&gt;0,Organisationsnummer,"")</f>
        <v/>
      </c>
      <c r="G597" s="9" t="str">
        <f>IF(HBL[[#This Row],[Hållbar mängd]]&gt;0,Rapporteringsår,"")</f>
        <v/>
      </c>
      <c r="H597" s="76" t="str">
        <f>IFERROR(VLOOKUP(HBL[[#This Row],[Råvara]],Råvaror!$B$3:$D$81,3,FALSE),"")</f>
        <v/>
      </c>
      <c r="I597" s="76" t="str">
        <f>IFERROR(VLOOKUP(HBL[[#This Row],[Råvara]],Råvaror!$B$3:$E$81,4,FALSE),"")</f>
        <v/>
      </c>
      <c r="J597" s="76" t="str">
        <f>IFERROR(VLOOKUP(HBL[[#This Row],[Drivmedel]],DML_drivmedel[[FuelID]:[Drivmedel]],6,FALSE),"")</f>
        <v/>
      </c>
      <c r="K597" s="148">
        <v>3595</v>
      </c>
      <c r="L597" s="3"/>
      <c r="M597" s="3"/>
      <c r="N597" s="3"/>
      <c r="O597" s="78"/>
      <c r="P597" s="3"/>
      <c r="Q597" s="3" t="str">
        <f>IFERROR(HLOOKUP(HBL[[#This Row],[Bränslekategori]],Listor!$G$292:$N$306,IF(HBL[[#This Row],[Enhet]]=Listor!$A$44,14,IF(HBL[[#This Row],[Enhet]]=Listor!$A$45,15,"")),FALSE),"")</f>
        <v/>
      </c>
      <c r="R597" s="3"/>
      <c r="S597" s="3"/>
      <c r="T597" s="3"/>
      <c r="U597" s="3"/>
      <c r="V597" s="3"/>
      <c r="W597" s="3"/>
      <c r="X597" s="3"/>
      <c r="Y597" s="77" t="str">
        <f>IF(HBL[[#This Row],[Produktionskedja]]&lt;&gt;"",VLOOKUP(HBL[[#This Row],[Produktionskedja]],Normalvärden[],4,FALSE),"")</f>
        <v/>
      </c>
      <c r="Z597" s="54"/>
      <c r="AA597" s="3"/>
      <c r="AB597" s="54"/>
      <c r="AC597" s="55" t="str">
        <f>IF(HBL[[#This Row],[Växthusgasutsläpp g CO2e/MJ]]&lt;&gt;"",IF(HBL[[#This Row],[Växthusgasutsläpp g CO2e/MJ]]&gt;(0.5*VLOOKUP(HBL[[#This Row],[Användningsområde]],Användningsområde[],2,FALSE)),"Utsläppsminskningen är mindre än 50 % och uppfyller därför inte hållbarhetskriterierna",""),"")</f>
        <v/>
      </c>
      <c r="AD597" s="55"/>
    </row>
    <row r="598" spans="2:30" x14ac:dyDescent="0.35">
      <c r="B598" s="9" t="str">
        <f>IF(HBL[[#This Row],[Hållbar mängd]]&gt;0,IF(HBL[[#This Row],[Enhet]]=Listor!$A$44,HBL[[#This Row],[Hållbar mängd]]*HBL[[#This Row],[Effektivt värmevärde]]*1000,HBL[[#This Row],[Hållbar mängd]]*HBL[[#This Row],[Effektivt värmevärde]]),"")</f>
        <v/>
      </c>
      <c r="C598" s="120" t="str">
        <f>IFERROR(IF(VLOOKUP(HBL[[#This Row],[Drivmedel]],DML_drivmedel[[FuelID]:[Reduktionsplikt]],10,FALSE)="Ja",VLOOKUP(HBL[[#This Row],[Drivmedelskategori]],Drivmedel[],5,FALSE),""),"")</f>
        <v/>
      </c>
      <c r="D598" s="9" t="str">
        <f>IFERROR(IF(HBL[[#This Row],[Hållbar mängd]]&gt;0,HBL[[#This Row],[Växthusgasutsläpp g CO2e/MJ]]*HBL[[#This Row],[Energimängd MJ]]/1000000,""),"")</f>
        <v/>
      </c>
      <c r="E598" s="9" t="str">
        <f>IF(HBL[[#This Row],[Hållbar mängd]]&gt;0,CONCATENATE(Rapporteringsår,"-",HBL[[#This Row],[ID]]),"")</f>
        <v/>
      </c>
      <c r="F598" s="9" t="str">
        <f>IF(HBL[[#This Row],[Hållbar mängd]]&gt;0,Organisationsnummer,"")</f>
        <v/>
      </c>
      <c r="G598" s="9" t="str">
        <f>IF(HBL[[#This Row],[Hållbar mängd]]&gt;0,Rapporteringsår,"")</f>
        <v/>
      </c>
      <c r="H598" s="76" t="str">
        <f>IFERROR(VLOOKUP(HBL[[#This Row],[Råvara]],Råvaror!$B$3:$D$81,3,FALSE),"")</f>
        <v/>
      </c>
      <c r="I598" s="76" t="str">
        <f>IFERROR(VLOOKUP(HBL[[#This Row],[Råvara]],Råvaror!$B$3:$E$81,4,FALSE),"")</f>
        <v/>
      </c>
      <c r="J598" s="76" t="str">
        <f>IFERROR(VLOOKUP(HBL[[#This Row],[Drivmedel]],DML_drivmedel[[FuelID]:[Drivmedel]],6,FALSE),"")</f>
        <v/>
      </c>
      <c r="K598" s="148">
        <v>3596</v>
      </c>
      <c r="L598" s="3"/>
      <c r="M598" s="3"/>
      <c r="N598" s="3"/>
      <c r="O598" s="78"/>
      <c r="P598" s="3"/>
      <c r="Q598" s="3" t="str">
        <f>IFERROR(HLOOKUP(HBL[[#This Row],[Bränslekategori]],Listor!$G$292:$N$306,IF(HBL[[#This Row],[Enhet]]=Listor!$A$44,14,IF(HBL[[#This Row],[Enhet]]=Listor!$A$45,15,"")),FALSE),"")</f>
        <v/>
      </c>
      <c r="R598" s="3"/>
      <c r="S598" s="3"/>
      <c r="T598" s="3"/>
      <c r="U598" s="3"/>
      <c r="V598" s="3"/>
      <c r="W598" s="3"/>
      <c r="X598" s="3"/>
      <c r="Y598" s="77" t="str">
        <f>IF(HBL[[#This Row],[Produktionskedja]]&lt;&gt;"",VLOOKUP(HBL[[#This Row],[Produktionskedja]],Normalvärden[],4,FALSE),"")</f>
        <v/>
      </c>
      <c r="Z598" s="54"/>
      <c r="AA598" s="3"/>
      <c r="AB598" s="54"/>
      <c r="AC598" s="55" t="str">
        <f>IF(HBL[[#This Row],[Växthusgasutsläpp g CO2e/MJ]]&lt;&gt;"",IF(HBL[[#This Row],[Växthusgasutsläpp g CO2e/MJ]]&gt;(0.5*VLOOKUP(HBL[[#This Row],[Användningsområde]],Användningsområde[],2,FALSE)),"Utsläppsminskningen är mindre än 50 % och uppfyller därför inte hållbarhetskriterierna",""),"")</f>
        <v/>
      </c>
      <c r="AD598" s="55"/>
    </row>
    <row r="599" spans="2:30" x14ac:dyDescent="0.35">
      <c r="B599" s="9" t="str">
        <f>IF(HBL[[#This Row],[Hållbar mängd]]&gt;0,IF(HBL[[#This Row],[Enhet]]=Listor!$A$44,HBL[[#This Row],[Hållbar mängd]]*HBL[[#This Row],[Effektivt värmevärde]]*1000,HBL[[#This Row],[Hållbar mängd]]*HBL[[#This Row],[Effektivt värmevärde]]),"")</f>
        <v/>
      </c>
      <c r="C599" s="120" t="str">
        <f>IFERROR(IF(VLOOKUP(HBL[[#This Row],[Drivmedel]],DML_drivmedel[[FuelID]:[Reduktionsplikt]],10,FALSE)="Ja",VLOOKUP(HBL[[#This Row],[Drivmedelskategori]],Drivmedel[],5,FALSE),""),"")</f>
        <v/>
      </c>
      <c r="D599" s="9" t="str">
        <f>IFERROR(IF(HBL[[#This Row],[Hållbar mängd]]&gt;0,HBL[[#This Row],[Växthusgasutsläpp g CO2e/MJ]]*HBL[[#This Row],[Energimängd MJ]]/1000000,""),"")</f>
        <v/>
      </c>
      <c r="E599" s="9" t="str">
        <f>IF(HBL[[#This Row],[Hållbar mängd]]&gt;0,CONCATENATE(Rapporteringsår,"-",HBL[[#This Row],[ID]]),"")</f>
        <v/>
      </c>
      <c r="F599" s="9" t="str">
        <f>IF(HBL[[#This Row],[Hållbar mängd]]&gt;0,Organisationsnummer,"")</f>
        <v/>
      </c>
      <c r="G599" s="9" t="str">
        <f>IF(HBL[[#This Row],[Hållbar mängd]]&gt;0,Rapporteringsår,"")</f>
        <v/>
      </c>
      <c r="H599" s="76" t="str">
        <f>IFERROR(VLOOKUP(HBL[[#This Row],[Råvara]],Råvaror!$B$3:$D$81,3,FALSE),"")</f>
        <v/>
      </c>
      <c r="I599" s="76" t="str">
        <f>IFERROR(VLOOKUP(HBL[[#This Row],[Råvara]],Råvaror!$B$3:$E$81,4,FALSE),"")</f>
        <v/>
      </c>
      <c r="J599" s="76" t="str">
        <f>IFERROR(VLOOKUP(HBL[[#This Row],[Drivmedel]],DML_drivmedel[[FuelID]:[Drivmedel]],6,FALSE),"")</f>
        <v/>
      </c>
      <c r="K599" s="148">
        <v>3597</v>
      </c>
      <c r="L599" s="3"/>
      <c r="M599" s="3"/>
      <c r="N599" s="3"/>
      <c r="O599" s="78"/>
      <c r="P599" s="3"/>
      <c r="Q599" s="3" t="str">
        <f>IFERROR(HLOOKUP(HBL[[#This Row],[Bränslekategori]],Listor!$G$292:$N$306,IF(HBL[[#This Row],[Enhet]]=Listor!$A$44,14,IF(HBL[[#This Row],[Enhet]]=Listor!$A$45,15,"")),FALSE),"")</f>
        <v/>
      </c>
      <c r="R599" s="3"/>
      <c r="S599" s="3"/>
      <c r="T599" s="3"/>
      <c r="U599" s="3"/>
      <c r="V599" s="3"/>
      <c r="W599" s="3"/>
      <c r="X599" s="3"/>
      <c r="Y599" s="77" t="str">
        <f>IF(HBL[[#This Row],[Produktionskedja]]&lt;&gt;"",VLOOKUP(HBL[[#This Row],[Produktionskedja]],Normalvärden[],4,FALSE),"")</f>
        <v/>
      </c>
      <c r="Z599" s="54"/>
      <c r="AA599" s="3"/>
      <c r="AB599" s="54"/>
      <c r="AC599" s="55" t="str">
        <f>IF(HBL[[#This Row],[Växthusgasutsläpp g CO2e/MJ]]&lt;&gt;"",IF(HBL[[#This Row],[Växthusgasutsläpp g CO2e/MJ]]&gt;(0.5*VLOOKUP(HBL[[#This Row],[Användningsområde]],Användningsområde[],2,FALSE)),"Utsläppsminskningen är mindre än 50 % och uppfyller därför inte hållbarhetskriterierna",""),"")</f>
        <v/>
      </c>
      <c r="AD599" s="55"/>
    </row>
    <row r="600" spans="2:30" x14ac:dyDescent="0.35">
      <c r="B600" s="9" t="str">
        <f>IF(HBL[[#This Row],[Hållbar mängd]]&gt;0,IF(HBL[[#This Row],[Enhet]]=Listor!$A$44,HBL[[#This Row],[Hållbar mängd]]*HBL[[#This Row],[Effektivt värmevärde]]*1000,HBL[[#This Row],[Hållbar mängd]]*HBL[[#This Row],[Effektivt värmevärde]]),"")</f>
        <v/>
      </c>
      <c r="C600" s="120" t="str">
        <f>IFERROR(IF(VLOOKUP(HBL[[#This Row],[Drivmedel]],DML_drivmedel[[FuelID]:[Reduktionsplikt]],10,FALSE)="Ja",VLOOKUP(HBL[[#This Row],[Drivmedelskategori]],Drivmedel[],5,FALSE),""),"")</f>
        <v/>
      </c>
      <c r="D600" s="9" t="str">
        <f>IFERROR(IF(HBL[[#This Row],[Hållbar mängd]]&gt;0,HBL[[#This Row],[Växthusgasutsläpp g CO2e/MJ]]*HBL[[#This Row],[Energimängd MJ]]/1000000,""),"")</f>
        <v/>
      </c>
      <c r="E600" s="9" t="str">
        <f>IF(HBL[[#This Row],[Hållbar mängd]]&gt;0,CONCATENATE(Rapporteringsår,"-",HBL[[#This Row],[ID]]),"")</f>
        <v/>
      </c>
      <c r="F600" s="9" t="str">
        <f>IF(HBL[[#This Row],[Hållbar mängd]]&gt;0,Organisationsnummer,"")</f>
        <v/>
      </c>
      <c r="G600" s="9" t="str">
        <f>IF(HBL[[#This Row],[Hållbar mängd]]&gt;0,Rapporteringsår,"")</f>
        <v/>
      </c>
      <c r="H600" s="76" t="str">
        <f>IFERROR(VLOOKUP(HBL[[#This Row],[Råvara]],Råvaror!$B$3:$D$81,3,FALSE),"")</f>
        <v/>
      </c>
      <c r="I600" s="76" t="str">
        <f>IFERROR(VLOOKUP(HBL[[#This Row],[Råvara]],Råvaror!$B$3:$E$81,4,FALSE),"")</f>
        <v/>
      </c>
      <c r="J600" s="76" t="str">
        <f>IFERROR(VLOOKUP(HBL[[#This Row],[Drivmedel]],DML_drivmedel[[FuelID]:[Drivmedel]],6,FALSE),"")</f>
        <v/>
      </c>
      <c r="K600" s="148">
        <v>3598</v>
      </c>
      <c r="L600" s="3"/>
      <c r="M600" s="3"/>
      <c r="N600" s="3"/>
      <c r="O600" s="78"/>
      <c r="P600" s="3"/>
      <c r="Q600" s="3" t="str">
        <f>IFERROR(HLOOKUP(HBL[[#This Row],[Bränslekategori]],Listor!$G$292:$N$306,IF(HBL[[#This Row],[Enhet]]=Listor!$A$44,14,IF(HBL[[#This Row],[Enhet]]=Listor!$A$45,15,"")),FALSE),"")</f>
        <v/>
      </c>
      <c r="R600" s="3"/>
      <c r="S600" s="3"/>
      <c r="T600" s="3"/>
      <c r="U600" s="3"/>
      <c r="V600" s="3"/>
      <c r="W600" s="3"/>
      <c r="X600" s="3"/>
      <c r="Y600" s="77" t="str">
        <f>IF(HBL[[#This Row],[Produktionskedja]]&lt;&gt;"",VLOOKUP(HBL[[#This Row],[Produktionskedja]],Normalvärden[],4,FALSE),"")</f>
        <v/>
      </c>
      <c r="Z600" s="54"/>
      <c r="AA600" s="3"/>
      <c r="AB600" s="54"/>
      <c r="AC600" s="55" t="str">
        <f>IF(HBL[[#This Row],[Växthusgasutsläpp g CO2e/MJ]]&lt;&gt;"",IF(HBL[[#This Row],[Växthusgasutsläpp g CO2e/MJ]]&gt;(0.5*VLOOKUP(HBL[[#This Row],[Användningsområde]],Användningsområde[],2,FALSE)),"Utsläppsminskningen är mindre än 50 % och uppfyller därför inte hållbarhetskriterierna",""),"")</f>
        <v/>
      </c>
      <c r="AD600" s="55"/>
    </row>
    <row r="601" spans="2:30" x14ac:dyDescent="0.35">
      <c r="B601" s="9" t="str">
        <f>IF(HBL[[#This Row],[Hållbar mängd]]&gt;0,IF(HBL[[#This Row],[Enhet]]=Listor!$A$44,HBL[[#This Row],[Hållbar mängd]]*HBL[[#This Row],[Effektivt värmevärde]]*1000,HBL[[#This Row],[Hållbar mängd]]*HBL[[#This Row],[Effektivt värmevärde]]),"")</f>
        <v/>
      </c>
      <c r="C601" s="120" t="str">
        <f>IFERROR(IF(VLOOKUP(HBL[[#This Row],[Drivmedel]],DML_drivmedel[[FuelID]:[Reduktionsplikt]],10,FALSE)="Ja",VLOOKUP(HBL[[#This Row],[Drivmedelskategori]],Drivmedel[],5,FALSE),""),"")</f>
        <v/>
      </c>
      <c r="D601" s="9" t="str">
        <f>IFERROR(IF(HBL[[#This Row],[Hållbar mängd]]&gt;0,HBL[[#This Row],[Växthusgasutsläpp g CO2e/MJ]]*HBL[[#This Row],[Energimängd MJ]]/1000000,""),"")</f>
        <v/>
      </c>
      <c r="E601" s="9" t="str">
        <f>IF(HBL[[#This Row],[Hållbar mängd]]&gt;0,CONCATENATE(Rapporteringsår,"-",HBL[[#This Row],[ID]]),"")</f>
        <v/>
      </c>
      <c r="F601" s="9" t="str">
        <f>IF(HBL[[#This Row],[Hållbar mängd]]&gt;0,Organisationsnummer,"")</f>
        <v/>
      </c>
      <c r="G601" s="9" t="str">
        <f>IF(HBL[[#This Row],[Hållbar mängd]]&gt;0,Rapporteringsår,"")</f>
        <v/>
      </c>
      <c r="H601" s="76" t="str">
        <f>IFERROR(VLOOKUP(HBL[[#This Row],[Råvara]],Råvaror!$B$3:$D$81,3,FALSE),"")</f>
        <v/>
      </c>
      <c r="I601" s="76" t="str">
        <f>IFERROR(VLOOKUP(HBL[[#This Row],[Råvara]],Råvaror!$B$3:$E$81,4,FALSE),"")</f>
        <v/>
      </c>
      <c r="J601" s="76" t="str">
        <f>IFERROR(VLOOKUP(HBL[[#This Row],[Drivmedel]],DML_drivmedel[[FuelID]:[Drivmedel]],6,FALSE),"")</f>
        <v/>
      </c>
      <c r="K601" s="148">
        <v>3599</v>
      </c>
      <c r="L601" s="3"/>
      <c r="M601" s="3"/>
      <c r="N601" s="3"/>
      <c r="O601" s="78"/>
      <c r="P601" s="3"/>
      <c r="Q601" s="3" t="str">
        <f>IFERROR(HLOOKUP(HBL[[#This Row],[Bränslekategori]],Listor!$G$292:$N$306,IF(HBL[[#This Row],[Enhet]]=Listor!$A$44,14,IF(HBL[[#This Row],[Enhet]]=Listor!$A$45,15,"")),FALSE),"")</f>
        <v/>
      </c>
      <c r="R601" s="3"/>
      <c r="S601" s="3"/>
      <c r="T601" s="3"/>
      <c r="U601" s="3"/>
      <c r="V601" s="3"/>
      <c r="W601" s="3"/>
      <c r="X601" s="3"/>
      <c r="Y601" s="77" t="str">
        <f>IF(HBL[[#This Row],[Produktionskedja]]&lt;&gt;"",VLOOKUP(HBL[[#This Row],[Produktionskedja]],Normalvärden[],4,FALSE),"")</f>
        <v/>
      </c>
      <c r="Z601" s="54"/>
      <c r="AA601" s="3"/>
      <c r="AB601" s="54"/>
      <c r="AC601" s="55" t="str">
        <f>IF(HBL[[#This Row],[Växthusgasutsläpp g CO2e/MJ]]&lt;&gt;"",IF(HBL[[#This Row],[Växthusgasutsläpp g CO2e/MJ]]&gt;(0.5*VLOOKUP(HBL[[#This Row],[Användningsområde]],Användningsområde[],2,FALSE)),"Utsläppsminskningen är mindre än 50 % och uppfyller därför inte hållbarhetskriterierna",""),"")</f>
        <v/>
      </c>
      <c r="AD601" s="55"/>
    </row>
    <row r="602" spans="2:30" x14ac:dyDescent="0.35">
      <c r="B602" s="9" t="str">
        <f>IF(HBL[[#This Row],[Hållbar mängd]]&gt;0,IF(HBL[[#This Row],[Enhet]]=Listor!$A$44,HBL[[#This Row],[Hållbar mängd]]*HBL[[#This Row],[Effektivt värmevärde]]*1000,HBL[[#This Row],[Hållbar mängd]]*HBL[[#This Row],[Effektivt värmevärde]]),"")</f>
        <v/>
      </c>
      <c r="C602" s="120" t="str">
        <f>IFERROR(IF(VLOOKUP(HBL[[#This Row],[Drivmedel]],DML_drivmedel[[FuelID]:[Reduktionsplikt]],10,FALSE)="Ja",VLOOKUP(HBL[[#This Row],[Drivmedelskategori]],Drivmedel[],5,FALSE),""),"")</f>
        <v/>
      </c>
      <c r="D602" s="9" t="str">
        <f>IFERROR(IF(HBL[[#This Row],[Hållbar mängd]]&gt;0,HBL[[#This Row],[Växthusgasutsläpp g CO2e/MJ]]*HBL[[#This Row],[Energimängd MJ]]/1000000,""),"")</f>
        <v/>
      </c>
      <c r="E602" s="9" t="str">
        <f>IF(HBL[[#This Row],[Hållbar mängd]]&gt;0,CONCATENATE(Rapporteringsår,"-",HBL[[#This Row],[ID]]),"")</f>
        <v/>
      </c>
      <c r="F602" s="9" t="str">
        <f>IF(HBL[[#This Row],[Hållbar mängd]]&gt;0,Organisationsnummer,"")</f>
        <v/>
      </c>
      <c r="G602" s="9" t="str">
        <f>IF(HBL[[#This Row],[Hållbar mängd]]&gt;0,Rapporteringsår,"")</f>
        <v/>
      </c>
      <c r="H602" s="76" t="str">
        <f>IFERROR(VLOOKUP(HBL[[#This Row],[Råvara]],Råvaror!$B$3:$D$81,3,FALSE),"")</f>
        <v/>
      </c>
      <c r="I602" s="76" t="str">
        <f>IFERROR(VLOOKUP(HBL[[#This Row],[Råvara]],Råvaror!$B$3:$E$81,4,FALSE),"")</f>
        <v/>
      </c>
      <c r="J602" s="76" t="str">
        <f>IFERROR(VLOOKUP(HBL[[#This Row],[Drivmedel]],DML_drivmedel[[FuelID]:[Drivmedel]],6,FALSE),"")</f>
        <v/>
      </c>
      <c r="K602" s="148">
        <v>3600</v>
      </c>
      <c r="L602" s="3"/>
      <c r="M602" s="3"/>
      <c r="N602" s="3"/>
      <c r="O602" s="78"/>
      <c r="P602" s="3"/>
      <c r="Q602" s="3" t="str">
        <f>IFERROR(HLOOKUP(HBL[[#This Row],[Bränslekategori]],Listor!$G$292:$N$306,IF(HBL[[#This Row],[Enhet]]=Listor!$A$44,14,IF(HBL[[#This Row],[Enhet]]=Listor!$A$45,15,"")),FALSE),"")</f>
        <v/>
      </c>
      <c r="R602" s="3"/>
      <c r="S602" s="3"/>
      <c r="T602" s="3"/>
      <c r="U602" s="3"/>
      <c r="V602" s="3"/>
      <c r="W602" s="3"/>
      <c r="X602" s="3"/>
      <c r="Y602" s="77" t="str">
        <f>IF(HBL[[#This Row],[Produktionskedja]]&lt;&gt;"",VLOOKUP(HBL[[#This Row],[Produktionskedja]],Normalvärden[],4,FALSE),"")</f>
        <v/>
      </c>
      <c r="Z602" s="54"/>
      <c r="AA602" s="3"/>
      <c r="AB602" s="54"/>
      <c r="AC602" s="55" t="str">
        <f>IF(HBL[[#This Row],[Växthusgasutsläpp g CO2e/MJ]]&lt;&gt;"",IF(HBL[[#This Row],[Växthusgasutsläpp g CO2e/MJ]]&gt;(0.5*VLOOKUP(HBL[[#This Row],[Användningsområde]],Användningsområde[],2,FALSE)),"Utsläppsminskningen är mindre än 50 % och uppfyller därför inte hållbarhetskriterierna",""),"")</f>
        <v/>
      </c>
      <c r="AD602" s="55"/>
    </row>
    <row r="603" spans="2:30" x14ac:dyDescent="0.35">
      <c r="B603" s="9" t="str">
        <f>IF(HBL[[#This Row],[Hållbar mängd]]&gt;0,IF(HBL[[#This Row],[Enhet]]=Listor!$A$44,HBL[[#This Row],[Hållbar mängd]]*HBL[[#This Row],[Effektivt värmevärde]]*1000,HBL[[#This Row],[Hållbar mängd]]*HBL[[#This Row],[Effektivt värmevärde]]),"")</f>
        <v/>
      </c>
      <c r="C603" s="120" t="str">
        <f>IFERROR(IF(VLOOKUP(HBL[[#This Row],[Drivmedel]],DML_drivmedel[[FuelID]:[Reduktionsplikt]],10,FALSE)="Ja",VLOOKUP(HBL[[#This Row],[Drivmedelskategori]],Drivmedel[],5,FALSE),""),"")</f>
        <v/>
      </c>
      <c r="D603" s="9" t="str">
        <f>IFERROR(IF(HBL[[#This Row],[Hållbar mängd]]&gt;0,HBL[[#This Row],[Växthusgasutsläpp g CO2e/MJ]]*HBL[[#This Row],[Energimängd MJ]]/1000000,""),"")</f>
        <v/>
      </c>
      <c r="E603" s="9" t="str">
        <f>IF(HBL[[#This Row],[Hållbar mängd]]&gt;0,CONCATENATE(Rapporteringsår,"-",HBL[[#This Row],[ID]]),"")</f>
        <v/>
      </c>
      <c r="F603" s="9" t="str">
        <f>IF(HBL[[#This Row],[Hållbar mängd]]&gt;0,Organisationsnummer,"")</f>
        <v/>
      </c>
      <c r="G603" s="9" t="str">
        <f>IF(HBL[[#This Row],[Hållbar mängd]]&gt;0,Rapporteringsår,"")</f>
        <v/>
      </c>
      <c r="H603" s="76" t="str">
        <f>IFERROR(VLOOKUP(HBL[[#This Row],[Råvara]],Råvaror!$B$3:$D$81,3,FALSE),"")</f>
        <v/>
      </c>
      <c r="I603" s="76" t="str">
        <f>IFERROR(VLOOKUP(HBL[[#This Row],[Råvara]],Råvaror!$B$3:$E$81,4,FALSE),"")</f>
        <v/>
      </c>
      <c r="J603" s="76" t="str">
        <f>IFERROR(VLOOKUP(HBL[[#This Row],[Drivmedel]],DML_drivmedel[[FuelID]:[Drivmedel]],6,FALSE),"")</f>
        <v/>
      </c>
      <c r="K603" s="148">
        <v>3601</v>
      </c>
      <c r="L603" s="3"/>
      <c r="M603" s="3"/>
      <c r="N603" s="3"/>
      <c r="O603" s="78"/>
      <c r="P603" s="3"/>
      <c r="Q603" s="3" t="str">
        <f>IFERROR(HLOOKUP(HBL[[#This Row],[Bränslekategori]],Listor!$G$292:$N$306,IF(HBL[[#This Row],[Enhet]]=Listor!$A$44,14,IF(HBL[[#This Row],[Enhet]]=Listor!$A$45,15,"")),FALSE),"")</f>
        <v/>
      </c>
      <c r="R603" s="3"/>
      <c r="S603" s="3"/>
      <c r="T603" s="3"/>
      <c r="U603" s="3"/>
      <c r="V603" s="3"/>
      <c r="W603" s="3"/>
      <c r="X603" s="3"/>
      <c r="Y603" s="77" t="str">
        <f>IF(HBL[[#This Row],[Produktionskedja]]&lt;&gt;"",VLOOKUP(HBL[[#This Row],[Produktionskedja]],Normalvärden[],4,FALSE),"")</f>
        <v/>
      </c>
      <c r="Z603" s="54"/>
      <c r="AA603" s="3"/>
      <c r="AB603" s="54"/>
      <c r="AC603" s="55" t="str">
        <f>IF(HBL[[#This Row],[Växthusgasutsläpp g CO2e/MJ]]&lt;&gt;"",IF(HBL[[#This Row],[Växthusgasutsläpp g CO2e/MJ]]&gt;(0.5*VLOOKUP(HBL[[#This Row],[Användningsområde]],Användningsområde[],2,FALSE)),"Utsläppsminskningen är mindre än 50 % och uppfyller därför inte hållbarhetskriterierna",""),"")</f>
        <v/>
      </c>
      <c r="AD603" s="55"/>
    </row>
    <row r="604" spans="2:30" x14ac:dyDescent="0.35">
      <c r="B604" s="9" t="str">
        <f>IF(HBL[[#This Row],[Hållbar mängd]]&gt;0,IF(HBL[[#This Row],[Enhet]]=Listor!$A$44,HBL[[#This Row],[Hållbar mängd]]*HBL[[#This Row],[Effektivt värmevärde]]*1000,HBL[[#This Row],[Hållbar mängd]]*HBL[[#This Row],[Effektivt värmevärde]]),"")</f>
        <v/>
      </c>
      <c r="C604" s="120" t="str">
        <f>IFERROR(IF(VLOOKUP(HBL[[#This Row],[Drivmedel]],DML_drivmedel[[FuelID]:[Reduktionsplikt]],10,FALSE)="Ja",VLOOKUP(HBL[[#This Row],[Drivmedelskategori]],Drivmedel[],5,FALSE),""),"")</f>
        <v/>
      </c>
      <c r="D604" s="9" t="str">
        <f>IFERROR(IF(HBL[[#This Row],[Hållbar mängd]]&gt;0,HBL[[#This Row],[Växthusgasutsläpp g CO2e/MJ]]*HBL[[#This Row],[Energimängd MJ]]/1000000,""),"")</f>
        <v/>
      </c>
      <c r="E604" s="9" t="str">
        <f>IF(HBL[[#This Row],[Hållbar mängd]]&gt;0,CONCATENATE(Rapporteringsår,"-",HBL[[#This Row],[ID]]),"")</f>
        <v/>
      </c>
      <c r="F604" s="9" t="str">
        <f>IF(HBL[[#This Row],[Hållbar mängd]]&gt;0,Organisationsnummer,"")</f>
        <v/>
      </c>
      <c r="G604" s="9" t="str">
        <f>IF(HBL[[#This Row],[Hållbar mängd]]&gt;0,Rapporteringsår,"")</f>
        <v/>
      </c>
      <c r="H604" s="76" t="str">
        <f>IFERROR(VLOOKUP(HBL[[#This Row],[Råvara]],Råvaror!$B$3:$D$81,3,FALSE),"")</f>
        <v/>
      </c>
      <c r="I604" s="76" t="str">
        <f>IFERROR(VLOOKUP(HBL[[#This Row],[Råvara]],Råvaror!$B$3:$E$81,4,FALSE),"")</f>
        <v/>
      </c>
      <c r="J604" s="76" t="str">
        <f>IFERROR(VLOOKUP(HBL[[#This Row],[Drivmedel]],DML_drivmedel[[FuelID]:[Drivmedel]],6,FALSE),"")</f>
        <v/>
      </c>
      <c r="K604" s="148">
        <v>3602</v>
      </c>
      <c r="L604" s="3"/>
      <c r="M604" s="3"/>
      <c r="N604" s="3"/>
      <c r="O604" s="78"/>
      <c r="P604" s="3"/>
      <c r="Q604" s="3" t="str">
        <f>IFERROR(HLOOKUP(HBL[[#This Row],[Bränslekategori]],Listor!$G$292:$N$306,IF(HBL[[#This Row],[Enhet]]=Listor!$A$44,14,IF(HBL[[#This Row],[Enhet]]=Listor!$A$45,15,"")),FALSE),"")</f>
        <v/>
      </c>
      <c r="R604" s="3"/>
      <c r="S604" s="3"/>
      <c r="T604" s="3"/>
      <c r="U604" s="3"/>
      <c r="V604" s="3"/>
      <c r="W604" s="3"/>
      <c r="X604" s="3"/>
      <c r="Y604" s="77" t="str">
        <f>IF(HBL[[#This Row],[Produktionskedja]]&lt;&gt;"",VLOOKUP(HBL[[#This Row],[Produktionskedja]],Normalvärden[],4,FALSE),"")</f>
        <v/>
      </c>
      <c r="Z604" s="54"/>
      <c r="AA604" s="3"/>
      <c r="AB604" s="54"/>
      <c r="AC604" s="55" t="str">
        <f>IF(HBL[[#This Row],[Växthusgasutsläpp g CO2e/MJ]]&lt;&gt;"",IF(HBL[[#This Row],[Växthusgasutsläpp g CO2e/MJ]]&gt;(0.5*VLOOKUP(HBL[[#This Row],[Användningsområde]],Användningsområde[],2,FALSE)),"Utsläppsminskningen är mindre än 50 % och uppfyller därför inte hållbarhetskriterierna",""),"")</f>
        <v/>
      </c>
      <c r="AD604" s="55"/>
    </row>
    <row r="605" spans="2:30" x14ac:dyDescent="0.35">
      <c r="B605" s="9" t="str">
        <f>IF(HBL[[#This Row],[Hållbar mängd]]&gt;0,IF(HBL[[#This Row],[Enhet]]=Listor!$A$44,HBL[[#This Row],[Hållbar mängd]]*HBL[[#This Row],[Effektivt värmevärde]]*1000,HBL[[#This Row],[Hållbar mängd]]*HBL[[#This Row],[Effektivt värmevärde]]),"")</f>
        <v/>
      </c>
      <c r="C605" s="120" t="str">
        <f>IFERROR(IF(VLOOKUP(HBL[[#This Row],[Drivmedel]],DML_drivmedel[[FuelID]:[Reduktionsplikt]],10,FALSE)="Ja",VLOOKUP(HBL[[#This Row],[Drivmedelskategori]],Drivmedel[],5,FALSE),""),"")</f>
        <v/>
      </c>
      <c r="D605" s="9" t="str">
        <f>IFERROR(IF(HBL[[#This Row],[Hållbar mängd]]&gt;0,HBL[[#This Row],[Växthusgasutsläpp g CO2e/MJ]]*HBL[[#This Row],[Energimängd MJ]]/1000000,""),"")</f>
        <v/>
      </c>
      <c r="E605" s="9" t="str">
        <f>IF(HBL[[#This Row],[Hållbar mängd]]&gt;0,CONCATENATE(Rapporteringsår,"-",HBL[[#This Row],[ID]]),"")</f>
        <v/>
      </c>
      <c r="F605" s="9" t="str">
        <f>IF(HBL[[#This Row],[Hållbar mängd]]&gt;0,Organisationsnummer,"")</f>
        <v/>
      </c>
      <c r="G605" s="9" t="str">
        <f>IF(HBL[[#This Row],[Hållbar mängd]]&gt;0,Rapporteringsår,"")</f>
        <v/>
      </c>
      <c r="H605" s="76" t="str">
        <f>IFERROR(VLOOKUP(HBL[[#This Row],[Råvara]],Råvaror!$B$3:$D$81,3,FALSE),"")</f>
        <v/>
      </c>
      <c r="I605" s="76" t="str">
        <f>IFERROR(VLOOKUP(HBL[[#This Row],[Råvara]],Råvaror!$B$3:$E$81,4,FALSE),"")</f>
        <v/>
      </c>
      <c r="J605" s="76" t="str">
        <f>IFERROR(VLOOKUP(HBL[[#This Row],[Drivmedel]],DML_drivmedel[[FuelID]:[Drivmedel]],6,FALSE),"")</f>
        <v/>
      </c>
      <c r="K605" s="148">
        <v>3603</v>
      </c>
      <c r="L605" s="3"/>
      <c r="M605" s="3"/>
      <c r="N605" s="3"/>
      <c r="O605" s="78"/>
      <c r="P605" s="3"/>
      <c r="Q605" s="3" t="str">
        <f>IFERROR(HLOOKUP(HBL[[#This Row],[Bränslekategori]],Listor!$G$292:$N$306,IF(HBL[[#This Row],[Enhet]]=Listor!$A$44,14,IF(HBL[[#This Row],[Enhet]]=Listor!$A$45,15,"")),FALSE),"")</f>
        <v/>
      </c>
      <c r="R605" s="3"/>
      <c r="S605" s="3"/>
      <c r="T605" s="3"/>
      <c r="U605" s="3"/>
      <c r="V605" s="3"/>
      <c r="W605" s="3"/>
      <c r="X605" s="3"/>
      <c r="Y605" s="77" t="str">
        <f>IF(HBL[[#This Row],[Produktionskedja]]&lt;&gt;"",VLOOKUP(HBL[[#This Row],[Produktionskedja]],Normalvärden[],4,FALSE),"")</f>
        <v/>
      </c>
      <c r="Z605" s="54"/>
      <c r="AA605" s="3"/>
      <c r="AB605" s="54"/>
      <c r="AC605" s="55" t="str">
        <f>IF(HBL[[#This Row],[Växthusgasutsläpp g CO2e/MJ]]&lt;&gt;"",IF(HBL[[#This Row],[Växthusgasutsläpp g CO2e/MJ]]&gt;(0.5*VLOOKUP(HBL[[#This Row],[Användningsområde]],Användningsområde[],2,FALSE)),"Utsläppsminskningen är mindre än 50 % och uppfyller därför inte hållbarhetskriterierna",""),"")</f>
        <v/>
      </c>
      <c r="AD605" s="55"/>
    </row>
    <row r="606" spans="2:30" x14ac:dyDescent="0.35">
      <c r="B606" s="9" t="str">
        <f>IF(HBL[[#This Row],[Hållbar mängd]]&gt;0,IF(HBL[[#This Row],[Enhet]]=Listor!$A$44,HBL[[#This Row],[Hållbar mängd]]*HBL[[#This Row],[Effektivt värmevärde]]*1000,HBL[[#This Row],[Hållbar mängd]]*HBL[[#This Row],[Effektivt värmevärde]]),"")</f>
        <v/>
      </c>
      <c r="C606" s="120" t="str">
        <f>IFERROR(IF(VLOOKUP(HBL[[#This Row],[Drivmedel]],DML_drivmedel[[FuelID]:[Reduktionsplikt]],10,FALSE)="Ja",VLOOKUP(HBL[[#This Row],[Drivmedelskategori]],Drivmedel[],5,FALSE),""),"")</f>
        <v/>
      </c>
      <c r="D606" s="9" t="str">
        <f>IFERROR(IF(HBL[[#This Row],[Hållbar mängd]]&gt;0,HBL[[#This Row],[Växthusgasutsläpp g CO2e/MJ]]*HBL[[#This Row],[Energimängd MJ]]/1000000,""),"")</f>
        <v/>
      </c>
      <c r="E606" s="9" t="str">
        <f>IF(HBL[[#This Row],[Hållbar mängd]]&gt;0,CONCATENATE(Rapporteringsår,"-",HBL[[#This Row],[ID]]),"")</f>
        <v/>
      </c>
      <c r="F606" s="9" t="str">
        <f>IF(HBL[[#This Row],[Hållbar mängd]]&gt;0,Organisationsnummer,"")</f>
        <v/>
      </c>
      <c r="G606" s="9" t="str">
        <f>IF(HBL[[#This Row],[Hållbar mängd]]&gt;0,Rapporteringsår,"")</f>
        <v/>
      </c>
      <c r="H606" s="76" t="str">
        <f>IFERROR(VLOOKUP(HBL[[#This Row],[Råvara]],Råvaror!$B$3:$D$81,3,FALSE),"")</f>
        <v/>
      </c>
      <c r="I606" s="76" t="str">
        <f>IFERROR(VLOOKUP(HBL[[#This Row],[Råvara]],Råvaror!$B$3:$E$81,4,FALSE),"")</f>
        <v/>
      </c>
      <c r="J606" s="76" t="str">
        <f>IFERROR(VLOOKUP(HBL[[#This Row],[Drivmedel]],DML_drivmedel[[FuelID]:[Drivmedel]],6,FALSE),"")</f>
        <v/>
      </c>
      <c r="K606" s="148">
        <v>3604</v>
      </c>
      <c r="L606" s="3"/>
      <c r="M606" s="3"/>
      <c r="N606" s="3"/>
      <c r="O606" s="78"/>
      <c r="P606" s="3"/>
      <c r="Q606" s="3" t="str">
        <f>IFERROR(HLOOKUP(HBL[[#This Row],[Bränslekategori]],Listor!$G$292:$N$306,IF(HBL[[#This Row],[Enhet]]=Listor!$A$44,14,IF(HBL[[#This Row],[Enhet]]=Listor!$A$45,15,"")),FALSE),"")</f>
        <v/>
      </c>
      <c r="R606" s="3"/>
      <c r="S606" s="3"/>
      <c r="T606" s="3"/>
      <c r="U606" s="3"/>
      <c r="V606" s="3"/>
      <c r="W606" s="3"/>
      <c r="X606" s="3"/>
      <c r="Y606" s="77" t="str">
        <f>IF(HBL[[#This Row],[Produktionskedja]]&lt;&gt;"",VLOOKUP(HBL[[#This Row],[Produktionskedja]],Normalvärden[],4,FALSE),"")</f>
        <v/>
      </c>
      <c r="Z606" s="54"/>
      <c r="AA606" s="3"/>
      <c r="AB606" s="54"/>
      <c r="AC606" s="55" t="str">
        <f>IF(HBL[[#This Row],[Växthusgasutsläpp g CO2e/MJ]]&lt;&gt;"",IF(HBL[[#This Row],[Växthusgasutsläpp g CO2e/MJ]]&gt;(0.5*VLOOKUP(HBL[[#This Row],[Användningsområde]],Användningsområde[],2,FALSE)),"Utsläppsminskningen är mindre än 50 % och uppfyller därför inte hållbarhetskriterierna",""),"")</f>
        <v/>
      </c>
      <c r="AD606" s="55"/>
    </row>
    <row r="607" spans="2:30" x14ac:dyDescent="0.35">
      <c r="B607" s="9" t="str">
        <f>IF(HBL[[#This Row],[Hållbar mängd]]&gt;0,IF(HBL[[#This Row],[Enhet]]=Listor!$A$44,HBL[[#This Row],[Hållbar mängd]]*HBL[[#This Row],[Effektivt värmevärde]]*1000,HBL[[#This Row],[Hållbar mängd]]*HBL[[#This Row],[Effektivt värmevärde]]),"")</f>
        <v/>
      </c>
      <c r="C607" s="120" t="str">
        <f>IFERROR(IF(VLOOKUP(HBL[[#This Row],[Drivmedel]],DML_drivmedel[[FuelID]:[Reduktionsplikt]],10,FALSE)="Ja",VLOOKUP(HBL[[#This Row],[Drivmedelskategori]],Drivmedel[],5,FALSE),""),"")</f>
        <v/>
      </c>
      <c r="D607" s="9" t="str">
        <f>IFERROR(IF(HBL[[#This Row],[Hållbar mängd]]&gt;0,HBL[[#This Row],[Växthusgasutsläpp g CO2e/MJ]]*HBL[[#This Row],[Energimängd MJ]]/1000000,""),"")</f>
        <v/>
      </c>
      <c r="E607" s="9" t="str">
        <f>IF(HBL[[#This Row],[Hållbar mängd]]&gt;0,CONCATENATE(Rapporteringsår,"-",HBL[[#This Row],[ID]]),"")</f>
        <v/>
      </c>
      <c r="F607" s="9" t="str">
        <f>IF(HBL[[#This Row],[Hållbar mängd]]&gt;0,Organisationsnummer,"")</f>
        <v/>
      </c>
      <c r="G607" s="9" t="str">
        <f>IF(HBL[[#This Row],[Hållbar mängd]]&gt;0,Rapporteringsår,"")</f>
        <v/>
      </c>
      <c r="H607" s="76" t="str">
        <f>IFERROR(VLOOKUP(HBL[[#This Row],[Råvara]],Råvaror!$B$3:$D$81,3,FALSE),"")</f>
        <v/>
      </c>
      <c r="I607" s="76" t="str">
        <f>IFERROR(VLOOKUP(HBL[[#This Row],[Råvara]],Råvaror!$B$3:$E$81,4,FALSE),"")</f>
        <v/>
      </c>
      <c r="J607" s="76" t="str">
        <f>IFERROR(VLOOKUP(HBL[[#This Row],[Drivmedel]],DML_drivmedel[[FuelID]:[Drivmedel]],6,FALSE),"")</f>
        <v/>
      </c>
      <c r="K607" s="148">
        <v>3605</v>
      </c>
      <c r="L607" s="3"/>
      <c r="M607" s="3"/>
      <c r="N607" s="3"/>
      <c r="O607" s="78"/>
      <c r="P607" s="3"/>
      <c r="Q607" s="3" t="str">
        <f>IFERROR(HLOOKUP(HBL[[#This Row],[Bränslekategori]],Listor!$G$292:$N$306,IF(HBL[[#This Row],[Enhet]]=Listor!$A$44,14,IF(HBL[[#This Row],[Enhet]]=Listor!$A$45,15,"")),FALSE),"")</f>
        <v/>
      </c>
      <c r="R607" s="3"/>
      <c r="S607" s="3"/>
      <c r="T607" s="3"/>
      <c r="U607" s="3"/>
      <c r="V607" s="3"/>
      <c r="W607" s="3"/>
      <c r="X607" s="3"/>
      <c r="Y607" s="77" t="str">
        <f>IF(HBL[[#This Row],[Produktionskedja]]&lt;&gt;"",VLOOKUP(HBL[[#This Row],[Produktionskedja]],Normalvärden[],4,FALSE),"")</f>
        <v/>
      </c>
      <c r="Z607" s="54"/>
      <c r="AA607" s="3"/>
      <c r="AB607" s="54"/>
      <c r="AC607" s="55" t="str">
        <f>IF(HBL[[#This Row],[Växthusgasutsläpp g CO2e/MJ]]&lt;&gt;"",IF(HBL[[#This Row],[Växthusgasutsläpp g CO2e/MJ]]&gt;(0.5*VLOOKUP(HBL[[#This Row],[Användningsområde]],Användningsområde[],2,FALSE)),"Utsläppsminskningen är mindre än 50 % och uppfyller därför inte hållbarhetskriterierna",""),"")</f>
        <v/>
      </c>
      <c r="AD607" s="55"/>
    </row>
    <row r="608" spans="2:30" x14ac:dyDescent="0.35">
      <c r="B608" s="9" t="str">
        <f>IF(HBL[[#This Row],[Hållbar mängd]]&gt;0,IF(HBL[[#This Row],[Enhet]]=Listor!$A$44,HBL[[#This Row],[Hållbar mängd]]*HBL[[#This Row],[Effektivt värmevärde]]*1000,HBL[[#This Row],[Hållbar mängd]]*HBL[[#This Row],[Effektivt värmevärde]]),"")</f>
        <v/>
      </c>
      <c r="C608" s="120" t="str">
        <f>IFERROR(IF(VLOOKUP(HBL[[#This Row],[Drivmedel]],DML_drivmedel[[FuelID]:[Reduktionsplikt]],10,FALSE)="Ja",VLOOKUP(HBL[[#This Row],[Drivmedelskategori]],Drivmedel[],5,FALSE),""),"")</f>
        <v/>
      </c>
      <c r="D608" s="9" t="str">
        <f>IFERROR(IF(HBL[[#This Row],[Hållbar mängd]]&gt;0,HBL[[#This Row],[Växthusgasutsläpp g CO2e/MJ]]*HBL[[#This Row],[Energimängd MJ]]/1000000,""),"")</f>
        <v/>
      </c>
      <c r="E608" s="9" t="str">
        <f>IF(HBL[[#This Row],[Hållbar mängd]]&gt;0,CONCATENATE(Rapporteringsår,"-",HBL[[#This Row],[ID]]),"")</f>
        <v/>
      </c>
      <c r="F608" s="9" t="str">
        <f>IF(HBL[[#This Row],[Hållbar mängd]]&gt;0,Organisationsnummer,"")</f>
        <v/>
      </c>
      <c r="G608" s="9" t="str">
        <f>IF(HBL[[#This Row],[Hållbar mängd]]&gt;0,Rapporteringsår,"")</f>
        <v/>
      </c>
      <c r="H608" s="76" t="str">
        <f>IFERROR(VLOOKUP(HBL[[#This Row],[Råvara]],Råvaror!$B$3:$D$81,3,FALSE),"")</f>
        <v/>
      </c>
      <c r="I608" s="76" t="str">
        <f>IFERROR(VLOOKUP(HBL[[#This Row],[Råvara]],Råvaror!$B$3:$E$81,4,FALSE),"")</f>
        <v/>
      </c>
      <c r="J608" s="76" t="str">
        <f>IFERROR(VLOOKUP(HBL[[#This Row],[Drivmedel]],DML_drivmedel[[FuelID]:[Drivmedel]],6,FALSE),"")</f>
        <v/>
      </c>
      <c r="K608" s="148">
        <v>3606</v>
      </c>
      <c r="L608" s="3"/>
      <c r="M608" s="3"/>
      <c r="N608" s="3"/>
      <c r="O608" s="78"/>
      <c r="P608" s="3"/>
      <c r="Q608" s="3" t="str">
        <f>IFERROR(HLOOKUP(HBL[[#This Row],[Bränslekategori]],Listor!$G$292:$N$306,IF(HBL[[#This Row],[Enhet]]=Listor!$A$44,14,IF(HBL[[#This Row],[Enhet]]=Listor!$A$45,15,"")),FALSE),"")</f>
        <v/>
      </c>
      <c r="R608" s="3"/>
      <c r="S608" s="3"/>
      <c r="T608" s="3"/>
      <c r="U608" s="3"/>
      <c r="V608" s="3"/>
      <c r="W608" s="3"/>
      <c r="X608" s="3"/>
      <c r="Y608" s="77" t="str">
        <f>IF(HBL[[#This Row],[Produktionskedja]]&lt;&gt;"",VLOOKUP(HBL[[#This Row],[Produktionskedja]],Normalvärden[],4,FALSE),"")</f>
        <v/>
      </c>
      <c r="Z608" s="54"/>
      <c r="AA608" s="3"/>
      <c r="AB608" s="54"/>
      <c r="AC608" s="55" t="str">
        <f>IF(HBL[[#This Row],[Växthusgasutsläpp g CO2e/MJ]]&lt;&gt;"",IF(HBL[[#This Row],[Växthusgasutsläpp g CO2e/MJ]]&gt;(0.5*VLOOKUP(HBL[[#This Row],[Användningsområde]],Användningsområde[],2,FALSE)),"Utsläppsminskningen är mindre än 50 % och uppfyller därför inte hållbarhetskriterierna",""),"")</f>
        <v/>
      </c>
      <c r="AD608" s="55"/>
    </row>
    <row r="609" spans="2:30" x14ac:dyDescent="0.35">
      <c r="B609" s="9" t="str">
        <f>IF(HBL[[#This Row],[Hållbar mängd]]&gt;0,IF(HBL[[#This Row],[Enhet]]=Listor!$A$44,HBL[[#This Row],[Hållbar mängd]]*HBL[[#This Row],[Effektivt värmevärde]]*1000,HBL[[#This Row],[Hållbar mängd]]*HBL[[#This Row],[Effektivt värmevärde]]),"")</f>
        <v/>
      </c>
      <c r="C609" s="120" t="str">
        <f>IFERROR(IF(VLOOKUP(HBL[[#This Row],[Drivmedel]],DML_drivmedel[[FuelID]:[Reduktionsplikt]],10,FALSE)="Ja",VLOOKUP(HBL[[#This Row],[Drivmedelskategori]],Drivmedel[],5,FALSE),""),"")</f>
        <v/>
      </c>
      <c r="D609" s="9" t="str">
        <f>IFERROR(IF(HBL[[#This Row],[Hållbar mängd]]&gt;0,HBL[[#This Row],[Växthusgasutsläpp g CO2e/MJ]]*HBL[[#This Row],[Energimängd MJ]]/1000000,""),"")</f>
        <v/>
      </c>
      <c r="E609" s="9" t="str">
        <f>IF(HBL[[#This Row],[Hållbar mängd]]&gt;0,CONCATENATE(Rapporteringsår,"-",HBL[[#This Row],[ID]]),"")</f>
        <v/>
      </c>
      <c r="F609" s="9" t="str">
        <f>IF(HBL[[#This Row],[Hållbar mängd]]&gt;0,Organisationsnummer,"")</f>
        <v/>
      </c>
      <c r="G609" s="9" t="str">
        <f>IF(HBL[[#This Row],[Hållbar mängd]]&gt;0,Rapporteringsår,"")</f>
        <v/>
      </c>
      <c r="H609" s="76" t="str">
        <f>IFERROR(VLOOKUP(HBL[[#This Row],[Råvara]],Råvaror!$B$3:$D$81,3,FALSE),"")</f>
        <v/>
      </c>
      <c r="I609" s="76" t="str">
        <f>IFERROR(VLOOKUP(HBL[[#This Row],[Råvara]],Råvaror!$B$3:$E$81,4,FALSE),"")</f>
        <v/>
      </c>
      <c r="J609" s="76" t="str">
        <f>IFERROR(VLOOKUP(HBL[[#This Row],[Drivmedel]],DML_drivmedel[[FuelID]:[Drivmedel]],6,FALSE),"")</f>
        <v/>
      </c>
      <c r="K609" s="148">
        <v>3607</v>
      </c>
      <c r="L609" s="3"/>
      <c r="M609" s="3"/>
      <c r="N609" s="3"/>
      <c r="O609" s="78"/>
      <c r="P609" s="3"/>
      <c r="Q609" s="3" t="str">
        <f>IFERROR(HLOOKUP(HBL[[#This Row],[Bränslekategori]],Listor!$G$292:$N$306,IF(HBL[[#This Row],[Enhet]]=Listor!$A$44,14,IF(HBL[[#This Row],[Enhet]]=Listor!$A$45,15,"")),FALSE),"")</f>
        <v/>
      </c>
      <c r="R609" s="3"/>
      <c r="S609" s="3"/>
      <c r="T609" s="3"/>
      <c r="U609" s="3"/>
      <c r="V609" s="3"/>
      <c r="W609" s="3"/>
      <c r="X609" s="3"/>
      <c r="Y609" s="77" t="str">
        <f>IF(HBL[[#This Row],[Produktionskedja]]&lt;&gt;"",VLOOKUP(HBL[[#This Row],[Produktionskedja]],Normalvärden[],4,FALSE),"")</f>
        <v/>
      </c>
      <c r="Z609" s="54"/>
      <c r="AA609" s="3"/>
      <c r="AB609" s="54"/>
      <c r="AC609" s="55" t="str">
        <f>IF(HBL[[#This Row],[Växthusgasutsläpp g CO2e/MJ]]&lt;&gt;"",IF(HBL[[#This Row],[Växthusgasutsläpp g CO2e/MJ]]&gt;(0.5*VLOOKUP(HBL[[#This Row],[Användningsområde]],Användningsområde[],2,FALSE)),"Utsläppsminskningen är mindre än 50 % och uppfyller därför inte hållbarhetskriterierna",""),"")</f>
        <v/>
      </c>
      <c r="AD609" s="55"/>
    </row>
    <row r="610" spans="2:30" x14ac:dyDescent="0.35">
      <c r="B610" s="9" t="str">
        <f>IF(HBL[[#This Row],[Hållbar mängd]]&gt;0,IF(HBL[[#This Row],[Enhet]]=Listor!$A$44,HBL[[#This Row],[Hållbar mängd]]*HBL[[#This Row],[Effektivt värmevärde]]*1000,HBL[[#This Row],[Hållbar mängd]]*HBL[[#This Row],[Effektivt värmevärde]]),"")</f>
        <v/>
      </c>
      <c r="C610" s="120" t="str">
        <f>IFERROR(IF(VLOOKUP(HBL[[#This Row],[Drivmedel]],DML_drivmedel[[FuelID]:[Reduktionsplikt]],10,FALSE)="Ja",VLOOKUP(HBL[[#This Row],[Drivmedelskategori]],Drivmedel[],5,FALSE),""),"")</f>
        <v/>
      </c>
      <c r="D610" s="9" t="str">
        <f>IFERROR(IF(HBL[[#This Row],[Hållbar mängd]]&gt;0,HBL[[#This Row],[Växthusgasutsläpp g CO2e/MJ]]*HBL[[#This Row],[Energimängd MJ]]/1000000,""),"")</f>
        <v/>
      </c>
      <c r="E610" s="9" t="str">
        <f>IF(HBL[[#This Row],[Hållbar mängd]]&gt;0,CONCATENATE(Rapporteringsår,"-",HBL[[#This Row],[ID]]),"")</f>
        <v/>
      </c>
      <c r="F610" s="9" t="str">
        <f>IF(HBL[[#This Row],[Hållbar mängd]]&gt;0,Organisationsnummer,"")</f>
        <v/>
      </c>
      <c r="G610" s="9" t="str">
        <f>IF(HBL[[#This Row],[Hållbar mängd]]&gt;0,Rapporteringsår,"")</f>
        <v/>
      </c>
      <c r="H610" s="76" t="str">
        <f>IFERROR(VLOOKUP(HBL[[#This Row],[Råvara]],Råvaror!$B$3:$D$81,3,FALSE),"")</f>
        <v/>
      </c>
      <c r="I610" s="76" t="str">
        <f>IFERROR(VLOOKUP(HBL[[#This Row],[Råvara]],Råvaror!$B$3:$E$81,4,FALSE),"")</f>
        <v/>
      </c>
      <c r="J610" s="76" t="str">
        <f>IFERROR(VLOOKUP(HBL[[#This Row],[Drivmedel]],DML_drivmedel[[FuelID]:[Drivmedel]],6,FALSE),"")</f>
        <v/>
      </c>
      <c r="K610" s="148">
        <v>3608</v>
      </c>
      <c r="L610" s="3"/>
      <c r="M610" s="3"/>
      <c r="N610" s="3"/>
      <c r="O610" s="78"/>
      <c r="P610" s="3"/>
      <c r="Q610" s="3" t="str">
        <f>IFERROR(HLOOKUP(HBL[[#This Row],[Bränslekategori]],Listor!$G$292:$N$306,IF(HBL[[#This Row],[Enhet]]=Listor!$A$44,14,IF(HBL[[#This Row],[Enhet]]=Listor!$A$45,15,"")),FALSE),"")</f>
        <v/>
      </c>
      <c r="R610" s="3"/>
      <c r="S610" s="3"/>
      <c r="T610" s="3"/>
      <c r="U610" s="3"/>
      <c r="V610" s="3"/>
      <c r="W610" s="3"/>
      <c r="X610" s="3"/>
      <c r="Y610" s="77" t="str">
        <f>IF(HBL[[#This Row],[Produktionskedja]]&lt;&gt;"",VLOOKUP(HBL[[#This Row],[Produktionskedja]],Normalvärden[],4,FALSE),"")</f>
        <v/>
      </c>
      <c r="Z610" s="54"/>
      <c r="AA610" s="3"/>
      <c r="AB610" s="54"/>
      <c r="AC610" s="55" t="str">
        <f>IF(HBL[[#This Row],[Växthusgasutsläpp g CO2e/MJ]]&lt;&gt;"",IF(HBL[[#This Row],[Växthusgasutsläpp g CO2e/MJ]]&gt;(0.5*VLOOKUP(HBL[[#This Row],[Användningsområde]],Användningsområde[],2,FALSE)),"Utsläppsminskningen är mindre än 50 % och uppfyller därför inte hållbarhetskriterierna",""),"")</f>
        <v/>
      </c>
      <c r="AD610" s="55"/>
    </row>
    <row r="611" spans="2:30" x14ac:dyDescent="0.35">
      <c r="B611" s="9" t="str">
        <f>IF(HBL[[#This Row],[Hållbar mängd]]&gt;0,IF(HBL[[#This Row],[Enhet]]=Listor!$A$44,HBL[[#This Row],[Hållbar mängd]]*HBL[[#This Row],[Effektivt värmevärde]]*1000,HBL[[#This Row],[Hållbar mängd]]*HBL[[#This Row],[Effektivt värmevärde]]),"")</f>
        <v/>
      </c>
      <c r="C611" s="120" t="str">
        <f>IFERROR(IF(VLOOKUP(HBL[[#This Row],[Drivmedel]],DML_drivmedel[[FuelID]:[Reduktionsplikt]],10,FALSE)="Ja",VLOOKUP(HBL[[#This Row],[Drivmedelskategori]],Drivmedel[],5,FALSE),""),"")</f>
        <v/>
      </c>
      <c r="D611" s="9" t="str">
        <f>IFERROR(IF(HBL[[#This Row],[Hållbar mängd]]&gt;0,HBL[[#This Row],[Växthusgasutsläpp g CO2e/MJ]]*HBL[[#This Row],[Energimängd MJ]]/1000000,""),"")</f>
        <v/>
      </c>
      <c r="E611" s="9" t="str">
        <f>IF(HBL[[#This Row],[Hållbar mängd]]&gt;0,CONCATENATE(Rapporteringsår,"-",HBL[[#This Row],[ID]]),"")</f>
        <v/>
      </c>
      <c r="F611" s="9" t="str">
        <f>IF(HBL[[#This Row],[Hållbar mängd]]&gt;0,Organisationsnummer,"")</f>
        <v/>
      </c>
      <c r="G611" s="9" t="str">
        <f>IF(HBL[[#This Row],[Hållbar mängd]]&gt;0,Rapporteringsår,"")</f>
        <v/>
      </c>
      <c r="H611" s="76" t="str">
        <f>IFERROR(VLOOKUP(HBL[[#This Row],[Råvara]],Råvaror!$B$3:$D$81,3,FALSE),"")</f>
        <v/>
      </c>
      <c r="I611" s="76" t="str">
        <f>IFERROR(VLOOKUP(HBL[[#This Row],[Råvara]],Råvaror!$B$3:$E$81,4,FALSE),"")</f>
        <v/>
      </c>
      <c r="J611" s="76" t="str">
        <f>IFERROR(VLOOKUP(HBL[[#This Row],[Drivmedel]],DML_drivmedel[[FuelID]:[Drivmedel]],6,FALSE),"")</f>
        <v/>
      </c>
      <c r="K611" s="148">
        <v>3609</v>
      </c>
      <c r="L611" s="3"/>
      <c r="M611" s="3"/>
      <c r="N611" s="3"/>
      <c r="O611" s="78"/>
      <c r="P611" s="3"/>
      <c r="Q611" s="3" t="str">
        <f>IFERROR(HLOOKUP(HBL[[#This Row],[Bränslekategori]],Listor!$G$292:$N$306,IF(HBL[[#This Row],[Enhet]]=Listor!$A$44,14,IF(HBL[[#This Row],[Enhet]]=Listor!$A$45,15,"")),FALSE),"")</f>
        <v/>
      </c>
      <c r="R611" s="3"/>
      <c r="S611" s="3"/>
      <c r="T611" s="3"/>
      <c r="U611" s="3"/>
      <c r="V611" s="3"/>
      <c r="W611" s="3"/>
      <c r="X611" s="3"/>
      <c r="Y611" s="77" t="str">
        <f>IF(HBL[[#This Row],[Produktionskedja]]&lt;&gt;"",VLOOKUP(HBL[[#This Row],[Produktionskedja]],Normalvärden[],4,FALSE),"")</f>
        <v/>
      </c>
      <c r="Z611" s="54"/>
      <c r="AA611" s="3"/>
      <c r="AB611" s="54"/>
      <c r="AC611" s="55" t="str">
        <f>IF(HBL[[#This Row],[Växthusgasutsläpp g CO2e/MJ]]&lt;&gt;"",IF(HBL[[#This Row],[Växthusgasutsläpp g CO2e/MJ]]&gt;(0.5*VLOOKUP(HBL[[#This Row],[Användningsområde]],Användningsområde[],2,FALSE)),"Utsläppsminskningen är mindre än 50 % och uppfyller därför inte hållbarhetskriterierna",""),"")</f>
        <v/>
      </c>
      <c r="AD611" s="55"/>
    </row>
    <row r="612" spans="2:30" x14ac:dyDescent="0.35">
      <c r="B612" s="9" t="str">
        <f>IF(HBL[[#This Row],[Hållbar mängd]]&gt;0,IF(HBL[[#This Row],[Enhet]]=Listor!$A$44,HBL[[#This Row],[Hållbar mängd]]*HBL[[#This Row],[Effektivt värmevärde]]*1000,HBL[[#This Row],[Hållbar mängd]]*HBL[[#This Row],[Effektivt värmevärde]]),"")</f>
        <v/>
      </c>
      <c r="C612" s="120" t="str">
        <f>IFERROR(IF(VLOOKUP(HBL[[#This Row],[Drivmedel]],DML_drivmedel[[FuelID]:[Reduktionsplikt]],10,FALSE)="Ja",VLOOKUP(HBL[[#This Row],[Drivmedelskategori]],Drivmedel[],5,FALSE),""),"")</f>
        <v/>
      </c>
      <c r="D612" s="9" t="str">
        <f>IFERROR(IF(HBL[[#This Row],[Hållbar mängd]]&gt;0,HBL[[#This Row],[Växthusgasutsläpp g CO2e/MJ]]*HBL[[#This Row],[Energimängd MJ]]/1000000,""),"")</f>
        <v/>
      </c>
      <c r="E612" s="9" t="str">
        <f>IF(HBL[[#This Row],[Hållbar mängd]]&gt;0,CONCATENATE(Rapporteringsår,"-",HBL[[#This Row],[ID]]),"")</f>
        <v/>
      </c>
      <c r="F612" s="9" t="str">
        <f>IF(HBL[[#This Row],[Hållbar mängd]]&gt;0,Organisationsnummer,"")</f>
        <v/>
      </c>
      <c r="G612" s="9" t="str">
        <f>IF(HBL[[#This Row],[Hållbar mängd]]&gt;0,Rapporteringsår,"")</f>
        <v/>
      </c>
      <c r="H612" s="76" t="str">
        <f>IFERROR(VLOOKUP(HBL[[#This Row],[Råvara]],Råvaror!$B$3:$D$81,3,FALSE),"")</f>
        <v/>
      </c>
      <c r="I612" s="76" t="str">
        <f>IFERROR(VLOOKUP(HBL[[#This Row],[Råvara]],Råvaror!$B$3:$E$81,4,FALSE),"")</f>
        <v/>
      </c>
      <c r="J612" s="76" t="str">
        <f>IFERROR(VLOOKUP(HBL[[#This Row],[Drivmedel]],DML_drivmedel[[FuelID]:[Drivmedel]],6,FALSE),"")</f>
        <v/>
      </c>
      <c r="K612" s="148">
        <v>3610</v>
      </c>
      <c r="L612" s="3"/>
      <c r="M612" s="3"/>
      <c r="N612" s="3"/>
      <c r="O612" s="78"/>
      <c r="P612" s="3"/>
      <c r="Q612" s="3" t="str">
        <f>IFERROR(HLOOKUP(HBL[[#This Row],[Bränslekategori]],Listor!$G$292:$N$306,IF(HBL[[#This Row],[Enhet]]=Listor!$A$44,14,IF(HBL[[#This Row],[Enhet]]=Listor!$A$45,15,"")),FALSE),"")</f>
        <v/>
      </c>
      <c r="R612" s="3"/>
      <c r="S612" s="3"/>
      <c r="T612" s="3"/>
      <c r="U612" s="3"/>
      <c r="V612" s="3"/>
      <c r="W612" s="3"/>
      <c r="X612" s="3"/>
      <c r="Y612" s="77" t="str">
        <f>IF(HBL[[#This Row],[Produktionskedja]]&lt;&gt;"",VLOOKUP(HBL[[#This Row],[Produktionskedja]],Normalvärden[],4,FALSE),"")</f>
        <v/>
      </c>
      <c r="Z612" s="54"/>
      <c r="AA612" s="3"/>
      <c r="AB612" s="54"/>
      <c r="AC612" s="55" t="str">
        <f>IF(HBL[[#This Row],[Växthusgasutsläpp g CO2e/MJ]]&lt;&gt;"",IF(HBL[[#This Row],[Växthusgasutsläpp g CO2e/MJ]]&gt;(0.5*VLOOKUP(HBL[[#This Row],[Användningsområde]],Användningsområde[],2,FALSE)),"Utsläppsminskningen är mindre än 50 % och uppfyller därför inte hållbarhetskriterierna",""),"")</f>
        <v/>
      </c>
      <c r="AD612" s="55"/>
    </row>
    <row r="613" spans="2:30" x14ac:dyDescent="0.35">
      <c r="B613" s="9" t="str">
        <f>IF(HBL[[#This Row],[Hållbar mängd]]&gt;0,IF(HBL[[#This Row],[Enhet]]=Listor!$A$44,HBL[[#This Row],[Hållbar mängd]]*HBL[[#This Row],[Effektivt värmevärde]]*1000,HBL[[#This Row],[Hållbar mängd]]*HBL[[#This Row],[Effektivt värmevärde]]),"")</f>
        <v/>
      </c>
      <c r="C613" s="120" t="str">
        <f>IFERROR(IF(VLOOKUP(HBL[[#This Row],[Drivmedel]],DML_drivmedel[[FuelID]:[Reduktionsplikt]],10,FALSE)="Ja",VLOOKUP(HBL[[#This Row],[Drivmedelskategori]],Drivmedel[],5,FALSE),""),"")</f>
        <v/>
      </c>
      <c r="D613" s="9" t="str">
        <f>IFERROR(IF(HBL[[#This Row],[Hållbar mängd]]&gt;0,HBL[[#This Row],[Växthusgasutsläpp g CO2e/MJ]]*HBL[[#This Row],[Energimängd MJ]]/1000000,""),"")</f>
        <v/>
      </c>
      <c r="E613" s="9" t="str">
        <f>IF(HBL[[#This Row],[Hållbar mängd]]&gt;0,CONCATENATE(Rapporteringsår,"-",HBL[[#This Row],[ID]]),"")</f>
        <v/>
      </c>
      <c r="F613" s="9" t="str">
        <f>IF(HBL[[#This Row],[Hållbar mängd]]&gt;0,Organisationsnummer,"")</f>
        <v/>
      </c>
      <c r="G613" s="9" t="str">
        <f>IF(HBL[[#This Row],[Hållbar mängd]]&gt;0,Rapporteringsår,"")</f>
        <v/>
      </c>
      <c r="H613" s="76" t="str">
        <f>IFERROR(VLOOKUP(HBL[[#This Row],[Råvara]],Råvaror!$B$3:$D$81,3,FALSE),"")</f>
        <v/>
      </c>
      <c r="I613" s="76" t="str">
        <f>IFERROR(VLOOKUP(HBL[[#This Row],[Råvara]],Råvaror!$B$3:$E$81,4,FALSE),"")</f>
        <v/>
      </c>
      <c r="J613" s="76" t="str">
        <f>IFERROR(VLOOKUP(HBL[[#This Row],[Drivmedel]],DML_drivmedel[[FuelID]:[Drivmedel]],6,FALSE),"")</f>
        <v/>
      </c>
      <c r="K613" s="148">
        <v>3611</v>
      </c>
      <c r="L613" s="3"/>
      <c r="M613" s="3"/>
      <c r="N613" s="3"/>
      <c r="O613" s="78"/>
      <c r="P613" s="3"/>
      <c r="Q613" s="3" t="str">
        <f>IFERROR(HLOOKUP(HBL[[#This Row],[Bränslekategori]],Listor!$G$292:$N$306,IF(HBL[[#This Row],[Enhet]]=Listor!$A$44,14,IF(HBL[[#This Row],[Enhet]]=Listor!$A$45,15,"")),FALSE),"")</f>
        <v/>
      </c>
      <c r="R613" s="3"/>
      <c r="S613" s="3"/>
      <c r="T613" s="3"/>
      <c r="U613" s="3"/>
      <c r="V613" s="3"/>
      <c r="W613" s="3"/>
      <c r="X613" s="3"/>
      <c r="Y613" s="77" t="str">
        <f>IF(HBL[[#This Row],[Produktionskedja]]&lt;&gt;"",VLOOKUP(HBL[[#This Row],[Produktionskedja]],Normalvärden[],4,FALSE),"")</f>
        <v/>
      </c>
      <c r="Z613" s="54"/>
      <c r="AA613" s="3"/>
      <c r="AB613" s="54"/>
      <c r="AC613" s="55" t="str">
        <f>IF(HBL[[#This Row],[Växthusgasutsläpp g CO2e/MJ]]&lt;&gt;"",IF(HBL[[#This Row],[Växthusgasutsläpp g CO2e/MJ]]&gt;(0.5*VLOOKUP(HBL[[#This Row],[Användningsområde]],Användningsområde[],2,FALSE)),"Utsläppsminskningen är mindre än 50 % och uppfyller därför inte hållbarhetskriterierna",""),"")</f>
        <v/>
      </c>
      <c r="AD613" s="55"/>
    </row>
    <row r="614" spans="2:30" x14ac:dyDescent="0.35">
      <c r="B614" s="9" t="str">
        <f>IF(HBL[[#This Row],[Hållbar mängd]]&gt;0,IF(HBL[[#This Row],[Enhet]]=Listor!$A$44,HBL[[#This Row],[Hållbar mängd]]*HBL[[#This Row],[Effektivt värmevärde]]*1000,HBL[[#This Row],[Hållbar mängd]]*HBL[[#This Row],[Effektivt värmevärde]]),"")</f>
        <v/>
      </c>
      <c r="C614" s="120" t="str">
        <f>IFERROR(IF(VLOOKUP(HBL[[#This Row],[Drivmedel]],DML_drivmedel[[FuelID]:[Reduktionsplikt]],10,FALSE)="Ja",VLOOKUP(HBL[[#This Row],[Drivmedelskategori]],Drivmedel[],5,FALSE),""),"")</f>
        <v/>
      </c>
      <c r="D614" s="9" t="str">
        <f>IFERROR(IF(HBL[[#This Row],[Hållbar mängd]]&gt;0,HBL[[#This Row],[Växthusgasutsläpp g CO2e/MJ]]*HBL[[#This Row],[Energimängd MJ]]/1000000,""),"")</f>
        <v/>
      </c>
      <c r="E614" s="9" t="str">
        <f>IF(HBL[[#This Row],[Hållbar mängd]]&gt;0,CONCATENATE(Rapporteringsår,"-",HBL[[#This Row],[ID]]),"")</f>
        <v/>
      </c>
      <c r="F614" s="9" t="str">
        <f>IF(HBL[[#This Row],[Hållbar mängd]]&gt;0,Organisationsnummer,"")</f>
        <v/>
      </c>
      <c r="G614" s="9" t="str">
        <f>IF(HBL[[#This Row],[Hållbar mängd]]&gt;0,Rapporteringsår,"")</f>
        <v/>
      </c>
      <c r="H614" s="76" t="str">
        <f>IFERROR(VLOOKUP(HBL[[#This Row],[Råvara]],Råvaror!$B$3:$D$81,3,FALSE),"")</f>
        <v/>
      </c>
      <c r="I614" s="76" t="str">
        <f>IFERROR(VLOOKUP(HBL[[#This Row],[Råvara]],Råvaror!$B$3:$E$81,4,FALSE),"")</f>
        <v/>
      </c>
      <c r="J614" s="76" t="str">
        <f>IFERROR(VLOOKUP(HBL[[#This Row],[Drivmedel]],DML_drivmedel[[FuelID]:[Drivmedel]],6,FALSE),"")</f>
        <v/>
      </c>
      <c r="K614" s="148">
        <v>3612</v>
      </c>
      <c r="L614" s="3"/>
      <c r="M614" s="3"/>
      <c r="N614" s="3"/>
      <c r="O614" s="78"/>
      <c r="P614" s="3"/>
      <c r="Q614" s="3" t="str">
        <f>IFERROR(HLOOKUP(HBL[[#This Row],[Bränslekategori]],Listor!$G$292:$N$306,IF(HBL[[#This Row],[Enhet]]=Listor!$A$44,14,IF(HBL[[#This Row],[Enhet]]=Listor!$A$45,15,"")),FALSE),"")</f>
        <v/>
      </c>
      <c r="R614" s="3"/>
      <c r="S614" s="3"/>
      <c r="T614" s="3"/>
      <c r="U614" s="3"/>
      <c r="V614" s="3"/>
      <c r="W614" s="3"/>
      <c r="X614" s="3"/>
      <c r="Y614" s="77" t="str">
        <f>IF(HBL[[#This Row],[Produktionskedja]]&lt;&gt;"",VLOOKUP(HBL[[#This Row],[Produktionskedja]],Normalvärden[],4,FALSE),"")</f>
        <v/>
      </c>
      <c r="Z614" s="54"/>
      <c r="AA614" s="3"/>
      <c r="AB614" s="54"/>
      <c r="AC614" s="55" t="str">
        <f>IF(HBL[[#This Row],[Växthusgasutsläpp g CO2e/MJ]]&lt;&gt;"",IF(HBL[[#This Row],[Växthusgasutsläpp g CO2e/MJ]]&gt;(0.5*VLOOKUP(HBL[[#This Row],[Användningsområde]],Användningsområde[],2,FALSE)),"Utsläppsminskningen är mindre än 50 % och uppfyller därför inte hållbarhetskriterierna",""),"")</f>
        <v/>
      </c>
      <c r="AD614" s="55"/>
    </row>
    <row r="615" spans="2:30" x14ac:dyDescent="0.35">
      <c r="B615" s="9" t="str">
        <f>IF(HBL[[#This Row],[Hållbar mängd]]&gt;0,IF(HBL[[#This Row],[Enhet]]=Listor!$A$44,HBL[[#This Row],[Hållbar mängd]]*HBL[[#This Row],[Effektivt värmevärde]]*1000,HBL[[#This Row],[Hållbar mängd]]*HBL[[#This Row],[Effektivt värmevärde]]),"")</f>
        <v/>
      </c>
      <c r="C615" s="120" t="str">
        <f>IFERROR(IF(VLOOKUP(HBL[[#This Row],[Drivmedel]],DML_drivmedel[[FuelID]:[Reduktionsplikt]],10,FALSE)="Ja",VLOOKUP(HBL[[#This Row],[Drivmedelskategori]],Drivmedel[],5,FALSE),""),"")</f>
        <v/>
      </c>
      <c r="D615" s="9" t="str">
        <f>IFERROR(IF(HBL[[#This Row],[Hållbar mängd]]&gt;0,HBL[[#This Row],[Växthusgasutsläpp g CO2e/MJ]]*HBL[[#This Row],[Energimängd MJ]]/1000000,""),"")</f>
        <v/>
      </c>
      <c r="E615" s="9" t="str">
        <f>IF(HBL[[#This Row],[Hållbar mängd]]&gt;0,CONCATENATE(Rapporteringsår,"-",HBL[[#This Row],[ID]]),"")</f>
        <v/>
      </c>
      <c r="F615" s="9" t="str">
        <f>IF(HBL[[#This Row],[Hållbar mängd]]&gt;0,Organisationsnummer,"")</f>
        <v/>
      </c>
      <c r="G615" s="9" t="str">
        <f>IF(HBL[[#This Row],[Hållbar mängd]]&gt;0,Rapporteringsår,"")</f>
        <v/>
      </c>
      <c r="H615" s="76" t="str">
        <f>IFERROR(VLOOKUP(HBL[[#This Row],[Råvara]],Råvaror!$B$3:$D$81,3,FALSE),"")</f>
        <v/>
      </c>
      <c r="I615" s="76" t="str">
        <f>IFERROR(VLOOKUP(HBL[[#This Row],[Råvara]],Råvaror!$B$3:$E$81,4,FALSE),"")</f>
        <v/>
      </c>
      <c r="J615" s="76" t="str">
        <f>IFERROR(VLOOKUP(HBL[[#This Row],[Drivmedel]],DML_drivmedel[[FuelID]:[Drivmedel]],6,FALSE),"")</f>
        <v/>
      </c>
      <c r="K615" s="148">
        <v>3613</v>
      </c>
      <c r="L615" s="3"/>
      <c r="M615" s="3"/>
      <c r="N615" s="3"/>
      <c r="O615" s="78"/>
      <c r="P615" s="3"/>
      <c r="Q615" s="3" t="str">
        <f>IFERROR(HLOOKUP(HBL[[#This Row],[Bränslekategori]],Listor!$G$292:$N$306,IF(HBL[[#This Row],[Enhet]]=Listor!$A$44,14,IF(HBL[[#This Row],[Enhet]]=Listor!$A$45,15,"")),FALSE),"")</f>
        <v/>
      </c>
      <c r="R615" s="3"/>
      <c r="S615" s="3"/>
      <c r="T615" s="3"/>
      <c r="U615" s="3"/>
      <c r="V615" s="3"/>
      <c r="W615" s="3"/>
      <c r="X615" s="3"/>
      <c r="Y615" s="77" t="str">
        <f>IF(HBL[[#This Row],[Produktionskedja]]&lt;&gt;"",VLOOKUP(HBL[[#This Row],[Produktionskedja]],Normalvärden[],4,FALSE),"")</f>
        <v/>
      </c>
      <c r="Z615" s="54"/>
      <c r="AA615" s="3"/>
      <c r="AB615" s="54"/>
      <c r="AC615" s="55" t="str">
        <f>IF(HBL[[#This Row],[Växthusgasutsläpp g CO2e/MJ]]&lt;&gt;"",IF(HBL[[#This Row],[Växthusgasutsläpp g CO2e/MJ]]&gt;(0.5*VLOOKUP(HBL[[#This Row],[Användningsområde]],Användningsområde[],2,FALSE)),"Utsläppsminskningen är mindre än 50 % och uppfyller därför inte hållbarhetskriterierna",""),"")</f>
        <v/>
      </c>
      <c r="AD615" s="55"/>
    </row>
    <row r="616" spans="2:30" x14ac:dyDescent="0.35">
      <c r="B616" s="9" t="str">
        <f>IF(HBL[[#This Row],[Hållbar mängd]]&gt;0,IF(HBL[[#This Row],[Enhet]]=Listor!$A$44,HBL[[#This Row],[Hållbar mängd]]*HBL[[#This Row],[Effektivt värmevärde]]*1000,HBL[[#This Row],[Hållbar mängd]]*HBL[[#This Row],[Effektivt värmevärde]]),"")</f>
        <v/>
      </c>
      <c r="C616" s="120" t="str">
        <f>IFERROR(IF(VLOOKUP(HBL[[#This Row],[Drivmedel]],DML_drivmedel[[FuelID]:[Reduktionsplikt]],10,FALSE)="Ja",VLOOKUP(HBL[[#This Row],[Drivmedelskategori]],Drivmedel[],5,FALSE),""),"")</f>
        <v/>
      </c>
      <c r="D616" s="9" t="str">
        <f>IFERROR(IF(HBL[[#This Row],[Hållbar mängd]]&gt;0,HBL[[#This Row],[Växthusgasutsläpp g CO2e/MJ]]*HBL[[#This Row],[Energimängd MJ]]/1000000,""),"")</f>
        <v/>
      </c>
      <c r="E616" s="9" t="str">
        <f>IF(HBL[[#This Row],[Hållbar mängd]]&gt;0,CONCATENATE(Rapporteringsår,"-",HBL[[#This Row],[ID]]),"")</f>
        <v/>
      </c>
      <c r="F616" s="9" t="str">
        <f>IF(HBL[[#This Row],[Hållbar mängd]]&gt;0,Organisationsnummer,"")</f>
        <v/>
      </c>
      <c r="G616" s="9" t="str">
        <f>IF(HBL[[#This Row],[Hållbar mängd]]&gt;0,Rapporteringsår,"")</f>
        <v/>
      </c>
      <c r="H616" s="76" t="str">
        <f>IFERROR(VLOOKUP(HBL[[#This Row],[Råvara]],Råvaror!$B$3:$D$81,3,FALSE),"")</f>
        <v/>
      </c>
      <c r="I616" s="76" t="str">
        <f>IFERROR(VLOOKUP(HBL[[#This Row],[Råvara]],Råvaror!$B$3:$E$81,4,FALSE),"")</f>
        <v/>
      </c>
      <c r="J616" s="76" t="str">
        <f>IFERROR(VLOOKUP(HBL[[#This Row],[Drivmedel]],DML_drivmedel[[FuelID]:[Drivmedel]],6,FALSE),"")</f>
        <v/>
      </c>
      <c r="K616" s="148">
        <v>3614</v>
      </c>
      <c r="L616" s="3"/>
      <c r="M616" s="3"/>
      <c r="N616" s="3"/>
      <c r="O616" s="78"/>
      <c r="P616" s="3"/>
      <c r="Q616" s="3" t="str">
        <f>IFERROR(HLOOKUP(HBL[[#This Row],[Bränslekategori]],Listor!$G$292:$N$306,IF(HBL[[#This Row],[Enhet]]=Listor!$A$44,14,IF(HBL[[#This Row],[Enhet]]=Listor!$A$45,15,"")),FALSE),"")</f>
        <v/>
      </c>
      <c r="R616" s="3"/>
      <c r="S616" s="3"/>
      <c r="T616" s="3"/>
      <c r="U616" s="3"/>
      <c r="V616" s="3"/>
      <c r="W616" s="3"/>
      <c r="X616" s="3"/>
      <c r="Y616" s="77" t="str">
        <f>IF(HBL[[#This Row],[Produktionskedja]]&lt;&gt;"",VLOOKUP(HBL[[#This Row],[Produktionskedja]],Normalvärden[],4,FALSE),"")</f>
        <v/>
      </c>
      <c r="Z616" s="54"/>
      <c r="AA616" s="3"/>
      <c r="AB616" s="54"/>
      <c r="AC616" s="55" t="str">
        <f>IF(HBL[[#This Row],[Växthusgasutsläpp g CO2e/MJ]]&lt;&gt;"",IF(HBL[[#This Row],[Växthusgasutsläpp g CO2e/MJ]]&gt;(0.5*VLOOKUP(HBL[[#This Row],[Användningsområde]],Användningsområde[],2,FALSE)),"Utsläppsminskningen är mindre än 50 % och uppfyller därför inte hållbarhetskriterierna",""),"")</f>
        <v/>
      </c>
      <c r="AD616" s="55"/>
    </row>
    <row r="617" spans="2:30" x14ac:dyDescent="0.35">
      <c r="B617" s="9" t="str">
        <f>IF(HBL[[#This Row],[Hållbar mängd]]&gt;0,IF(HBL[[#This Row],[Enhet]]=Listor!$A$44,HBL[[#This Row],[Hållbar mängd]]*HBL[[#This Row],[Effektivt värmevärde]]*1000,HBL[[#This Row],[Hållbar mängd]]*HBL[[#This Row],[Effektivt värmevärde]]),"")</f>
        <v/>
      </c>
      <c r="C617" s="120" t="str">
        <f>IFERROR(IF(VLOOKUP(HBL[[#This Row],[Drivmedel]],DML_drivmedel[[FuelID]:[Reduktionsplikt]],10,FALSE)="Ja",VLOOKUP(HBL[[#This Row],[Drivmedelskategori]],Drivmedel[],5,FALSE),""),"")</f>
        <v/>
      </c>
      <c r="D617" s="9" t="str">
        <f>IFERROR(IF(HBL[[#This Row],[Hållbar mängd]]&gt;0,HBL[[#This Row],[Växthusgasutsläpp g CO2e/MJ]]*HBL[[#This Row],[Energimängd MJ]]/1000000,""),"")</f>
        <v/>
      </c>
      <c r="E617" s="9" t="str">
        <f>IF(HBL[[#This Row],[Hållbar mängd]]&gt;0,CONCATENATE(Rapporteringsår,"-",HBL[[#This Row],[ID]]),"")</f>
        <v/>
      </c>
      <c r="F617" s="9" t="str">
        <f>IF(HBL[[#This Row],[Hållbar mängd]]&gt;0,Organisationsnummer,"")</f>
        <v/>
      </c>
      <c r="G617" s="9" t="str">
        <f>IF(HBL[[#This Row],[Hållbar mängd]]&gt;0,Rapporteringsår,"")</f>
        <v/>
      </c>
      <c r="H617" s="76" t="str">
        <f>IFERROR(VLOOKUP(HBL[[#This Row],[Råvara]],Råvaror!$B$3:$D$81,3,FALSE),"")</f>
        <v/>
      </c>
      <c r="I617" s="76" t="str">
        <f>IFERROR(VLOOKUP(HBL[[#This Row],[Råvara]],Råvaror!$B$3:$E$81,4,FALSE),"")</f>
        <v/>
      </c>
      <c r="J617" s="76" t="str">
        <f>IFERROR(VLOOKUP(HBL[[#This Row],[Drivmedel]],DML_drivmedel[[FuelID]:[Drivmedel]],6,FALSE),"")</f>
        <v/>
      </c>
      <c r="K617" s="148">
        <v>3615</v>
      </c>
      <c r="L617" s="3"/>
      <c r="M617" s="3"/>
      <c r="N617" s="3"/>
      <c r="O617" s="78"/>
      <c r="P617" s="3"/>
      <c r="Q617" s="3" t="str">
        <f>IFERROR(HLOOKUP(HBL[[#This Row],[Bränslekategori]],Listor!$G$292:$N$306,IF(HBL[[#This Row],[Enhet]]=Listor!$A$44,14,IF(HBL[[#This Row],[Enhet]]=Listor!$A$45,15,"")),FALSE),"")</f>
        <v/>
      </c>
      <c r="R617" s="3"/>
      <c r="S617" s="3"/>
      <c r="T617" s="3"/>
      <c r="U617" s="3"/>
      <c r="V617" s="3"/>
      <c r="W617" s="3"/>
      <c r="X617" s="3"/>
      <c r="Y617" s="77" t="str">
        <f>IF(HBL[[#This Row],[Produktionskedja]]&lt;&gt;"",VLOOKUP(HBL[[#This Row],[Produktionskedja]],Normalvärden[],4,FALSE),"")</f>
        <v/>
      </c>
      <c r="Z617" s="54"/>
      <c r="AA617" s="3"/>
      <c r="AB617" s="54"/>
      <c r="AC617" s="55" t="str">
        <f>IF(HBL[[#This Row],[Växthusgasutsläpp g CO2e/MJ]]&lt;&gt;"",IF(HBL[[#This Row],[Växthusgasutsläpp g CO2e/MJ]]&gt;(0.5*VLOOKUP(HBL[[#This Row],[Användningsområde]],Användningsområde[],2,FALSE)),"Utsläppsminskningen är mindre än 50 % och uppfyller därför inte hållbarhetskriterierna",""),"")</f>
        <v/>
      </c>
      <c r="AD617" s="55"/>
    </row>
    <row r="618" spans="2:30" x14ac:dyDescent="0.35">
      <c r="B618" s="9" t="str">
        <f>IF(HBL[[#This Row],[Hållbar mängd]]&gt;0,IF(HBL[[#This Row],[Enhet]]=Listor!$A$44,HBL[[#This Row],[Hållbar mängd]]*HBL[[#This Row],[Effektivt värmevärde]]*1000,HBL[[#This Row],[Hållbar mängd]]*HBL[[#This Row],[Effektivt värmevärde]]),"")</f>
        <v/>
      </c>
      <c r="C618" s="120" t="str">
        <f>IFERROR(IF(VLOOKUP(HBL[[#This Row],[Drivmedel]],DML_drivmedel[[FuelID]:[Reduktionsplikt]],10,FALSE)="Ja",VLOOKUP(HBL[[#This Row],[Drivmedelskategori]],Drivmedel[],5,FALSE),""),"")</f>
        <v/>
      </c>
      <c r="D618" s="9" t="str">
        <f>IFERROR(IF(HBL[[#This Row],[Hållbar mängd]]&gt;0,HBL[[#This Row],[Växthusgasutsläpp g CO2e/MJ]]*HBL[[#This Row],[Energimängd MJ]]/1000000,""),"")</f>
        <v/>
      </c>
      <c r="E618" s="9" t="str">
        <f>IF(HBL[[#This Row],[Hållbar mängd]]&gt;0,CONCATENATE(Rapporteringsår,"-",HBL[[#This Row],[ID]]),"")</f>
        <v/>
      </c>
      <c r="F618" s="9" t="str">
        <f>IF(HBL[[#This Row],[Hållbar mängd]]&gt;0,Organisationsnummer,"")</f>
        <v/>
      </c>
      <c r="G618" s="9" t="str">
        <f>IF(HBL[[#This Row],[Hållbar mängd]]&gt;0,Rapporteringsår,"")</f>
        <v/>
      </c>
      <c r="H618" s="76" t="str">
        <f>IFERROR(VLOOKUP(HBL[[#This Row],[Råvara]],Råvaror!$B$3:$D$81,3,FALSE),"")</f>
        <v/>
      </c>
      <c r="I618" s="76" t="str">
        <f>IFERROR(VLOOKUP(HBL[[#This Row],[Råvara]],Råvaror!$B$3:$E$81,4,FALSE),"")</f>
        <v/>
      </c>
      <c r="J618" s="76" t="str">
        <f>IFERROR(VLOOKUP(HBL[[#This Row],[Drivmedel]],DML_drivmedel[[FuelID]:[Drivmedel]],6,FALSE),"")</f>
        <v/>
      </c>
      <c r="K618" s="148">
        <v>3616</v>
      </c>
      <c r="L618" s="3"/>
      <c r="M618" s="3"/>
      <c r="N618" s="3"/>
      <c r="O618" s="78"/>
      <c r="P618" s="3"/>
      <c r="Q618" s="3" t="str">
        <f>IFERROR(HLOOKUP(HBL[[#This Row],[Bränslekategori]],Listor!$G$292:$N$306,IF(HBL[[#This Row],[Enhet]]=Listor!$A$44,14,IF(HBL[[#This Row],[Enhet]]=Listor!$A$45,15,"")),FALSE),"")</f>
        <v/>
      </c>
      <c r="R618" s="3"/>
      <c r="S618" s="3"/>
      <c r="T618" s="3"/>
      <c r="U618" s="3"/>
      <c r="V618" s="3"/>
      <c r="W618" s="3"/>
      <c r="X618" s="3"/>
      <c r="Y618" s="77" t="str">
        <f>IF(HBL[[#This Row],[Produktionskedja]]&lt;&gt;"",VLOOKUP(HBL[[#This Row],[Produktionskedja]],Normalvärden[],4,FALSE),"")</f>
        <v/>
      </c>
      <c r="Z618" s="54"/>
      <c r="AA618" s="3"/>
      <c r="AB618" s="54"/>
      <c r="AC618" s="55" t="str">
        <f>IF(HBL[[#This Row],[Växthusgasutsläpp g CO2e/MJ]]&lt;&gt;"",IF(HBL[[#This Row],[Växthusgasutsläpp g CO2e/MJ]]&gt;(0.5*VLOOKUP(HBL[[#This Row],[Användningsområde]],Användningsområde[],2,FALSE)),"Utsläppsminskningen är mindre än 50 % och uppfyller därför inte hållbarhetskriterierna",""),"")</f>
        <v/>
      </c>
      <c r="AD618" s="55"/>
    </row>
    <row r="619" spans="2:30" x14ac:dyDescent="0.35">
      <c r="B619" s="9" t="str">
        <f>IF(HBL[[#This Row],[Hållbar mängd]]&gt;0,IF(HBL[[#This Row],[Enhet]]=Listor!$A$44,HBL[[#This Row],[Hållbar mängd]]*HBL[[#This Row],[Effektivt värmevärde]]*1000,HBL[[#This Row],[Hållbar mängd]]*HBL[[#This Row],[Effektivt värmevärde]]),"")</f>
        <v/>
      </c>
      <c r="C619" s="120" t="str">
        <f>IFERROR(IF(VLOOKUP(HBL[[#This Row],[Drivmedel]],DML_drivmedel[[FuelID]:[Reduktionsplikt]],10,FALSE)="Ja",VLOOKUP(HBL[[#This Row],[Drivmedelskategori]],Drivmedel[],5,FALSE),""),"")</f>
        <v/>
      </c>
      <c r="D619" s="9" t="str">
        <f>IFERROR(IF(HBL[[#This Row],[Hållbar mängd]]&gt;0,HBL[[#This Row],[Växthusgasutsläpp g CO2e/MJ]]*HBL[[#This Row],[Energimängd MJ]]/1000000,""),"")</f>
        <v/>
      </c>
      <c r="E619" s="9" t="str">
        <f>IF(HBL[[#This Row],[Hållbar mängd]]&gt;0,CONCATENATE(Rapporteringsår,"-",HBL[[#This Row],[ID]]),"")</f>
        <v/>
      </c>
      <c r="F619" s="9" t="str">
        <f>IF(HBL[[#This Row],[Hållbar mängd]]&gt;0,Organisationsnummer,"")</f>
        <v/>
      </c>
      <c r="G619" s="9" t="str">
        <f>IF(HBL[[#This Row],[Hållbar mängd]]&gt;0,Rapporteringsår,"")</f>
        <v/>
      </c>
      <c r="H619" s="76" t="str">
        <f>IFERROR(VLOOKUP(HBL[[#This Row],[Råvara]],Råvaror!$B$3:$D$81,3,FALSE),"")</f>
        <v/>
      </c>
      <c r="I619" s="76" t="str">
        <f>IFERROR(VLOOKUP(HBL[[#This Row],[Råvara]],Råvaror!$B$3:$E$81,4,FALSE),"")</f>
        <v/>
      </c>
      <c r="J619" s="76" t="str">
        <f>IFERROR(VLOOKUP(HBL[[#This Row],[Drivmedel]],DML_drivmedel[[FuelID]:[Drivmedel]],6,FALSE),"")</f>
        <v/>
      </c>
      <c r="K619" s="148">
        <v>3617</v>
      </c>
      <c r="L619" s="3"/>
      <c r="M619" s="3"/>
      <c r="N619" s="3"/>
      <c r="O619" s="78"/>
      <c r="P619" s="3"/>
      <c r="Q619" s="3" t="str">
        <f>IFERROR(HLOOKUP(HBL[[#This Row],[Bränslekategori]],Listor!$G$292:$N$306,IF(HBL[[#This Row],[Enhet]]=Listor!$A$44,14,IF(HBL[[#This Row],[Enhet]]=Listor!$A$45,15,"")),FALSE),"")</f>
        <v/>
      </c>
      <c r="R619" s="3"/>
      <c r="S619" s="3"/>
      <c r="T619" s="3"/>
      <c r="U619" s="3"/>
      <c r="V619" s="3"/>
      <c r="W619" s="3"/>
      <c r="X619" s="3"/>
      <c r="Y619" s="77" t="str">
        <f>IF(HBL[[#This Row],[Produktionskedja]]&lt;&gt;"",VLOOKUP(HBL[[#This Row],[Produktionskedja]],Normalvärden[],4,FALSE),"")</f>
        <v/>
      </c>
      <c r="Z619" s="54"/>
      <c r="AA619" s="3"/>
      <c r="AB619" s="54"/>
      <c r="AC619" s="55" t="str">
        <f>IF(HBL[[#This Row],[Växthusgasutsläpp g CO2e/MJ]]&lt;&gt;"",IF(HBL[[#This Row],[Växthusgasutsläpp g CO2e/MJ]]&gt;(0.5*VLOOKUP(HBL[[#This Row],[Användningsområde]],Användningsområde[],2,FALSE)),"Utsläppsminskningen är mindre än 50 % och uppfyller därför inte hållbarhetskriterierna",""),"")</f>
        <v/>
      </c>
      <c r="AD619" s="55"/>
    </row>
    <row r="620" spans="2:30" x14ac:dyDescent="0.35">
      <c r="B620" s="9" t="str">
        <f>IF(HBL[[#This Row],[Hållbar mängd]]&gt;0,IF(HBL[[#This Row],[Enhet]]=Listor!$A$44,HBL[[#This Row],[Hållbar mängd]]*HBL[[#This Row],[Effektivt värmevärde]]*1000,HBL[[#This Row],[Hållbar mängd]]*HBL[[#This Row],[Effektivt värmevärde]]),"")</f>
        <v/>
      </c>
      <c r="C620" s="120" t="str">
        <f>IFERROR(IF(VLOOKUP(HBL[[#This Row],[Drivmedel]],DML_drivmedel[[FuelID]:[Reduktionsplikt]],10,FALSE)="Ja",VLOOKUP(HBL[[#This Row],[Drivmedelskategori]],Drivmedel[],5,FALSE),""),"")</f>
        <v/>
      </c>
      <c r="D620" s="9" t="str">
        <f>IFERROR(IF(HBL[[#This Row],[Hållbar mängd]]&gt;0,HBL[[#This Row],[Växthusgasutsläpp g CO2e/MJ]]*HBL[[#This Row],[Energimängd MJ]]/1000000,""),"")</f>
        <v/>
      </c>
      <c r="E620" s="9" t="str">
        <f>IF(HBL[[#This Row],[Hållbar mängd]]&gt;0,CONCATENATE(Rapporteringsår,"-",HBL[[#This Row],[ID]]),"")</f>
        <v/>
      </c>
      <c r="F620" s="9" t="str">
        <f>IF(HBL[[#This Row],[Hållbar mängd]]&gt;0,Organisationsnummer,"")</f>
        <v/>
      </c>
      <c r="G620" s="9" t="str">
        <f>IF(HBL[[#This Row],[Hållbar mängd]]&gt;0,Rapporteringsår,"")</f>
        <v/>
      </c>
      <c r="H620" s="76" t="str">
        <f>IFERROR(VLOOKUP(HBL[[#This Row],[Råvara]],Råvaror!$B$3:$D$81,3,FALSE),"")</f>
        <v/>
      </c>
      <c r="I620" s="76" t="str">
        <f>IFERROR(VLOOKUP(HBL[[#This Row],[Råvara]],Råvaror!$B$3:$E$81,4,FALSE),"")</f>
        <v/>
      </c>
      <c r="J620" s="76" t="str">
        <f>IFERROR(VLOOKUP(HBL[[#This Row],[Drivmedel]],DML_drivmedel[[FuelID]:[Drivmedel]],6,FALSE),"")</f>
        <v/>
      </c>
      <c r="K620" s="148">
        <v>3618</v>
      </c>
      <c r="L620" s="3"/>
      <c r="M620" s="3"/>
      <c r="N620" s="3"/>
      <c r="O620" s="78"/>
      <c r="P620" s="3"/>
      <c r="Q620" s="3" t="str">
        <f>IFERROR(HLOOKUP(HBL[[#This Row],[Bränslekategori]],Listor!$G$292:$N$306,IF(HBL[[#This Row],[Enhet]]=Listor!$A$44,14,IF(HBL[[#This Row],[Enhet]]=Listor!$A$45,15,"")),FALSE),"")</f>
        <v/>
      </c>
      <c r="R620" s="3"/>
      <c r="S620" s="3"/>
      <c r="T620" s="3"/>
      <c r="U620" s="3"/>
      <c r="V620" s="3"/>
      <c r="W620" s="3"/>
      <c r="X620" s="3"/>
      <c r="Y620" s="77" t="str">
        <f>IF(HBL[[#This Row],[Produktionskedja]]&lt;&gt;"",VLOOKUP(HBL[[#This Row],[Produktionskedja]],Normalvärden[],4,FALSE),"")</f>
        <v/>
      </c>
      <c r="Z620" s="54"/>
      <c r="AA620" s="3"/>
      <c r="AB620" s="54"/>
      <c r="AC620" s="55" t="str">
        <f>IF(HBL[[#This Row],[Växthusgasutsläpp g CO2e/MJ]]&lt;&gt;"",IF(HBL[[#This Row],[Växthusgasutsläpp g CO2e/MJ]]&gt;(0.5*VLOOKUP(HBL[[#This Row],[Användningsområde]],Användningsområde[],2,FALSE)),"Utsläppsminskningen är mindre än 50 % och uppfyller därför inte hållbarhetskriterierna",""),"")</f>
        <v/>
      </c>
      <c r="AD620" s="55"/>
    </row>
    <row r="621" spans="2:30" x14ac:dyDescent="0.35">
      <c r="B621" s="9" t="str">
        <f>IF(HBL[[#This Row],[Hållbar mängd]]&gt;0,IF(HBL[[#This Row],[Enhet]]=Listor!$A$44,HBL[[#This Row],[Hållbar mängd]]*HBL[[#This Row],[Effektivt värmevärde]]*1000,HBL[[#This Row],[Hållbar mängd]]*HBL[[#This Row],[Effektivt värmevärde]]),"")</f>
        <v/>
      </c>
      <c r="C621" s="120" t="str">
        <f>IFERROR(IF(VLOOKUP(HBL[[#This Row],[Drivmedel]],DML_drivmedel[[FuelID]:[Reduktionsplikt]],10,FALSE)="Ja",VLOOKUP(HBL[[#This Row],[Drivmedelskategori]],Drivmedel[],5,FALSE),""),"")</f>
        <v/>
      </c>
      <c r="D621" s="9" t="str">
        <f>IFERROR(IF(HBL[[#This Row],[Hållbar mängd]]&gt;0,HBL[[#This Row],[Växthusgasutsläpp g CO2e/MJ]]*HBL[[#This Row],[Energimängd MJ]]/1000000,""),"")</f>
        <v/>
      </c>
      <c r="E621" s="9" t="str">
        <f>IF(HBL[[#This Row],[Hållbar mängd]]&gt;0,CONCATENATE(Rapporteringsår,"-",HBL[[#This Row],[ID]]),"")</f>
        <v/>
      </c>
      <c r="F621" s="9" t="str">
        <f>IF(HBL[[#This Row],[Hållbar mängd]]&gt;0,Organisationsnummer,"")</f>
        <v/>
      </c>
      <c r="G621" s="9" t="str">
        <f>IF(HBL[[#This Row],[Hållbar mängd]]&gt;0,Rapporteringsår,"")</f>
        <v/>
      </c>
      <c r="H621" s="76" t="str">
        <f>IFERROR(VLOOKUP(HBL[[#This Row],[Råvara]],Råvaror!$B$3:$D$81,3,FALSE),"")</f>
        <v/>
      </c>
      <c r="I621" s="76" t="str">
        <f>IFERROR(VLOOKUP(HBL[[#This Row],[Råvara]],Råvaror!$B$3:$E$81,4,FALSE),"")</f>
        <v/>
      </c>
      <c r="J621" s="76" t="str">
        <f>IFERROR(VLOOKUP(HBL[[#This Row],[Drivmedel]],DML_drivmedel[[FuelID]:[Drivmedel]],6,FALSE),"")</f>
        <v/>
      </c>
      <c r="K621" s="148">
        <v>3619</v>
      </c>
      <c r="L621" s="3"/>
      <c r="M621" s="3"/>
      <c r="N621" s="3"/>
      <c r="O621" s="78"/>
      <c r="P621" s="3"/>
      <c r="Q621" s="3" t="str">
        <f>IFERROR(HLOOKUP(HBL[[#This Row],[Bränslekategori]],Listor!$G$292:$N$306,IF(HBL[[#This Row],[Enhet]]=Listor!$A$44,14,IF(HBL[[#This Row],[Enhet]]=Listor!$A$45,15,"")),FALSE),"")</f>
        <v/>
      </c>
      <c r="R621" s="3"/>
      <c r="S621" s="3"/>
      <c r="T621" s="3"/>
      <c r="U621" s="3"/>
      <c r="V621" s="3"/>
      <c r="W621" s="3"/>
      <c r="X621" s="3"/>
      <c r="Y621" s="77" t="str">
        <f>IF(HBL[[#This Row],[Produktionskedja]]&lt;&gt;"",VLOOKUP(HBL[[#This Row],[Produktionskedja]],Normalvärden[],4,FALSE),"")</f>
        <v/>
      </c>
      <c r="Z621" s="54"/>
      <c r="AA621" s="3"/>
      <c r="AB621" s="54"/>
      <c r="AC621" s="55" t="str">
        <f>IF(HBL[[#This Row],[Växthusgasutsläpp g CO2e/MJ]]&lt;&gt;"",IF(HBL[[#This Row],[Växthusgasutsläpp g CO2e/MJ]]&gt;(0.5*VLOOKUP(HBL[[#This Row],[Användningsområde]],Användningsområde[],2,FALSE)),"Utsläppsminskningen är mindre än 50 % och uppfyller därför inte hållbarhetskriterierna",""),"")</f>
        <v/>
      </c>
      <c r="AD621" s="55"/>
    </row>
    <row r="622" spans="2:30" x14ac:dyDescent="0.35">
      <c r="B622" s="9" t="str">
        <f>IF(HBL[[#This Row],[Hållbar mängd]]&gt;0,IF(HBL[[#This Row],[Enhet]]=Listor!$A$44,HBL[[#This Row],[Hållbar mängd]]*HBL[[#This Row],[Effektivt värmevärde]]*1000,HBL[[#This Row],[Hållbar mängd]]*HBL[[#This Row],[Effektivt värmevärde]]),"")</f>
        <v/>
      </c>
      <c r="C622" s="120" t="str">
        <f>IFERROR(IF(VLOOKUP(HBL[[#This Row],[Drivmedel]],DML_drivmedel[[FuelID]:[Reduktionsplikt]],10,FALSE)="Ja",VLOOKUP(HBL[[#This Row],[Drivmedelskategori]],Drivmedel[],5,FALSE),""),"")</f>
        <v/>
      </c>
      <c r="D622" s="9" t="str">
        <f>IFERROR(IF(HBL[[#This Row],[Hållbar mängd]]&gt;0,HBL[[#This Row],[Växthusgasutsläpp g CO2e/MJ]]*HBL[[#This Row],[Energimängd MJ]]/1000000,""),"")</f>
        <v/>
      </c>
      <c r="E622" s="9" t="str">
        <f>IF(HBL[[#This Row],[Hållbar mängd]]&gt;0,CONCATENATE(Rapporteringsår,"-",HBL[[#This Row],[ID]]),"")</f>
        <v/>
      </c>
      <c r="F622" s="9" t="str">
        <f>IF(HBL[[#This Row],[Hållbar mängd]]&gt;0,Organisationsnummer,"")</f>
        <v/>
      </c>
      <c r="G622" s="9" t="str">
        <f>IF(HBL[[#This Row],[Hållbar mängd]]&gt;0,Rapporteringsår,"")</f>
        <v/>
      </c>
      <c r="H622" s="76" t="str">
        <f>IFERROR(VLOOKUP(HBL[[#This Row],[Råvara]],Råvaror!$B$3:$D$81,3,FALSE),"")</f>
        <v/>
      </c>
      <c r="I622" s="76" t="str">
        <f>IFERROR(VLOOKUP(HBL[[#This Row],[Råvara]],Råvaror!$B$3:$E$81,4,FALSE),"")</f>
        <v/>
      </c>
      <c r="J622" s="76" t="str">
        <f>IFERROR(VLOOKUP(HBL[[#This Row],[Drivmedel]],DML_drivmedel[[FuelID]:[Drivmedel]],6,FALSE),"")</f>
        <v/>
      </c>
      <c r="K622" s="148">
        <v>3620</v>
      </c>
      <c r="L622" s="3"/>
      <c r="M622" s="3"/>
      <c r="N622" s="3"/>
      <c r="O622" s="78"/>
      <c r="P622" s="3"/>
      <c r="Q622" s="3" t="str">
        <f>IFERROR(HLOOKUP(HBL[[#This Row],[Bränslekategori]],Listor!$G$292:$N$306,IF(HBL[[#This Row],[Enhet]]=Listor!$A$44,14,IF(HBL[[#This Row],[Enhet]]=Listor!$A$45,15,"")),FALSE),"")</f>
        <v/>
      </c>
      <c r="R622" s="3"/>
      <c r="S622" s="3"/>
      <c r="T622" s="3"/>
      <c r="U622" s="3"/>
      <c r="V622" s="3"/>
      <c r="W622" s="3"/>
      <c r="X622" s="3"/>
      <c r="Y622" s="77" t="str">
        <f>IF(HBL[[#This Row],[Produktionskedja]]&lt;&gt;"",VLOOKUP(HBL[[#This Row],[Produktionskedja]],Normalvärden[],4,FALSE),"")</f>
        <v/>
      </c>
      <c r="Z622" s="54"/>
      <c r="AA622" s="3"/>
      <c r="AB622" s="54"/>
      <c r="AC622" s="55" t="str">
        <f>IF(HBL[[#This Row],[Växthusgasutsläpp g CO2e/MJ]]&lt;&gt;"",IF(HBL[[#This Row],[Växthusgasutsläpp g CO2e/MJ]]&gt;(0.5*VLOOKUP(HBL[[#This Row],[Användningsområde]],Användningsområde[],2,FALSE)),"Utsläppsminskningen är mindre än 50 % och uppfyller därför inte hållbarhetskriterierna",""),"")</f>
        <v/>
      </c>
      <c r="AD622" s="55"/>
    </row>
    <row r="623" spans="2:30" x14ac:dyDescent="0.35">
      <c r="B623" s="9" t="str">
        <f>IF(HBL[[#This Row],[Hållbar mängd]]&gt;0,IF(HBL[[#This Row],[Enhet]]=Listor!$A$44,HBL[[#This Row],[Hållbar mängd]]*HBL[[#This Row],[Effektivt värmevärde]]*1000,HBL[[#This Row],[Hållbar mängd]]*HBL[[#This Row],[Effektivt värmevärde]]),"")</f>
        <v/>
      </c>
      <c r="C623" s="120" t="str">
        <f>IFERROR(IF(VLOOKUP(HBL[[#This Row],[Drivmedel]],DML_drivmedel[[FuelID]:[Reduktionsplikt]],10,FALSE)="Ja",VLOOKUP(HBL[[#This Row],[Drivmedelskategori]],Drivmedel[],5,FALSE),""),"")</f>
        <v/>
      </c>
      <c r="D623" s="9" t="str">
        <f>IFERROR(IF(HBL[[#This Row],[Hållbar mängd]]&gt;0,HBL[[#This Row],[Växthusgasutsläpp g CO2e/MJ]]*HBL[[#This Row],[Energimängd MJ]]/1000000,""),"")</f>
        <v/>
      </c>
      <c r="E623" s="9" t="str">
        <f>IF(HBL[[#This Row],[Hållbar mängd]]&gt;0,CONCATENATE(Rapporteringsår,"-",HBL[[#This Row],[ID]]),"")</f>
        <v/>
      </c>
      <c r="F623" s="9" t="str">
        <f>IF(HBL[[#This Row],[Hållbar mängd]]&gt;0,Organisationsnummer,"")</f>
        <v/>
      </c>
      <c r="G623" s="9" t="str">
        <f>IF(HBL[[#This Row],[Hållbar mängd]]&gt;0,Rapporteringsår,"")</f>
        <v/>
      </c>
      <c r="H623" s="76" t="str">
        <f>IFERROR(VLOOKUP(HBL[[#This Row],[Råvara]],Råvaror!$B$3:$D$81,3,FALSE),"")</f>
        <v/>
      </c>
      <c r="I623" s="76" t="str">
        <f>IFERROR(VLOOKUP(HBL[[#This Row],[Råvara]],Råvaror!$B$3:$E$81,4,FALSE),"")</f>
        <v/>
      </c>
      <c r="J623" s="76" t="str">
        <f>IFERROR(VLOOKUP(HBL[[#This Row],[Drivmedel]],DML_drivmedel[[FuelID]:[Drivmedel]],6,FALSE),"")</f>
        <v/>
      </c>
      <c r="K623" s="148">
        <v>3621</v>
      </c>
      <c r="L623" s="3"/>
      <c r="M623" s="3"/>
      <c r="N623" s="3"/>
      <c r="O623" s="78"/>
      <c r="P623" s="3"/>
      <c r="Q623" s="3" t="str">
        <f>IFERROR(HLOOKUP(HBL[[#This Row],[Bränslekategori]],Listor!$G$292:$N$306,IF(HBL[[#This Row],[Enhet]]=Listor!$A$44,14,IF(HBL[[#This Row],[Enhet]]=Listor!$A$45,15,"")),FALSE),"")</f>
        <v/>
      </c>
      <c r="R623" s="3"/>
      <c r="S623" s="3"/>
      <c r="T623" s="3"/>
      <c r="U623" s="3"/>
      <c r="V623" s="3"/>
      <c r="W623" s="3"/>
      <c r="X623" s="3"/>
      <c r="Y623" s="77" t="str">
        <f>IF(HBL[[#This Row],[Produktionskedja]]&lt;&gt;"",VLOOKUP(HBL[[#This Row],[Produktionskedja]],Normalvärden[],4,FALSE),"")</f>
        <v/>
      </c>
      <c r="Z623" s="54"/>
      <c r="AA623" s="3"/>
      <c r="AB623" s="54"/>
      <c r="AC623" s="55" t="str">
        <f>IF(HBL[[#This Row],[Växthusgasutsläpp g CO2e/MJ]]&lt;&gt;"",IF(HBL[[#This Row],[Växthusgasutsläpp g CO2e/MJ]]&gt;(0.5*VLOOKUP(HBL[[#This Row],[Användningsområde]],Användningsområde[],2,FALSE)),"Utsläppsminskningen är mindre än 50 % och uppfyller därför inte hållbarhetskriterierna",""),"")</f>
        <v/>
      </c>
      <c r="AD623" s="55"/>
    </row>
    <row r="624" spans="2:30" x14ac:dyDescent="0.35">
      <c r="B624" s="9" t="str">
        <f>IF(HBL[[#This Row],[Hållbar mängd]]&gt;0,IF(HBL[[#This Row],[Enhet]]=Listor!$A$44,HBL[[#This Row],[Hållbar mängd]]*HBL[[#This Row],[Effektivt värmevärde]]*1000,HBL[[#This Row],[Hållbar mängd]]*HBL[[#This Row],[Effektivt värmevärde]]),"")</f>
        <v/>
      </c>
      <c r="C624" s="120" t="str">
        <f>IFERROR(IF(VLOOKUP(HBL[[#This Row],[Drivmedel]],DML_drivmedel[[FuelID]:[Reduktionsplikt]],10,FALSE)="Ja",VLOOKUP(HBL[[#This Row],[Drivmedelskategori]],Drivmedel[],5,FALSE),""),"")</f>
        <v/>
      </c>
      <c r="D624" s="9" t="str">
        <f>IFERROR(IF(HBL[[#This Row],[Hållbar mängd]]&gt;0,HBL[[#This Row],[Växthusgasutsläpp g CO2e/MJ]]*HBL[[#This Row],[Energimängd MJ]]/1000000,""),"")</f>
        <v/>
      </c>
      <c r="E624" s="9" t="str">
        <f>IF(HBL[[#This Row],[Hållbar mängd]]&gt;0,CONCATENATE(Rapporteringsår,"-",HBL[[#This Row],[ID]]),"")</f>
        <v/>
      </c>
      <c r="F624" s="9" t="str">
        <f>IF(HBL[[#This Row],[Hållbar mängd]]&gt;0,Organisationsnummer,"")</f>
        <v/>
      </c>
      <c r="G624" s="9" t="str">
        <f>IF(HBL[[#This Row],[Hållbar mängd]]&gt;0,Rapporteringsår,"")</f>
        <v/>
      </c>
      <c r="H624" s="76" t="str">
        <f>IFERROR(VLOOKUP(HBL[[#This Row],[Råvara]],Råvaror!$B$3:$D$81,3,FALSE),"")</f>
        <v/>
      </c>
      <c r="I624" s="76" t="str">
        <f>IFERROR(VLOOKUP(HBL[[#This Row],[Råvara]],Råvaror!$B$3:$E$81,4,FALSE),"")</f>
        <v/>
      </c>
      <c r="J624" s="76" t="str">
        <f>IFERROR(VLOOKUP(HBL[[#This Row],[Drivmedel]],DML_drivmedel[[FuelID]:[Drivmedel]],6,FALSE),"")</f>
        <v/>
      </c>
      <c r="K624" s="148">
        <v>3622</v>
      </c>
      <c r="L624" s="3"/>
      <c r="M624" s="3"/>
      <c r="N624" s="3"/>
      <c r="O624" s="78"/>
      <c r="P624" s="3"/>
      <c r="Q624" s="3" t="str">
        <f>IFERROR(HLOOKUP(HBL[[#This Row],[Bränslekategori]],Listor!$G$292:$N$306,IF(HBL[[#This Row],[Enhet]]=Listor!$A$44,14,IF(HBL[[#This Row],[Enhet]]=Listor!$A$45,15,"")),FALSE),"")</f>
        <v/>
      </c>
      <c r="R624" s="3"/>
      <c r="S624" s="3"/>
      <c r="T624" s="3"/>
      <c r="U624" s="3"/>
      <c r="V624" s="3"/>
      <c r="W624" s="3"/>
      <c r="X624" s="3"/>
      <c r="Y624" s="77" t="str">
        <f>IF(HBL[[#This Row],[Produktionskedja]]&lt;&gt;"",VLOOKUP(HBL[[#This Row],[Produktionskedja]],Normalvärden[],4,FALSE),"")</f>
        <v/>
      </c>
      <c r="Z624" s="54"/>
      <c r="AA624" s="3"/>
      <c r="AB624" s="54"/>
      <c r="AC624" s="55" t="str">
        <f>IF(HBL[[#This Row],[Växthusgasutsläpp g CO2e/MJ]]&lt;&gt;"",IF(HBL[[#This Row],[Växthusgasutsläpp g CO2e/MJ]]&gt;(0.5*VLOOKUP(HBL[[#This Row],[Användningsområde]],Användningsområde[],2,FALSE)),"Utsläppsminskningen är mindre än 50 % och uppfyller därför inte hållbarhetskriterierna",""),"")</f>
        <v/>
      </c>
      <c r="AD624" s="55"/>
    </row>
    <row r="625" spans="2:30" x14ac:dyDescent="0.35">
      <c r="B625" s="9" t="str">
        <f>IF(HBL[[#This Row],[Hållbar mängd]]&gt;0,IF(HBL[[#This Row],[Enhet]]=Listor!$A$44,HBL[[#This Row],[Hållbar mängd]]*HBL[[#This Row],[Effektivt värmevärde]]*1000,HBL[[#This Row],[Hållbar mängd]]*HBL[[#This Row],[Effektivt värmevärde]]),"")</f>
        <v/>
      </c>
      <c r="C625" s="120" t="str">
        <f>IFERROR(IF(VLOOKUP(HBL[[#This Row],[Drivmedel]],DML_drivmedel[[FuelID]:[Reduktionsplikt]],10,FALSE)="Ja",VLOOKUP(HBL[[#This Row],[Drivmedelskategori]],Drivmedel[],5,FALSE),""),"")</f>
        <v/>
      </c>
      <c r="D625" s="9" t="str">
        <f>IFERROR(IF(HBL[[#This Row],[Hållbar mängd]]&gt;0,HBL[[#This Row],[Växthusgasutsläpp g CO2e/MJ]]*HBL[[#This Row],[Energimängd MJ]]/1000000,""),"")</f>
        <v/>
      </c>
      <c r="E625" s="9" t="str">
        <f>IF(HBL[[#This Row],[Hållbar mängd]]&gt;0,CONCATENATE(Rapporteringsår,"-",HBL[[#This Row],[ID]]),"")</f>
        <v/>
      </c>
      <c r="F625" s="9" t="str">
        <f>IF(HBL[[#This Row],[Hållbar mängd]]&gt;0,Organisationsnummer,"")</f>
        <v/>
      </c>
      <c r="G625" s="9" t="str">
        <f>IF(HBL[[#This Row],[Hållbar mängd]]&gt;0,Rapporteringsår,"")</f>
        <v/>
      </c>
      <c r="H625" s="76" t="str">
        <f>IFERROR(VLOOKUP(HBL[[#This Row],[Råvara]],Råvaror!$B$3:$D$81,3,FALSE),"")</f>
        <v/>
      </c>
      <c r="I625" s="76" t="str">
        <f>IFERROR(VLOOKUP(HBL[[#This Row],[Råvara]],Råvaror!$B$3:$E$81,4,FALSE),"")</f>
        <v/>
      </c>
      <c r="J625" s="76" t="str">
        <f>IFERROR(VLOOKUP(HBL[[#This Row],[Drivmedel]],DML_drivmedel[[FuelID]:[Drivmedel]],6,FALSE),"")</f>
        <v/>
      </c>
      <c r="K625" s="148">
        <v>3623</v>
      </c>
      <c r="L625" s="3"/>
      <c r="M625" s="3"/>
      <c r="N625" s="3"/>
      <c r="O625" s="78"/>
      <c r="P625" s="3"/>
      <c r="Q625" s="3" t="str">
        <f>IFERROR(HLOOKUP(HBL[[#This Row],[Bränslekategori]],Listor!$G$292:$N$306,IF(HBL[[#This Row],[Enhet]]=Listor!$A$44,14,IF(HBL[[#This Row],[Enhet]]=Listor!$A$45,15,"")),FALSE),"")</f>
        <v/>
      </c>
      <c r="R625" s="3"/>
      <c r="S625" s="3"/>
      <c r="T625" s="3"/>
      <c r="U625" s="3"/>
      <c r="V625" s="3"/>
      <c r="W625" s="3"/>
      <c r="X625" s="3"/>
      <c r="Y625" s="77" t="str">
        <f>IF(HBL[[#This Row],[Produktionskedja]]&lt;&gt;"",VLOOKUP(HBL[[#This Row],[Produktionskedja]],Normalvärden[],4,FALSE),"")</f>
        <v/>
      </c>
      <c r="Z625" s="54"/>
      <c r="AA625" s="3"/>
      <c r="AB625" s="54"/>
      <c r="AC625" s="55" t="str">
        <f>IF(HBL[[#This Row],[Växthusgasutsläpp g CO2e/MJ]]&lt;&gt;"",IF(HBL[[#This Row],[Växthusgasutsläpp g CO2e/MJ]]&gt;(0.5*VLOOKUP(HBL[[#This Row],[Användningsområde]],Användningsområde[],2,FALSE)),"Utsläppsminskningen är mindre än 50 % och uppfyller därför inte hållbarhetskriterierna",""),"")</f>
        <v/>
      </c>
      <c r="AD625" s="55"/>
    </row>
    <row r="626" spans="2:30" x14ac:dyDescent="0.35">
      <c r="B626" s="9" t="str">
        <f>IF(HBL[[#This Row],[Hållbar mängd]]&gt;0,IF(HBL[[#This Row],[Enhet]]=Listor!$A$44,HBL[[#This Row],[Hållbar mängd]]*HBL[[#This Row],[Effektivt värmevärde]]*1000,HBL[[#This Row],[Hållbar mängd]]*HBL[[#This Row],[Effektivt värmevärde]]),"")</f>
        <v/>
      </c>
      <c r="C626" s="120" t="str">
        <f>IFERROR(IF(VLOOKUP(HBL[[#This Row],[Drivmedel]],DML_drivmedel[[FuelID]:[Reduktionsplikt]],10,FALSE)="Ja",VLOOKUP(HBL[[#This Row],[Drivmedelskategori]],Drivmedel[],5,FALSE),""),"")</f>
        <v/>
      </c>
      <c r="D626" s="9" t="str">
        <f>IFERROR(IF(HBL[[#This Row],[Hållbar mängd]]&gt;0,HBL[[#This Row],[Växthusgasutsläpp g CO2e/MJ]]*HBL[[#This Row],[Energimängd MJ]]/1000000,""),"")</f>
        <v/>
      </c>
      <c r="E626" s="9" t="str">
        <f>IF(HBL[[#This Row],[Hållbar mängd]]&gt;0,CONCATENATE(Rapporteringsår,"-",HBL[[#This Row],[ID]]),"")</f>
        <v/>
      </c>
      <c r="F626" s="9" t="str">
        <f>IF(HBL[[#This Row],[Hållbar mängd]]&gt;0,Organisationsnummer,"")</f>
        <v/>
      </c>
      <c r="G626" s="9" t="str">
        <f>IF(HBL[[#This Row],[Hållbar mängd]]&gt;0,Rapporteringsår,"")</f>
        <v/>
      </c>
      <c r="H626" s="76" t="str">
        <f>IFERROR(VLOOKUP(HBL[[#This Row],[Råvara]],Råvaror!$B$3:$D$81,3,FALSE),"")</f>
        <v/>
      </c>
      <c r="I626" s="76" t="str">
        <f>IFERROR(VLOOKUP(HBL[[#This Row],[Råvara]],Råvaror!$B$3:$E$81,4,FALSE),"")</f>
        <v/>
      </c>
      <c r="J626" s="76" t="str">
        <f>IFERROR(VLOOKUP(HBL[[#This Row],[Drivmedel]],DML_drivmedel[[FuelID]:[Drivmedel]],6,FALSE),"")</f>
        <v/>
      </c>
      <c r="K626" s="148">
        <v>3624</v>
      </c>
      <c r="L626" s="3"/>
      <c r="M626" s="3"/>
      <c r="N626" s="3"/>
      <c r="O626" s="78"/>
      <c r="P626" s="3"/>
      <c r="Q626" s="3" t="str">
        <f>IFERROR(HLOOKUP(HBL[[#This Row],[Bränslekategori]],Listor!$G$292:$N$306,IF(HBL[[#This Row],[Enhet]]=Listor!$A$44,14,IF(HBL[[#This Row],[Enhet]]=Listor!$A$45,15,"")),FALSE),"")</f>
        <v/>
      </c>
      <c r="R626" s="3"/>
      <c r="S626" s="3"/>
      <c r="T626" s="3"/>
      <c r="U626" s="3"/>
      <c r="V626" s="3"/>
      <c r="W626" s="3"/>
      <c r="X626" s="3"/>
      <c r="Y626" s="77" t="str">
        <f>IF(HBL[[#This Row],[Produktionskedja]]&lt;&gt;"",VLOOKUP(HBL[[#This Row],[Produktionskedja]],Normalvärden[],4,FALSE),"")</f>
        <v/>
      </c>
      <c r="Z626" s="54"/>
      <c r="AA626" s="3"/>
      <c r="AB626" s="54"/>
      <c r="AC626" s="55" t="str">
        <f>IF(HBL[[#This Row],[Växthusgasutsläpp g CO2e/MJ]]&lt;&gt;"",IF(HBL[[#This Row],[Växthusgasutsläpp g CO2e/MJ]]&gt;(0.5*VLOOKUP(HBL[[#This Row],[Användningsområde]],Användningsområde[],2,FALSE)),"Utsläppsminskningen är mindre än 50 % och uppfyller därför inte hållbarhetskriterierna",""),"")</f>
        <v/>
      </c>
      <c r="AD626" s="55"/>
    </row>
    <row r="627" spans="2:30" x14ac:dyDescent="0.35">
      <c r="B627" s="9" t="str">
        <f>IF(HBL[[#This Row],[Hållbar mängd]]&gt;0,IF(HBL[[#This Row],[Enhet]]=Listor!$A$44,HBL[[#This Row],[Hållbar mängd]]*HBL[[#This Row],[Effektivt värmevärde]]*1000,HBL[[#This Row],[Hållbar mängd]]*HBL[[#This Row],[Effektivt värmevärde]]),"")</f>
        <v/>
      </c>
      <c r="C627" s="120" t="str">
        <f>IFERROR(IF(VLOOKUP(HBL[[#This Row],[Drivmedel]],DML_drivmedel[[FuelID]:[Reduktionsplikt]],10,FALSE)="Ja",VLOOKUP(HBL[[#This Row],[Drivmedelskategori]],Drivmedel[],5,FALSE),""),"")</f>
        <v/>
      </c>
      <c r="D627" s="9" t="str">
        <f>IFERROR(IF(HBL[[#This Row],[Hållbar mängd]]&gt;0,HBL[[#This Row],[Växthusgasutsläpp g CO2e/MJ]]*HBL[[#This Row],[Energimängd MJ]]/1000000,""),"")</f>
        <v/>
      </c>
      <c r="E627" s="9" t="str">
        <f>IF(HBL[[#This Row],[Hållbar mängd]]&gt;0,CONCATENATE(Rapporteringsår,"-",HBL[[#This Row],[ID]]),"")</f>
        <v/>
      </c>
      <c r="F627" s="9" t="str">
        <f>IF(HBL[[#This Row],[Hållbar mängd]]&gt;0,Organisationsnummer,"")</f>
        <v/>
      </c>
      <c r="G627" s="9" t="str">
        <f>IF(HBL[[#This Row],[Hållbar mängd]]&gt;0,Rapporteringsår,"")</f>
        <v/>
      </c>
      <c r="H627" s="76" t="str">
        <f>IFERROR(VLOOKUP(HBL[[#This Row],[Råvara]],Råvaror!$B$3:$D$81,3,FALSE),"")</f>
        <v/>
      </c>
      <c r="I627" s="76" t="str">
        <f>IFERROR(VLOOKUP(HBL[[#This Row],[Råvara]],Råvaror!$B$3:$E$81,4,FALSE),"")</f>
        <v/>
      </c>
      <c r="J627" s="76" t="str">
        <f>IFERROR(VLOOKUP(HBL[[#This Row],[Drivmedel]],DML_drivmedel[[FuelID]:[Drivmedel]],6,FALSE),"")</f>
        <v/>
      </c>
      <c r="K627" s="148">
        <v>3625</v>
      </c>
      <c r="L627" s="3"/>
      <c r="M627" s="3"/>
      <c r="N627" s="3"/>
      <c r="O627" s="78"/>
      <c r="P627" s="3"/>
      <c r="Q627" s="3" t="str">
        <f>IFERROR(HLOOKUP(HBL[[#This Row],[Bränslekategori]],Listor!$G$292:$N$306,IF(HBL[[#This Row],[Enhet]]=Listor!$A$44,14,IF(HBL[[#This Row],[Enhet]]=Listor!$A$45,15,"")),FALSE),"")</f>
        <v/>
      </c>
      <c r="R627" s="3"/>
      <c r="S627" s="3"/>
      <c r="T627" s="3"/>
      <c r="U627" s="3"/>
      <c r="V627" s="3"/>
      <c r="W627" s="3"/>
      <c r="X627" s="3"/>
      <c r="Y627" s="77" t="str">
        <f>IF(HBL[[#This Row],[Produktionskedja]]&lt;&gt;"",VLOOKUP(HBL[[#This Row],[Produktionskedja]],Normalvärden[],4,FALSE),"")</f>
        <v/>
      </c>
      <c r="Z627" s="54"/>
      <c r="AA627" s="3"/>
      <c r="AB627" s="54"/>
      <c r="AC627" s="55" t="str">
        <f>IF(HBL[[#This Row],[Växthusgasutsläpp g CO2e/MJ]]&lt;&gt;"",IF(HBL[[#This Row],[Växthusgasutsläpp g CO2e/MJ]]&gt;(0.5*VLOOKUP(HBL[[#This Row],[Användningsområde]],Användningsområde[],2,FALSE)),"Utsläppsminskningen är mindre än 50 % och uppfyller därför inte hållbarhetskriterierna",""),"")</f>
        <v/>
      </c>
      <c r="AD627" s="55"/>
    </row>
    <row r="628" spans="2:30" x14ac:dyDescent="0.35">
      <c r="B628" s="9" t="str">
        <f>IF(HBL[[#This Row],[Hållbar mängd]]&gt;0,IF(HBL[[#This Row],[Enhet]]=Listor!$A$44,HBL[[#This Row],[Hållbar mängd]]*HBL[[#This Row],[Effektivt värmevärde]]*1000,HBL[[#This Row],[Hållbar mängd]]*HBL[[#This Row],[Effektivt värmevärde]]),"")</f>
        <v/>
      </c>
      <c r="C628" s="120" t="str">
        <f>IFERROR(IF(VLOOKUP(HBL[[#This Row],[Drivmedel]],DML_drivmedel[[FuelID]:[Reduktionsplikt]],10,FALSE)="Ja",VLOOKUP(HBL[[#This Row],[Drivmedelskategori]],Drivmedel[],5,FALSE),""),"")</f>
        <v/>
      </c>
      <c r="D628" s="9" t="str">
        <f>IFERROR(IF(HBL[[#This Row],[Hållbar mängd]]&gt;0,HBL[[#This Row],[Växthusgasutsläpp g CO2e/MJ]]*HBL[[#This Row],[Energimängd MJ]]/1000000,""),"")</f>
        <v/>
      </c>
      <c r="E628" s="9" t="str">
        <f>IF(HBL[[#This Row],[Hållbar mängd]]&gt;0,CONCATENATE(Rapporteringsår,"-",HBL[[#This Row],[ID]]),"")</f>
        <v/>
      </c>
      <c r="F628" s="9" t="str">
        <f>IF(HBL[[#This Row],[Hållbar mängd]]&gt;0,Organisationsnummer,"")</f>
        <v/>
      </c>
      <c r="G628" s="9" t="str">
        <f>IF(HBL[[#This Row],[Hållbar mängd]]&gt;0,Rapporteringsår,"")</f>
        <v/>
      </c>
      <c r="H628" s="76" t="str">
        <f>IFERROR(VLOOKUP(HBL[[#This Row],[Råvara]],Råvaror!$B$3:$D$81,3,FALSE),"")</f>
        <v/>
      </c>
      <c r="I628" s="76" t="str">
        <f>IFERROR(VLOOKUP(HBL[[#This Row],[Råvara]],Råvaror!$B$3:$E$81,4,FALSE),"")</f>
        <v/>
      </c>
      <c r="J628" s="76" t="str">
        <f>IFERROR(VLOOKUP(HBL[[#This Row],[Drivmedel]],DML_drivmedel[[FuelID]:[Drivmedel]],6,FALSE),"")</f>
        <v/>
      </c>
      <c r="K628" s="148">
        <v>3626</v>
      </c>
      <c r="L628" s="3"/>
      <c r="M628" s="3"/>
      <c r="N628" s="3"/>
      <c r="O628" s="78"/>
      <c r="P628" s="3"/>
      <c r="Q628" s="3" t="str">
        <f>IFERROR(HLOOKUP(HBL[[#This Row],[Bränslekategori]],Listor!$G$292:$N$306,IF(HBL[[#This Row],[Enhet]]=Listor!$A$44,14,IF(HBL[[#This Row],[Enhet]]=Listor!$A$45,15,"")),FALSE),"")</f>
        <v/>
      </c>
      <c r="R628" s="3"/>
      <c r="S628" s="3"/>
      <c r="T628" s="3"/>
      <c r="U628" s="3"/>
      <c r="V628" s="3"/>
      <c r="W628" s="3"/>
      <c r="X628" s="3"/>
      <c r="Y628" s="77" t="str">
        <f>IF(HBL[[#This Row],[Produktionskedja]]&lt;&gt;"",VLOOKUP(HBL[[#This Row],[Produktionskedja]],Normalvärden[],4,FALSE),"")</f>
        <v/>
      </c>
      <c r="Z628" s="54"/>
      <c r="AA628" s="3"/>
      <c r="AB628" s="54"/>
      <c r="AC628" s="55" t="str">
        <f>IF(HBL[[#This Row],[Växthusgasutsläpp g CO2e/MJ]]&lt;&gt;"",IF(HBL[[#This Row],[Växthusgasutsläpp g CO2e/MJ]]&gt;(0.5*VLOOKUP(HBL[[#This Row],[Användningsområde]],Användningsområde[],2,FALSE)),"Utsläppsminskningen är mindre än 50 % och uppfyller därför inte hållbarhetskriterierna",""),"")</f>
        <v/>
      </c>
      <c r="AD628" s="55"/>
    </row>
    <row r="629" spans="2:30" x14ac:dyDescent="0.35">
      <c r="B629" s="9" t="str">
        <f>IF(HBL[[#This Row],[Hållbar mängd]]&gt;0,IF(HBL[[#This Row],[Enhet]]=Listor!$A$44,HBL[[#This Row],[Hållbar mängd]]*HBL[[#This Row],[Effektivt värmevärde]]*1000,HBL[[#This Row],[Hållbar mängd]]*HBL[[#This Row],[Effektivt värmevärde]]),"")</f>
        <v/>
      </c>
      <c r="C629" s="120" t="str">
        <f>IFERROR(IF(VLOOKUP(HBL[[#This Row],[Drivmedel]],DML_drivmedel[[FuelID]:[Reduktionsplikt]],10,FALSE)="Ja",VLOOKUP(HBL[[#This Row],[Drivmedelskategori]],Drivmedel[],5,FALSE),""),"")</f>
        <v/>
      </c>
      <c r="D629" s="9" t="str">
        <f>IFERROR(IF(HBL[[#This Row],[Hållbar mängd]]&gt;0,HBL[[#This Row],[Växthusgasutsläpp g CO2e/MJ]]*HBL[[#This Row],[Energimängd MJ]]/1000000,""),"")</f>
        <v/>
      </c>
      <c r="E629" s="9" t="str">
        <f>IF(HBL[[#This Row],[Hållbar mängd]]&gt;0,CONCATENATE(Rapporteringsår,"-",HBL[[#This Row],[ID]]),"")</f>
        <v/>
      </c>
      <c r="F629" s="9" t="str">
        <f>IF(HBL[[#This Row],[Hållbar mängd]]&gt;0,Organisationsnummer,"")</f>
        <v/>
      </c>
      <c r="G629" s="9" t="str">
        <f>IF(HBL[[#This Row],[Hållbar mängd]]&gt;0,Rapporteringsår,"")</f>
        <v/>
      </c>
      <c r="H629" s="76" t="str">
        <f>IFERROR(VLOOKUP(HBL[[#This Row],[Råvara]],Råvaror!$B$3:$D$81,3,FALSE),"")</f>
        <v/>
      </c>
      <c r="I629" s="76" t="str">
        <f>IFERROR(VLOOKUP(HBL[[#This Row],[Råvara]],Råvaror!$B$3:$E$81,4,FALSE),"")</f>
        <v/>
      </c>
      <c r="J629" s="76" t="str">
        <f>IFERROR(VLOOKUP(HBL[[#This Row],[Drivmedel]],DML_drivmedel[[FuelID]:[Drivmedel]],6,FALSE),"")</f>
        <v/>
      </c>
      <c r="K629" s="148">
        <v>3627</v>
      </c>
      <c r="L629" s="3"/>
      <c r="M629" s="3"/>
      <c r="N629" s="3"/>
      <c r="O629" s="78"/>
      <c r="P629" s="3"/>
      <c r="Q629" s="3" t="str">
        <f>IFERROR(HLOOKUP(HBL[[#This Row],[Bränslekategori]],Listor!$G$292:$N$306,IF(HBL[[#This Row],[Enhet]]=Listor!$A$44,14,IF(HBL[[#This Row],[Enhet]]=Listor!$A$45,15,"")),FALSE),"")</f>
        <v/>
      </c>
      <c r="R629" s="3"/>
      <c r="S629" s="3"/>
      <c r="T629" s="3"/>
      <c r="U629" s="3"/>
      <c r="V629" s="3"/>
      <c r="W629" s="3"/>
      <c r="X629" s="3"/>
      <c r="Y629" s="77" t="str">
        <f>IF(HBL[[#This Row],[Produktionskedja]]&lt;&gt;"",VLOOKUP(HBL[[#This Row],[Produktionskedja]],Normalvärden[],4,FALSE),"")</f>
        <v/>
      </c>
      <c r="Z629" s="54"/>
      <c r="AA629" s="3"/>
      <c r="AB629" s="54"/>
      <c r="AC629" s="55" t="str">
        <f>IF(HBL[[#This Row],[Växthusgasutsläpp g CO2e/MJ]]&lt;&gt;"",IF(HBL[[#This Row],[Växthusgasutsläpp g CO2e/MJ]]&gt;(0.5*VLOOKUP(HBL[[#This Row],[Användningsområde]],Användningsområde[],2,FALSE)),"Utsläppsminskningen är mindre än 50 % och uppfyller därför inte hållbarhetskriterierna",""),"")</f>
        <v/>
      </c>
      <c r="AD629" s="55"/>
    </row>
    <row r="630" spans="2:30" x14ac:dyDescent="0.35">
      <c r="B630" s="9" t="str">
        <f>IF(HBL[[#This Row],[Hållbar mängd]]&gt;0,IF(HBL[[#This Row],[Enhet]]=Listor!$A$44,HBL[[#This Row],[Hållbar mängd]]*HBL[[#This Row],[Effektivt värmevärde]]*1000,HBL[[#This Row],[Hållbar mängd]]*HBL[[#This Row],[Effektivt värmevärde]]),"")</f>
        <v/>
      </c>
      <c r="C630" s="120" t="str">
        <f>IFERROR(IF(VLOOKUP(HBL[[#This Row],[Drivmedel]],DML_drivmedel[[FuelID]:[Reduktionsplikt]],10,FALSE)="Ja",VLOOKUP(HBL[[#This Row],[Drivmedelskategori]],Drivmedel[],5,FALSE),""),"")</f>
        <v/>
      </c>
      <c r="D630" s="9" t="str">
        <f>IFERROR(IF(HBL[[#This Row],[Hållbar mängd]]&gt;0,HBL[[#This Row],[Växthusgasutsläpp g CO2e/MJ]]*HBL[[#This Row],[Energimängd MJ]]/1000000,""),"")</f>
        <v/>
      </c>
      <c r="E630" s="9" t="str">
        <f>IF(HBL[[#This Row],[Hållbar mängd]]&gt;0,CONCATENATE(Rapporteringsår,"-",HBL[[#This Row],[ID]]),"")</f>
        <v/>
      </c>
      <c r="F630" s="9" t="str">
        <f>IF(HBL[[#This Row],[Hållbar mängd]]&gt;0,Organisationsnummer,"")</f>
        <v/>
      </c>
      <c r="G630" s="9" t="str">
        <f>IF(HBL[[#This Row],[Hållbar mängd]]&gt;0,Rapporteringsår,"")</f>
        <v/>
      </c>
      <c r="H630" s="76" t="str">
        <f>IFERROR(VLOOKUP(HBL[[#This Row],[Råvara]],Råvaror!$B$3:$D$81,3,FALSE),"")</f>
        <v/>
      </c>
      <c r="I630" s="76" t="str">
        <f>IFERROR(VLOOKUP(HBL[[#This Row],[Råvara]],Råvaror!$B$3:$E$81,4,FALSE),"")</f>
        <v/>
      </c>
      <c r="J630" s="76" t="str">
        <f>IFERROR(VLOOKUP(HBL[[#This Row],[Drivmedel]],DML_drivmedel[[FuelID]:[Drivmedel]],6,FALSE),"")</f>
        <v/>
      </c>
      <c r="K630" s="148">
        <v>3628</v>
      </c>
      <c r="L630" s="3"/>
      <c r="M630" s="3"/>
      <c r="N630" s="3"/>
      <c r="O630" s="78"/>
      <c r="P630" s="3"/>
      <c r="Q630" s="3" t="str">
        <f>IFERROR(HLOOKUP(HBL[[#This Row],[Bränslekategori]],Listor!$G$292:$N$306,IF(HBL[[#This Row],[Enhet]]=Listor!$A$44,14,IF(HBL[[#This Row],[Enhet]]=Listor!$A$45,15,"")),FALSE),"")</f>
        <v/>
      </c>
      <c r="R630" s="3"/>
      <c r="S630" s="3"/>
      <c r="T630" s="3"/>
      <c r="U630" s="3"/>
      <c r="V630" s="3"/>
      <c r="W630" s="3"/>
      <c r="X630" s="3"/>
      <c r="Y630" s="77" t="str">
        <f>IF(HBL[[#This Row],[Produktionskedja]]&lt;&gt;"",VLOOKUP(HBL[[#This Row],[Produktionskedja]],Normalvärden[],4,FALSE),"")</f>
        <v/>
      </c>
      <c r="Z630" s="54"/>
      <c r="AA630" s="3"/>
      <c r="AB630" s="54"/>
      <c r="AC630" s="55" t="str">
        <f>IF(HBL[[#This Row],[Växthusgasutsläpp g CO2e/MJ]]&lt;&gt;"",IF(HBL[[#This Row],[Växthusgasutsläpp g CO2e/MJ]]&gt;(0.5*VLOOKUP(HBL[[#This Row],[Användningsområde]],Användningsområde[],2,FALSE)),"Utsläppsminskningen är mindre än 50 % och uppfyller därför inte hållbarhetskriterierna",""),"")</f>
        <v/>
      </c>
      <c r="AD630" s="55"/>
    </row>
    <row r="631" spans="2:30" x14ac:dyDescent="0.35">
      <c r="B631" s="9" t="str">
        <f>IF(HBL[[#This Row],[Hållbar mängd]]&gt;0,IF(HBL[[#This Row],[Enhet]]=Listor!$A$44,HBL[[#This Row],[Hållbar mängd]]*HBL[[#This Row],[Effektivt värmevärde]]*1000,HBL[[#This Row],[Hållbar mängd]]*HBL[[#This Row],[Effektivt värmevärde]]),"")</f>
        <v/>
      </c>
      <c r="C631" s="120" t="str">
        <f>IFERROR(IF(VLOOKUP(HBL[[#This Row],[Drivmedel]],DML_drivmedel[[FuelID]:[Reduktionsplikt]],10,FALSE)="Ja",VLOOKUP(HBL[[#This Row],[Drivmedelskategori]],Drivmedel[],5,FALSE),""),"")</f>
        <v/>
      </c>
      <c r="D631" s="9" t="str">
        <f>IFERROR(IF(HBL[[#This Row],[Hållbar mängd]]&gt;0,HBL[[#This Row],[Växthusgasutsläpp g CO2e/MJ]]*HBL[[#This Row],[Energimängd MJ]]/1000000,""),"")</f>
        <v/>
      </c>
      <c r="E631" s="9" t="str">
        <f>IF(HBL[[#This Row],[Hållbar mängd]]&gt;0,CONCATENATE(Rapporteringsår,"-",HBL[[#This Row],[ID]]),"")</f>
        <v/>
      </c>
      <c r="F631" s="9" t="str">
        <f>IF(HBL[[#This Row],[Hållbar mängd]]&gt;0,Organisationsnummer,"")</f>
        <v/>
      </c>
      <c r="G631" s="9" t="str">
        <f>IF(HBL[[#This Row],[Hållbar mängd]]&gt;0,Rapporteringsår,"")</f>
        <v/>
      </c>
      <c r="H631" s="76" t="str">
        <f>IFERROR(VLOOKUP(HBL[[#This Row],[Råvara]],Råvaror!$B$3:$D$81,3,FALSE),"")</f>
        <v/>
      </c>
      <c r="I631" s="76" t="str">
        <f>IFERROR(VLOOKUP(HBL[[#This Row],[Råvara]],Råvaror!$B$3:$E$81,4,FALSE),"")</f>
        <v/>
      </c>
      <c r="J631" s="76" t="str">
        <f>IFERROR(VLOOKUP(HBL[[#This Row],[Drivmedel]],DML_drivmedel[[FuelID]:[Drivmedel]],6,FALSE),"")</f>
        <v/>
      </c>
      <c r="K631" s="148">
        <v>3629</v>
      </c>
      <c r="L631" s="3"/>
      <c r="M631" s="3"/>
      <c r="N631" s="3"/>
      <c r="O631" s="78"/>
      <c r="P631" s="3"/>
      <c r="Q631" s="3" t="str">
        <f>IFERROR(HLOOKUP(HBL[[#This Row],[Bränslekategori]],Listor!$G$292:$N$306,IF(HBL[[#This Row],[Enhet]]=Listor!$A$44,14,IF(HBL[[#This Row],[Enhet]]=Listor!$A$45,15,"")),FALSE),"")</f>
        <v/>
      </c>
      <c r="R631" s="3"/>
      <c r="S631" s="3"/>
      <c r="T631" s="3"/>
      <c r="U631" s="3"/>
      <c r="V631" s="3"/>
      <c r="W631" s="3"/>
      <c r="X631" s="3"/>
      <c r="Y631" s="77" t="str">
        <f>IF(HBL[[#This Row],[Produktionskedja]]&lt;&gt;"",VLOOKUP(HBL[[#This Row],[Produktionskedja]],Normalvärden[],4,FALSE),"")</f>
        <v/>
      </c>
      <c r="Z631" s="54"/>
      <c r="AA631" s="3"/>
      <c r="AB631" s="54"/>
      <c r="AC631" s="55" t="str">
        <f>IF(HBL[[#This Row],[Växthusgasutsläpp g CO2e/MJ]]&lt;&gt;"",IF(HBL[[#This Row],[Växthusgasutsläpp g CO2e/MJ]]&gt;(0.5*VLOOKUP(HBL[[#This Row],[Användningsområde]],Användningsområde[],2,FALSE)),"Utsläppsminskningen är mindre än 50 % och uppfyller därför inte hållbarhetskriterierna",""),"")</f>
        <v/>
      </c>
      <c r="AD631" s="55"/>
    </row>
    <row r="632" spans="2:30" x14ac:dyDescent="0.35">
      <c r="B632" s="9" t="str">
        <f>IF(HBL[[#This Row],[Hållbar mängd]]&gt;0,IF(HBL[[#This Row],[Enhet]]=Listor!$A$44,HBL[[#This Row],[Hållbar mängd]]*HBL[[#This Row],[Effektivt värmevärde]]*1000,HBL[[#This Row],[Hållbar mängd]]*HBL[[#This Row],[Effektivt värmevärde]]),"")</f>
        <v/>
      </c>
      <c r="C632" s="120" t="str">
        <f>IFERROR(IF(VLOOKUP(HBL[[#This Row],[Drivmedel]],DML_drivmedel[[FuelID]:[Reduktionsplikt]],10,FALSE)="Ja",VLOOKUP(HBL[[#This Row],[Drivmedelskategori]],Drivmedel[],5,FALSE),""),"")</f>
        <v/>
      </c>
      <c r="D632" s="9" t="str">
        <f>IFERROR(IF(HBL[[#This Row],[Hållbar mängd]]&gt;0,HBL[[#This Row],[Växthusgasutsläpp g CO2e/MJ]]*HBL[[#This Row],[Energimängd MJ]]/1000000,""),"")</f>
        <v/>
      </c>
      <c r="E632" s="9" t="str">
        <f>IF(HBL[[#This Row],[Hållbar mängd]]&gt;0,CONCATENATE(Rapporteringsår,"-",HBL[[#This Row],[ID]]),"")</f>
        <v/>
      </c>
      <c r="F632" s="9" t="str">
        <f>IF(HBL[[#This Row],[Hållbar mängd]]&gt;0,Organisationsnummer,"")</f>
        <v/>
      </c>
      <c r="G632" s="9" t="str">
        <f>IF(HBL[[#This Row],[Hållbar mängd]]&gt;0,Rapporteringsår,"")</f>
        <v/>
      </c>
      <c r="H632" s="76" t="str">
        <f>IFERROR(VLOOKUP(HBL[[#This Row],[Råvara]],Råvaror!$B$3:$D$81,3,FALSE),"")</f>
        <v/>
      </c>
      <c r="I632" s="76" t="str">
        <f>IFERROR(VLOOKUP(HBL[[#This Row],[Råvara]],Råvaror!$B$3:$E$81,4,FALSE),"")</f>
        <v/>
      </c>
      <c r="J632" s="76" t="str">
        <f>IFERROR(VLOOKUP(HBL[[#This Row],[Drivmedel]],DML_drivmedel[[FuelID]:[Drivmedel]],6,FALSE),"")</f>
        <v/>
      </c>
      <c r="K632" s="148">
        <v>3630</v>
      </c>
      <c r="L632" s="3"/>
      <c r="M632" s="3"/>
      <c r="N632" s="3"/>
      <c r="O632" s="78"/>
      <c r="P632" s="3"/>
      <c r="Q632" s="3" t="str">
        <f>IFERROR(HLOOKUP(HBL[[#This Row],[Bränslekategori]],Listor!$G$292:$N$306,IF(HBL[[#This Row],[Enhet]]=Listor!$A$44,14,IF(HBL[[#This Row],[Enhet]]=Listor!$A$45,15,"")),FALSE),"")</f>
        <v/>
      </c>
      <c r="R632" s="3"/>
      <c r="S632" s="3"/>
      <c r="T632" s="3"/>
      <c r="U632" s="3"/>
      <c r="V632" s="3"/>
      <c r="W632" s="3"/>
      <c r="X632" s="3"/>
      <c r="Y632" s="77" t="str">
        <f>IF(HBL[[#This Row],[Produktionskedja]]&lt;&gt;"",VLOOKUP(HBL[[#This Row],[Produktionskedja]],Normalvärden[],4,FALSE),"")</f>
        <v/>
      </c>
      <c r="Z632" s="54"/>
      <c r="AA632" s="3"/>
      <c r="AB632" s="54"/>
      <c r="AC632" s="55" t="str">
        <f>IF(HBL[[#This Row],[Växthusgasutsläpp g CO2e/MJ]]&lt;&gt;"",IF(HBL[[#This Row],[Växthusgasutsläpp g CO2e/MJ]]&gt;(0.5*VLOOKUP(HBL[[#This Row],[Användningsområde]],Användningsområde[],2,FALSE)),"Utsläppsminskningen är mindre än 50 % och uppfyller därför inte hållbarhetskriterierna",""),"")</f>
        <v/>
      </c>
      <c r="AD632" s="55"/>
    </row>
    <row r="633" spans="2:30" x14ac:dyDescent="0.35">
      <c r="B633" s="9" t="str">
        <f>IF(HBL[[#This Row],[Hållbar mängd]]&gt;0,IF(HBL[[#This Row],[Enhet]]=Listor!$A$44,HBL[[#This Row],[Hållbar mängd]]*HBL[[#This Row],[Effektivt värmevärde]]*1000,HBL[[#This Row],[Hållbar mängd]]*HBL[[#This Row],[Effektivt värmevärde]]),"")</f>
        <v/>
      </c>
      <c r="C633" s="120" t="str">
        <f>IFERROR(IF(VLOOKUP(HBL[[#This Row],[Drivmedel]],DML_drivmedel[[FuelID]:[Reduktionsplikt]],10,FALSE)="Ja",VLOOKUP(HBL[[#This Row],[Drivmedelskategori]],Drivmedel[],5,FALSE),""),"")</f>
        <v/>
      </c>
      <c r="D633" s="9" t="str">
        <f>IFERROR(IF(HBL[[#This Row],[Hållbar mängd]]&gt;0,HBL[[#This Row],[Växthusgasutsläpp g CO2e/MJ]]*HBL[[#This Row],[Energimängd MJ]]/1000000,""),"")</f>
        <v/>
      </c>
      <c r="E633" s="9" t="str">
        <f>IF(HBL[[#This Row],[Hållbar mängd]]&gt;0,CONCATENATE(Rapporteringsår,"-",HBL[[#This Row],[ID]]),"")</f>
        <v/>
      </c>
      <c r="F633" s="9" t="str">
        <f>IF(HBL[[#This Row],[Hållbar mängd]]&gt;0,Organisationsnummer,"")</f>
        <v/>
      </c>
      <c r="G633" s="9" t="str">
        <f>IF(HBL[[#This Row],[Hållbar mängd]]&gt;0,Rapporteringsår,"")</f>
        <v/>
      </c>
      <c r="H633" s="76" t="str">
        <f>IFERROR(VLOOKUP(HBL[[#This Row],[Råvara]],Råvaror!$B$3:$D$81,3,FALSE),"")</f>
        <v/>
      </c>
      <c r="I633" s="76" t="str">
        <f>IFERROR(VLOOKUP(HBL[[#This Row],[Råvara]],Råvaror!$B$3:$E$81,4,FALSE),"")</f>
        <v/>
      </c>
      <c r="J633" s="76" t="str">
        <f>IFERROR(VLOOKUP(HBL[[#This Row],[Drivmedel]],DML_drivmedel[[FuelID]:[Drivmedel]],6,FALSE),"")</f>
        <v/>
      </c>
      <c r="K633" s="148">
        <v>3631</v>
      </c>
      <c r="L633" s="3"/>
      <c r="M633" s="3"/>
      <c r="N633" s="3"/>
      <c r="O633" s="78"/>
      <c r="P633" s="3"/>
      <c r="Q633" s="3" t="str">
        <f>IFERROR(HLOOKUP(HBL[[#This Row],[Bränslekategori]],Listor!$G$292:$N$306,IF(HBL[[#This Row],[Enhet]]=Listor!$A$44,14,IF(HBL[[#This Row],[Enhet]]=Listor!$A$45,15,"")),FALSE),"")</f>
        <v/>
      </c>
      <c r="R633" s="3"/>
      <c r="S633" s="3"/>
      <c r="T633" s="3"/>
      <c r="U633" s="3"/>
      <c r="V633" s="3"/>
      <c r="W633" s="3"/>
      <c r="X633" s="3"/>
      <c r="Y633" s="77" t="str">
        <f>IF(HBL[[#This Row],[Produktionskedja]]&lt;&gt;"",VLOOKUP(HBL[[#This Row],[Produktionskedja]],Normalvärden[],4,FALSE),"")</f>
        <v/>
      </c>
      <c r="Z633" s="54"/>
      <c r="AA633" s="3"/>
      <c r="AB633" s="54"/>
      <c r="AC633" s="55" t="str">
        <f>IF(HBL[[#This Row],[Växthusgasutsläpp g CO2e/MJ]]&lt;&gt;"",IF(HBL[[#This Row],[Växthusgasutsläpp g CO2e/MJ]]&gt;(0.5*VLOOKUP(HBL[[#This Row],[Användningsområde]],Användningsområde[],2,FALSE)),"Utsläppsminskningen är mindre än 50 % och uppfyller därför inte hållbarhetskriterierna",""),"")</f>
        <v/>
      </c>
      <c r="AD633" s="55"/>
    </row>
    <row r="634" spans="2:30" x14ac:dyDescent="0.35">
      <c r="B634" s="9" t="str">
        <f>IF(HBL[[#This Row],[Hållbar mängd]]&gt;0,IF(HBL[[#This Row],[Enhet]]=Listor!$A$44,HBL[[#This Row],[Hållbar mängd]]*HBL[[#This Row],[Effektivt värmevärde]]*1000,HBL[[#This Row],[Hållbar mängd]]*HBL[[#This Row],[Effektivt värmevärde]]),"")</f>
        <v/>
      </c>
      <c r="C634" s="120" t="str">
        <f>IFERROR(IF(VLOOKUP(HBL[[#This Row],[Drivmedel]],DML_drivmedel[[FuelID]:[Reduktionsplikt]],10,FALSE)="Ja",VLOOKUP(HBL[[#This Row],[Drivmedelskategori]],Drivmedel[],5,FALSE),""),"")</f>
        <v/>
      </c>
      <c r="D634" s="9" t="str">
        <f>IFERROR(IF(HBL[[#This Row],[Hållbar mängd]]&gt;0,HBL[[#This Row],[Växthusgasutsläpp g CO2e/MJ]]*HBL[[#This Row],[Energimängd MJ]]/1000000,""),"")</f>
        <v/>
      </c>
      <c r="E634" s="9" t="str">
        <f>IF(HBL[[#This Row],[Hållbar mängd]]&gt;0,CONCATENATE(Rapporteringsår,"-",HBL[[#This Row],[ID]]),"")</f>
        <v/>
      </c>
      <c r="F634" s="9" t="str">
        <f>IF(HBL[[#This Row],[Hållbar mängd]]&gt;0,Organisationsnummer,"")</f>
        <v/>
      </c>
      <c r="G634" s="9" t="str">
        <f>IF(HBL[[#This Row],[Hållbar mängd]]&gt;0,Rapporteringsår,"")</f>
        <v/>
      </c>
      <c r="H634" s="76" t="str">
        <f>IFERROR(VLOOKUP(HBL[[#This Row],[Råvara]],Råvaror!$B$3:$D$81,3,FALSE),"")</f>
        <v/>
      </c>
      <c r="I634" s="76" t="str">
        <f>IFERROR(VLOOKUP(HBL[[#This Row],[Råvara]],Råvaror!$B$3:$E$81,4,FALSE),"")</f>
        <v/>
      </c>
      <c r="J634" s="76" t="str">
        <f>IFERROR(VLOOKUP(HBL[[#This Row],[Drivmedel]],DML_drivmedel[[FuelID]:[Drivmedel]],6,FALSE),"")</f>
        <v/>
      </c>
      <c r="K634" s="148">
        <v>3632</v>
      </c>
      <c r="L634" s="3"/>
      <c r="M634" s="3"/>
      <c r="N634" s="3"/>
      <c r="O634" s="78"/>
      <c r="P634" s="3"/>
      <c r="Q634" s="3" t="str">
        <f>IFERROR(HLOOKUP(HBL[[#This Row],[Bränslekategori]],Listor!$G$292:$N$306,IF(HBL[[#This Row],[Enhet]]=Listor!$A$44,14,IF(HBL[[#This Row],[Enhet]]=Listor!$A$45,15,"")),FALSE),"")</f>
        <v/>
      </c>
      <c r="R634" s="3"/>
      <c r="S634" s="3"/>
      <c r="T634" s="3"/>
      <c r="U634" s="3"/>
      <c r="V634" s="3"/>
      <c r="W634" s="3"/>
      <c r="X634" s="3"/>
      <c r="Y634" s="77" t="str">
        <f>IF(HBL[[#This Row],[Produktionskedja]]&lt;&gt;"",VLOOKUP(HBL[[#This Row],[Produktionskedja]],Normalvärden[],4,FALSE),"")</f>
        <v/>
      </c>
      <c r="Z634" s="54"/>
      <c r="AA634" s="3"/>
      <c r="AB634" s="54"/>
      <c r="AC634" s="55" t="str">
        <f>IF(HBL[[#This Row],[Växthusgasutsläpp g CO2e/MJ]]&lt;&gt;"",IF(HBL[[#This Row],[Växthusgasutsläpp g CO2e/MJ]]&gt;(0.5*VLOOKUP(HBL[[#This Row],[Användningsområde]],Användningsområde[],2,FALSE)),"Utsläppsminskningen är mindre än 50 % och uppfyller därför inte hållbarhetskriterierna",""),"")</f>
        <v/>
      </c>
      <c r="AD634" s="55"/>
    </row>
    <row r="635" spans="2:30" x14ac:dyDescent="0.35">
      <c r="B635" s="9" t="str">
        <f>IF(HBL[[#This Row],[Hållbar mängd]]&gt;0,IF(HBL[[#This Row],[Enhet]]=Listor!$A$44,HBL[[#This Row],[Hållbar mängd]]*HBL[[#This Row],[Effektivt värmevärde]]*1000,HBL[[#This Row],[Hållbar mängd]]*HBL[[#This Row],[Effektivt värmevärde]]),"")</f>
        <v/>
      </c>
      <c r="C635" s="120" t="str">
        <f>IFERROR(IF(VLOOKUP(HBL[[#This Row],[Drivmedel]],DML_drivmedel[[FuelID]:[Reduktionsplikt]],10,FALSE)="Ja",VLOOKUP(HBL[[#This Row],[Drivmedelskategori]],Drivmedel[],5,FALSE),""),"")</f>
        <v/>
      </c>
      <c r="D635" s="9" t="str">
        <f>IFERROR(IF(HBL[[#This Row],[Hållbar mängd]]&gt;0,HBL[[#This Row],[Växthusgasutsläpp g CO2e/MJ]]*HBL[[#This Row],[Energimängd MJ]]/1000000,""),"")</f>
        <v/>
      </c>
      <c r="E635" s="9" t="str">
        <f>IF(HBL[[#This Row],[Hållbar mängd]]&gt;0,CONCATENATE(Rapporteringsår,"-",HBL[[#This Row],[ID]]),"")</f>
        <v/>
      </c>
      <c r="F635" s="9" t="str">
        <f>IF(HBL[[#This Row],[Hållbar mängd]]&gt;0,Organisationsnummer,"")</f>
        <v/>
      </c>
      <c r="G635" s="9" t="str">
        <f>IF(HBL[[#This Row],[Hållbar mängd]]&gt;0,Rapporteringsår,"")</f>
        <v/>
      </c>
      <c r="H635" s="76" t="str">
        <f>IFERROR(VLOOKUP(HBL[[#This Row],[Råvara]],Råvaror!$B$3:$D$81,3,FALSE),"")</f>
        <v/>
      </c>
      <c r="I635" s="76" t="str">
        <f>IFERROR(VLOOKUP(HBL[[#This Row],[Råvara]],Råvaror!$B$3:$E$81,4,FALSE),"")</f>
        <v/>
      </c>
      <c r="J635" s="76" t="str">
        <f>IFERROR(VLOOKUP(HBL[[#This Row],[Drivmedel]],DML_drivmedel[[FuelID]:[Drivmedel]],6,FALSE),"")</f>
        <v/>
      </c>
      <c r="K635" s="148">
        <v>3633</v>
      </c>
      <c r="L635" s="3"/>
      <c r="M635" s="3"/>
      <c r="N635" s="3"/>
      <c r="O635" s="78"/>
      <c r="P635" s="3"/>
      <c r="Q635" s="3" t="str">
        <f>IFERROR(HLOOKUP(HBL[[#This Row],[Bränslekategori]],Listor!$G$292:$N$306,IF(HBL[[#This Row],[Enhet]]=Listor!$A$44,14,IF(HBL[[#This Row],[Enhet]]=Listor!$A$45,15,"")),FALSE),"")</f>
        <v/>
      </c>
      <c r="R635" s="3"/>
      <c r="S635" s="3"/>
      <c r="T635" s="3"/>
      <c r="U635" s="3"/>
      <c r="V635" s="3"/>
      <c r="W635" s="3"/>
      <c r="X635" s="3"/>
      <c r="Y635" s="77" t="str">
        <f>IF(HBL[[#This Row],[Produktionskedja]]&lt;&gt;"",VLOOKUP(HBL[[#This Row],[Produktionskedja]],Normalvärden[],4,FALSE),"")</f>
        <v/>
      </c>
      <c r="Z635" s="54"/>
      <c r="AA635" s="3"/>
      <c r="AB635" s="54"/>
      <c r="AC635" s="55" t="str">
        <f>IF(HBL[[#This Row],[Växthusgasutsläpp g CO2e/MJ]]&lt;&gt;"",IF(HBL[[#This Row],[Växthusgasutsläpp g CO2e/MJ]]&gt;(0.5*VLOOKUP(HBL[[#This Row],[Användningsområde]],Användningsområde[],2,FALSE)),"Utsläppsminskningen är mindre än 50 % och uppfyller därför inte hållbarhetskriterierna",""),"")</f>
        <v/>
      </c>
      <c r="AD635" s="55"/>
    </row>
    <row r="636" spans="2:30" x14ac:dyDescent="0.35">
      <c r="B636" s="9" t="str">
        <f>IF(HBL[[#This Row],[Hållbar mängd]]&gt;0,IF(HBL[[#This Row],[Enhet]]=Listor!$A$44,HBL[[#This Row],[Hållbar mängd]]*HBL[[#This Row],[Effektivt värmevärde]]*1000,HBL[[#This Row],[Hållbar mängd]]*HBL[[#This Row],[Effektivt värmevärde]]),"")</f>
        <v/>
      </c>
      <c r="C636" s="120" t="str">
        <f>IFERROR(IF(VLOOKUP(HBL[[#This Row],[Drivmedel]],DML_drivmedel[[FuelID]:[Reduktionsplikt]],10,FALSE)="Ja",VLOOKUP(HBL[[#This Row],[Drivmedelskategori]],Drivmedel[],5,FALSE),""),"")</f>
        <v/>
      </c>
      <c r="D636" s="9" t="str">
        <f>IFERROR(IF(HBL[[#This Row],[Hållbar mängd]]&gt;0,HBL[[#This Row],[Växthusgasutsläpp g CO2e/MJ]]*HBL[[#This Row],[Energimängd MJ]]/1000000,""),"")</f>
        <v/>
      </c>
      <c r="E636" s="9" t="str">
        <f>IF(HBL[[#This Row],[Hållbar mängd]]&gt;0,CONCATENATE(Rapporteringsår,"-",HBL[[#This Row],[ID]]),"")</f>
        <v/>
      </c>
      <c r="F636" s="9" t="str">
        <f>IF(HBL[[#This Row],[Hållbar mängd]]&gt;0,Organisationsnummer,"")</f>
        <v/>
      </c>
      <c r="G636" s="9" t="str">
        <f>IF(HBL[[#This Row],[Hållbar mängd]]&gt;0,Rapporteringsår,"")</f>
        <v/>
      </c>
      <c r="H636" s="76" t="str">
        <f>IFERROR(VLOOKUP(HBL[[#This Row],[Råvara]],Råvaror!$B$3:$D$81,3,FALSE),"")</f>
        <v/>
      </c>
      <c r="I636" s="76" t="str">
        <f>IFERROR(VLOOKUP(HBL[[#This Row],[Råvara]],Råvaror!$B$3:$E$81,4,FALSE),"")</f>
        <v/>
      </c>
      <c r="J636" s="76" t="str">
        <f>IFERROR(VLOOKUP(HBL[[#This Row],[Drivmedel]],DML_drivmedel[[FuelID]:[Drivmedel]],6,FALSE),"")</f>
        <v/>
      </c>
      <c r="K636" s="148">
        <v>3634</v>
      </c>
      <c r="L636" s="3"/>
      <c r="M636" s="3"/>
      <c r="N636" s="3"/>
      <c r="O636" s="78"/>
      <c r="P636" s="3"/>
      <c r="Q636" s="3" t="str">
        <f>IFERROR(HLOOKUP(HBL[[#This Row],[Bränslekategori]],Listor!$G$292:$N$306,IF(HBL[[#This Row],[Enhet]]=Listor!$A$44,14,IF(HBL[[#This Row],[Enhet]]=Listor!$A$45,15,"")),FALSE),"")</f>
        <v/>
      </c>
      <c r="R636" s="3"/>
      <c r="S636" s="3"/>
      <c r="T636" s="3"/>
      <c r="U636" s="3"/>
      <c r="V636" s="3"/>
      <c r="W636" s="3"/>
      <c r="X636" s="3"/>
      <c r="Y636" s="77" t="str">
        <f>IF(HBL[[#This Row],[Produktionskedja]]&lt;&gt;"",VLOOKUP(HBL[[#This Row],[Produktionskedja]],Normalvärden[],4,FALSE),"")</f>
        <v/>
      </c>
      <c r="Z636" s="54"/>
      <c r="AA636" s="3"/>
      <c r="AB636" s="54"/>
      <c r="AC636" s="55" t="str">
        <f>IF(HBL[[#This Row],[Växthusgasutsläpp g CO2e/MJ]]&lt;&gt;"",IF(HBL[[#This Row],[Växthusgasutsläpp g CO2e/MJ]]&gt;(0.5*VLOOKUP(HBL[[#This Row],[Användningsområde]],Användningsområde[],2,FALSE)),"Utsläppsminskningen är mindre än 50 % och uppfyller därför inte hållbarhetskriterierna",""),"")</f>
        <v/>
      </c>
      <c r="AD636" s="55"/>
    </row>
    <row r="637" spans="2:30" x14ac:dyDescent="0.35">
      <c r="B637" s="9" t="str">
        <f>IF(HBL[[#This Row],[Hållbar mängd]]&gt;0,IF(HBL[[#This Row],[Enhet]]=Listor!$A$44,HBL[[#This Row],[Hållbar mängd]]*HBL[[#This Row],[Effektivt värmevärde]]*1000,HBL[[#This Row],[Hållbar mängd]]*HBL[[#This Row],[Effektivt värmevärde]]),"")</f>
        <v/>
      </c>
      <c r="C637" s="120" t="str">
        <f>IFERROR(IF(VLOOKUP(HBL[[#This Row],[Drivmedel]],DML_drivmedel[[FuelID]:[Reduktionsplikt]],10,FALSE)="Ja",VLOOKUP(HBL[[#This Row],[Drivmedelskategori]],Drivmedel[],5,FALSE),""),"")</f>
        <v/>
      </c>
      <c r="D637" s="9" t="str">
        <f>IFERROR(IF(HBL[[#This Row],[Hållbar mängd]]&gt;0,HBL[[#This Row],[Växthusgasutsläpp g CO2e/MJ]]*HBL[[#This Row],[Energimängd MJ]]/1000000,""),"")</f>
        <v/>
      </c>
      <c r="E637" s="9" t="str">
        <f>IF(HBL[[#This Row],[Hållbar mängd]]&gt;0,CONCATENATE(Rapporteringsår,"-",HBL[[#This Row],[ID]]),"")</f>
        <v/>
      </c>
      <c r="F637" s="9" t="str">
        <f>IF(HBL[[#This Row],[Hållbar mängd]]&gt;0,Organisationsnummer,"")</f>
        <v/>
      </c>
      <c r="G637" s="9" t="str">
        <f>IF(HBL[[#This Row],[Hållbar mängd]]&gt;0,Rapporteringsår,"")</f>
        <v/>
      </c>
      <c r="H637" s="76" t="str">
        <f>IFERROR(VLOOKUP(HBL[[#This Row],[Råvara]],Råvaror!$B$3:$D$81,3,FALSE),"")</f>
        <v/>
      </c>
      <c r="I637" s="76" t="str">
        <f>IFERROR(VLOOKUP(HBL[[#This Row],[Råvara]],Råvaror!$B$3:$E$81,4,FALSE),"")</f>
        <v/>
      </c>
      <c r="J637" s="76" t="str">
        <f>IFERROR(VLOOKUP(HBL[[#This Row],[Drivmedel]],DML_drivmedel[[FuelID]:[Drivmedel]],6,FALSE),"")</f>
        <v/>
      </c>
      <c r="K637" s="148">
        <v>3635</v>
      </c>
      <c r="L637" s="3"/>
      <c r="M637" s="3"/>
      <c r="N637" s="3"/>
      <c r="O637" s="78"/>
      <c r="P637" s="3"/>
      <c r="Q637" s="3" t="str">
        <f>IFERROR(HLOOKUP(HBL[[#This Row],[Bränslekategori]],Listor!$G$292:$N$306,IF(HBL[[#This Row],[Enhet]]=Listor!$A$44,14,IF(HBL[[#This Row],[Enhet]]=Listor!$A$45,15,"")),FALSE),"")</f>
        <v/>
      </c>
      <c r="R637" s="3"/>
      <c r="S637" s="3"/>
      <c r="T637" s="3"/>
      <c r="U637" s="3"/>
      <c r="V637" s="3"/>
      <c r="W637" s="3"/>
      <c r="X637" s="3"/>
      <c r="Y637" s="77" t="str">
        <f>IF(HBL[[#This Row],[Produktionskedja]]&lt;&gt;"",VLOOKUP(HBL[[#This Row],[Produktionskedja]],Normalvärden[],4,FALSE),"")</f>
        <v/>
      </c>
      <c r="Z637" s="54"/>
      <c r="AA637" s="3"/>
      <c r="AB637" s="54"/>
      <c r="AC637" s="55" t="str">
        <f>IF(HBL[[#This Row],[Växthusgasutsläpp g CO2e/MJ]]&lt;&gt;"",IF(HBL[[#This Row],[Växthusgasutsläpp g CO2e/MJ]]&gt;(0.5*VLOOKUP(HBL[[#This Row],[Användningsområde]],Användningsområde[],2,FALSE)),"Utsläppsminskningen är mindre än 50 % och uppfyller därför inte hållbarhetskriterierna",""),"")</f>
        <v/>
      </c>
      <c r="AD637" s="55"/>
    </row>
    <row r="638" spans="2:30" x14ac:dyDescent="0.35">
      <c r="B638" s="9" t="str">
        <f>IF(HBL[[#This Row],[Hållbar mängd]]&gt;0,IF(HBL[[#This Row],[Enhet]]=Listor!$A$44,HBL[[#This Row],[Hållbar mängd]]*HBL[[#This Row],[Effektivt värmevärde]]*1000,HBL[[#This Row],[Hållbar mängd]]*HBL[[#This Row],[Effektivt värmevärde]]),"")</f>
        <v/>
      </c>
      <c r="C638" s="120" t="str">
        <f>IFERROR(IF(VLOOKUP(HBL[[#This Row],[Drivmedel]],DML_drivmedel[[FuelID]:[Reduktionsplikt]],10,FALSE)="Ja",VLOOKUP(HBL[[#This Row],[Drivmedelskategori]],Drivmedel[],5,FALSE),""),"")</f>
        <v/>
      </c>
      <c r="D638" s="9" t="str">
        <f>IFERROR(IF(HBL[[#This Row],[Hållbar mängd]]&gt;0,HBL[[#This Row],[Växthusgasutsläpp g CO2e/MJ]]*HBL[[#This Row],[Energimängd MJ]]/1000000,""),"")</f>
        <v/>
      </c>
      <c r="E638" s="9" t="str">
        <f>IF(HBL[[#This Row],[Hållbar mängd]]&gt;0,CONCATENATE(Rapporteringsår,"-",HBL[[#This Row],[ID]]),"")</f>
        <v/>
      </c>
      <c r="F638" s="9" t="str">
        <f>IF(HBL[[#This Row],[Hållbar mängd]]&gt;0,Organisationsnummer,"")</f>
        <v/>
      </c>
      <c r="G638" s="9" t="str">
        <f>IF(HBL[[#This Row],[Hållbar mängd]]&gt;0,Rapporteringsår,"")</f>
        <v/>
      </c>
      <c r="H638" s="76" t="str">
        <f>IFERROR(VLOOKUP(HBL[[#This Row],[Råvara]],Råvaror!$B$3:$D$81,3,FALSE),"")</f>
        <v/>
      </c>
      <c r="I638" s="76" t="str">
        <f>IFERROR(VLOOKUP(HBL[[#This Row],[Råvara]],Råvaror!$B$3:$E$81,4,FALSE),"")</f>
        <v/>
      </c>
      <c r="J638" s="76" t="str">
        <f>IFERROR(VLOOKUP(HBL[[#This Row],[Drivmedel]],DML_drivmedel[[FuelID]:[Drivmedel]],6,FALSE),"")</f>
        <v/>
      </c>
      <c r="K638" s="148">
        <v>3636</v>
      </c>
      <c r="L638" s="3"/>
      <c r="M638" s="3"/>
      <c r="N638" s="3"/>
      <c r="O638" s="78"/>
      <c r="P638" s="3"/>
      <c r="Q638" s="3" t="str">
        <f>IFERROR(HLOOKUP(HBL[[#This Row],[Bränslekategori]],Listor!$G$292:$N$306,IF(HBL[[#This Row],[Enhet]]=Listor!$A$44,14,IF(HBL[[#This Row],[Enhet]]=Listor!$A$45,15,"")),FALSE),"")</f>
        <v/>
      </c>
      <c r="R638" s="3"/>
      <c r="S638" s="3"/>
      <c r="T638" s="3"/>
      <c r="U638" s="3"/>
      <c r="V638" s="3"/>
      <c r="W638" s="3"/>
      <c r="X638" s="3"/>
      <c r="Y638" s="77" t="str">
        <f>IF(HBL[[#This Row],[Produktionskedja]]&lt;&gt;"",VLOOKUP(HBL[[#This Row],[Produktionskedja]],Normalvärden[],4,FALSE),"")</f>
        <v/>
      </c>
      <c r="Z638" s="54"/>
      <c r="AA638" s="3"/>
      <c r="AB638" s="54"/>
      <c r="AC638" s="55" t="str">
        <f>IF(HBL[[#This Row],[Växthusgasutsläpp g CO2e/MJ]]&lt;&gt;"",IF(HBL[[#This Row],[Växthusgasutsläpp g CO2e/MJ]]&gt;(0.5*VLOOKUP(HBL[[#This Row],[Användningsområde]],Användningsområde[],2,FALSE)),"Utsläppsminskningen är mindre än 50 % och uppfyller därför inte hållbarhetskriterierna",""),"")</f>
        <v/>
      </c>
      <c r="AD638" s="55"/>
    </row>
    <row r="639" spans="2:30" x14ac:dyDescent="0.35">
      <c r="B639" s="9" t="str">
        <f>IF(HBL[[#This Row],[Hållbar mängd]]&gt;0,IF(HBL[[#This Row],[Enhet]]=Listor!$A$44,HBL[[#This Row],[Hållbar mängd]]*HBL[[#This Row],[Effektivt värmevärde]]*1000,HBL[[#This Row],[Hållbar mängd]]*HBL[[#This Row],[Effektivt värmevärde]]),"")</f>
        <v/>
      </c>
      <c r="C639" s="120" t="str">
        <f>IFERROR(IF(VLOOKUP(HBL[[#This Row],[Drivmedel]],DML_drivmedel[[FuelID]:[Reduktionsplikt]],10,FALSE)="Ja",VLOOKUP(HBL[[#This Row],[Drivmedelskategori]],Drivmedel[],5,FALSE),""),"")</f>
        <v/>
      </c>
      <c r="D639" s="9" t="str">
        <f>IFERROR(IF(HBL[[#This Row],[Hållbar mängd]]&gt;0,HBL[[#This Row],[Växthusgasutsläpp g CO2e/MJ]]*HBL[[#This Row],[Energimängd MJ]]/1000000,""),"")</f>
        <v/>
      </c>
      <c r="E639" s="9" t="str">
        <f>IF(HBL[[#This Row],[Hållbar mängd]]&gt;0,CONCATENATE(Rapporteringsår,"-",HBL[[#This Row],[ID]]),"")</f>
        <v/>
      </c>
      <c r="F639" s="9" t="str">
        <f>IF(HBL[[#This Row],[Hållbar mängd]]&gt;0,Organisationsnummer,"")</f>
        <v/>
      </c>
      <c r="G639" s="9" t="str">
        <f>IF(HBL[[#This Row],[Hållbar mängd]]&gt;0,Rapporteringsår,"")</f>
        <v/>
      </c>
      <c r="H639" s="76" t="str">
        <f>IFERROR(VLOOKUP(HBL[[#This Row],[Råvara]],Råvaror!$B$3:$D$81,3,FALSE),"")</f>
        <v/>
      </c>
      <c r="I639" s="76" t="str">
        <f>IFERROR(VLOOKUP(HBL[[#This Row],[Råvara]],Råvaror!$B$3:$E$81,4,FALSE),"")</f>
        <v/>
      </c>
      <c r="J639" s="76" t="str">
        <f>IFERROR(VLOOKUP(HBL[[#This Row],[Drivmedel]],DML_drivmedel[[FuelID]:[Drivmedel]],6,FALSE),"")</f>
        <v/>
      </c>
      <c r="K639" s="148">
        <v>3637</v>
      </c>
      <c r="L639" s="3"/>
      <c r="M639" s="3"/>
      <c r="N639" s="3"/>
      <c r="O639" s="78"/>
      <c r="P639" s="3"/>
      <c r="Q639" s="3" t="str">
        <f>IFERROR(HLOOKUP(HBL[[#This Row],[Bränslekategori]],Listor!$G$292:$N$306,IF(HBL[[#This Row],[Enhet]]=Listor!$A$44,14,IF(HBL[[#This Row],[Enhet]]=Listor!$A$45,15,"")),FALSE),"")</f>
        <v/>
      </c>
      <c r="R639" s="3"/>
      <c r="S639" s="3"/>
      <c r="T639" s="3"/>
      <c r="U639" s="3"/>
      <c r="V639" s="3"/>
      <c r="W639" s="3"/>
      <c r="X639" s="3"/>
      <c r="Y639" s="77" t="str">
        <f>IF(HBL[[#This Row],[Produktionskedja]]&lt;&gt;"",VLOOKUP(HBL[[#This Row],[Produktionskedja]],Normalvärden[],4,FALSE),"")</f>
        <v/>
      </c>
      <c r="Z639" s="54"/>
      <c r="AA639" s="3"/>
      <c r="AB639" s="54"/>
      <c r="AC639" s="55" t="str">
        <f>IF(HBL[[#This Row],[Växthusgasutsläpp g CO2e/MJ]]&lt;&gt;"",IF(HBL[[#This Row],[Växthusgasutsläpp g CO2e/MJ]]&gt;(0.5*VLOOKUP(HBL[[#This Row],[Användningsområde]],Användningsområde[],2,FALSE)),"Utsläppsminskningen är mindre än 50 % och uppfyller därför inte hållbarhetskriterierna",""),"")</f>
        <v/>
      </c>
      <c r="AD639" s="55"/>
    </row>
    <row r="640" spans="2:30" x14ac:dyDescent="0.35">
      <c r="B640" s="9" t="str">
        <f>IF(HBL[[#This Row],[Hållbar mängd]]&gt;0,IF(HBL[[#This Row],[Enhet]]=Listor!$A$44,HBL[[#This Row],[Hållbar mängd]]*HBL[[#This Row],[Effektivt värmevärde]]*1000,HBL[[#This Row],[Hållbar mängd]]*HBL[[#This Row],[Effektivt värmevärde]]),"")</f>
        <v/>
      </c>
      <c r="C640" s="120" t="str">
        <f>IFERROR(IF(VLOOKUP(HBL[[#This Row],[Drivmedel]],DML_drivmedel[[FuelID]:[Reduktionsplikt]],10,FALSE)="Ja",VLOOKUP(HBL[[#This Row],[Drivmedelskategori]],Drivmedel[],5,FALSE),""),"")</f>
        <v/>
      </c>
      <c r="D640" s="9" t="str">
        <f>IFERROR(IF(HBL[[#This Row],[Hållbar mängd]]&gt;0,HBL[[#This Row],[Växthusgasutsläpp g CO2e/MJ]]*HBL[[#This Row],[Energimängd MJ]]/1000000,""),"")</f>
        <v/>
      </c>
      <c r="E640" s="9" t="str">
        <f>IF(HBL[[#This Row],[Hållbar mängd]]&gt;0,CONCATENATE(Rapporteringsår,"-",HBL[[#This Row],[ID]]),"")</f>
        <v/>
      </c>
      <c r="F640" s="9" t="str">
        <f>IF(HBL[[#This Row],[Hållbar mängd]]&gt;0,Organisationsnummer,"")</f>
        <v/>
      </c>
      <c r="G640" s="9" t="str">
        <f>IF(HBL[[#This Row],[Hållbar mängd]]&gt;0,Rapporteringsår,"")</f>
        <v/>
      </c>
      <c r="H640" s="76" t="str">
        <f>IFERROR(VLOOKUP(HBL[[#This Row],[Råvara]],Råvaror!$B$3:$D$81,3,FALSE),"")</f>
        <v/>
      </c>
      <c r="I640" s="76" t="str">
        <f>IFERROR(VLOOKUP(HBL[[#This Row],[Råvara]],Råvaror!$B$3:$E$81,4,FALSE),"")</f>
        <v/>
      </c>
      <c r="J640" s="76" t="str">
        <f>IFERROR(VLOOKUP(HBL[[#This Row],[Drivmedel]],DML_drivmedel[[FuelID]:[Drivmedel]],6,FALSE),"")</f>
        <v/>
      </c>
      <c r="K640" s="148">
        <v>3638</v>
      </c>
      <c r="L640" s="3"/>
      <c r="M640" s="3"/>
      <c r="N640" s="3"/>
      <c r="O640" s="78"/>
      <c r="P640" s="3"/>
      <c r="Q640" s="3" t="str">
        <f>IFERROR(HLOOKUP(HBL[[#This Row],[Bränslekategori]],Listor!$G$292:$N$306,IF(HBL[[#This Row],[Enhet]]=Listor!$A$44,14,IF(HBL[[#This Row],[Enhet]]=Listor!$A$45,15,"")),FALSE),"")</f>
        <v/>
      </c>
      <c r="R640" s="3"/>
      <c r="S640" s="3"/>
      <c r="T640" s="3"/>
      <c r="U640" s="3"/>
      <c r="V640" s="3"/>
      <c r="W640" s="3"/>
      <c r="X640" s="3"/>
      <c r="Y640" s="77" t="str">
        <f>IF(HBL[[#This Row],[Produktionskedja]]&lt;&gt;"",VLOOKUP(HBL[[#This Row],[Produktionskedja]],Normalvärden[],4,FALSE),"")</f>
        <v/>
      </c>
      <c r="Z640" s="54"/>
      <c r="AA640" s="3"/>
      <c r="AB640" s="54"/>
      <c r="AC640" s="55" t="str">
        <f>IF(HBL[[#This Row],[Växthusgasutsläpp g CO2e/MJ]]&lt;&gt;"",IF(HBL[[#This Row],[Växthusgasutsläpp g CO2e/MJ]]&gt;(0.5*VLOOKUP(HBL[[#This Row],[Användningsområde]],Användningsområde[],2,FALSE)),"Utsläppsminskningen är mindre än 50 % och uppfyller därför inte hållbarhetskriterierna",""),"")</f>
        <v/>
      </c>
      <c r="AD640" s="55"/>
    </row>
    <row r="641" spans="2:30" x14ac:dyDescent="0.35">
      <c r="B641" s="9" t="str">
        <f>IF(HBL[[#This Row],[Hållbar mängd]]&gt;0,IF(HBL[[#This Row],[Enhet]]=Listor!$A$44,HBL[[#This Row],[Hållbar mängd]]*HBL[[#This Row],[Effektivt värmevärde]]*1000,HBL[[#This Row],[Hållbar mängd]]*HBL[[#This Row],[Effektivt värmevärde]]),"")</f>
        <v/>
      </c>
      <c r="C641" s="120" t="str">
        <f>IFERROR(IF(VLOOKUP(HBL[[#This Row],[Drivmedel]],DML_drivmedel[[FuelID]:[Reduktionsplikt]],10,FALSE)="Ja",VLOOKUP(HBL[[#This Row],[Drivmedelskategori]],Drivmedel[],5,FALSE),""),"")</f>
        <v/>
      </c>
      <c r="D641" s="9" t="str">
        <f>IFERROR(IF(HBL[[#This Row],[Hållbar mängd]]&gt;0,HBL[[#This Row],[Växthusgasutsläpp g CO2e/MJ]]*HBL[[#This Row],[Energimängd MJ]]/1000000,""),"")</f>
        <v/>
      </c>
      <c r="E641" s="9" t="str">
        <f>IF(HBL[[#This Row],[Hållbar mängd]]&gt;0,CONCATENATE(Rapporteringsår,"-",HBL[[#This Row],[ID]]),"")</f>
        <v/>
      </c>
      <c r="F641" s="9" t="str">
        <f>IF(HBL[[#This Row],[Hållbar mängd]]&gt;0,Organisationsnummer,"")</f>
        <v/>
      </c>
      <c r="G641" s="9" t="str">
        <f>IF(HBL[[#This Row],[Hållbar mängd]]&gt;0,Rapporteringsår,"")</f>
        <v/>
      </c>
      <c r="H641" s="76" t="str">
        <f>IFERROR(VLOOKUP(HBL[[#This Row],[Råvara]],Råvaror!$B$3:$D$81,3,FALSE),"")</f>
        <v/>
      </c>
      <c r="I641" s="76" t="str">
        <f>IFERROR(VLOOKUP(HBL[[#This Row],[Råvara]],Råvaror!$B$3:$E$81,4,FALSE),"")</f>
        <v/>
      </c>
      <c r="J641" s="76" t="str">
        <f>IFERROR(VLOOKUP(HBL[[#This Row],[Drivmedel]],DML_drivmedel[[FuelID]:[Drivmedel]],6,FALSE),"")</f>
        <v/>
      </c>
      <c r="K641" s="148">
        <v>3639</v>
      </c>
      <c r="L641" s="3"/>
      <c r="M641" s="3"/>
      <c r="N641" s="3"/>
      <c r="O641" s="78"/>
      <c r="P641" s="3"/>
      <c r="Q641" s="3" t="str">
        <f>IFERROR(HLOOKUP(HBL[[#This Row],[Bränslekategori]],Listor!$G$292:$N$306,IF(HBL[[#This Row],[Enhet]]=Listor!$A$44,14,IF(HBL[[#This Row],[Enhet]]=Listor!$A$45,15,"")),FALSE),"")</f>
        <v/>
      </c>
      <c r="R641" s="3"/>
      <c r="S641" s="3"/>
      <c r="T641" s="3"/>
      <c r="U641" s="3"/>
      <c r="V641" s="3"/>
      <c r="W641" s="3"/>
      <c r="X641" s="3"/>
      <c r="Y641" s="77" t="str">
        <f>IF(HBL[[#This Row],[Produktionskedja]]&lt;&gt;"",VLOOKUP(HBL[[#This Row],[Produktionskedja]],Normalvärden[],4,FALSE),"")</f>
        <v/>
      </c>
      <c r="Z641" s="54"/>
      <c r="AA641" s="3"/>
      <c r="AB641" s="54"/>
      <c r="AC641" s="55" t="str">
        <f>IF(HBL[[#This Row],[Växthusgasutsläpp g CO2e/MJ]]&lt;&gt;"",IF(HBL[[#This Row],[Växthusgasutsläpp g CO2e/MJ]]&gt;(0.5*VLOOKUP(HBL[[#This Row],[Användningsområde]],Användningsområde[],2,FALSE)),"Utsläppsminskningen är mindre än 50 % och uppfyller därför inte hållbarhetskriterierna",""),"")</f>
        <v/>
      </c>
      <c r="AD641" s="55"/>
    </row>
    <row r="642" spans="2:30" x14ac:dyDescent="0.35">
      <c r="B642" s="9" t="str">
        <f>IF(HBL[[#This Row],[Hållbar mängd]]&gt;0,IF(HBL[[#This Row],[Enhet]]=Listor!$A$44,HBL[[#This Row],[Hållbar mängd]]*HBL[[#This Row],[Effektivt värmevärde]]*1000,HBL[[#This Row],[Hållbar mängd]]*HBL[[#This Row],[Effektivt värmevärde]]),"")</f>
        <v/>
      </c>
      <c r="C642" s="120" t="str">
        <f>IFERROR(IF(VLOOKUP(HBL[[#This Row],[Drivmedel]],DML_drivmedel[[FuelID]:[Reduktionsplikt]],10,FALSE)="Ja",VLOOKUP(HBL[[#This Row],[Drivmedelskategori]],Drivmedel[],5,FALSE),""),"")</f>
        <v/>
      </c>
      <c r="D642" s="9" t="str">
        <f>IFERROR(IF(HBL[[#This Row],[Hållbar mängd]]&gt;0,HBL[[#This Row],[Växthusgasutsläpp g CO2e/MJ]]*HBL[[#This Row],[Energimängd MJ]]/1000000,""),"")</f>
        <v/>
      </c>
      <c r="E642" s="9" t="str">
        <f>IF(HBL[[#This Row],[Hållbar mängd]]&gt;0,CONCATENATE(Rapporteringsår,"-",HBL[[#This Row],[ID]]),"")</f>
        <v/>
      </c>
      <c r="F642" s="9" t="str">
        <f>IF(HBL[[#This Row],[Hållbar mängd]]&gt;0,Organisationsnummer,"")</f>
        <v/>
      </c>
      <c r="G642" s="9" t="str">
        <f>IF(HBL[[#This Row],[Hållbar mängd]]&gt;0,Rapporteringsår,"")</f>
        <v/>
      </c>
      <c r="H642" s="76" t="str">
        <f>IFERROR(VLOOKUP(HBL[[#This Row],[Råvara]],Råvaror!$B$3:$D$81,3,FALSE),"")</f>
        <v/>
      </c>
      <c r="I642" s="76" t="str">
        <f>IFERROR(VLOOKUP(HBL[[#This Row],[Råvara]],Råvaror!$B$3:$E$81,4,FALSE),"")</f>
        <v/>
      </c>
      <c r="J642" s="76" t="str">
        <f>IFERROR(VLOOKUP(HBL[[#This Row],[Drivmedel]],DML_drivmedel[[FuelID]:[Drivmedel]],6,FALSE),"")</f>
        <v/>
      </c>
      <c r="K642" s="148">
        <v>3640</v>
      </c>
      <c r="L642" s="3"/>
      <c r="M642" s="3"/>
      <c r="N642" s="3"/>
      <c r="O642" s="78"/>
      <c r="P642" s="3"/>
      <c r="Q642" s="3" t="str">
        <f>IFERROR(HLOOKUP(HBL[[#This Row],[Bränslekategori]],Listor!$G$292:$N$306,IF(HBL[[#This Row],[Enhet]]=Listor!$A$44,14,IF(HBL[[#This Row],[Enhet]]=Listor!$A$45,15,"")),FALSE),"")</f>
        <v/>
      </c>
      <c r="R642" s="3"/>
      <c r="S642" s="3"/>
      <c r="T642" s="3"/>
      <c r="U642" s="3"/>
      <c r="V642" s="3"/>
      <c r="W642" s="3"/>
      <c r="X642" s="3"/>
      <c r="Y642" s="77" t="str">
        <f>IF(HBL[[#This Row],[Produktionskedja]]&lt;&gt;"",VLOOKUP(HBL[[#This Row],[Produktionskedja]],Normalvärden[],4,FALSE),"")</f>
        <v/>
      </c>
      <c r="Z642" s="54"/>
      <c r="AA642" s="3"/>
      <c r="AB642" s="54"/>
      <c r="AC642" s="55" t="str">
        <f>IF(HBL[[#This Row],[Växthusgasutsläpp g CO2e/MJ]]&lt;&gt;"",IF(HBL[[#This Row],[Växthusgasutsläpp g CO2e/MJ]]&gt;(0.5*VLOOKUP(HBL[[#This Row],[Användningsområde]],Användningsområde[],2,FALSE)),"Utsläppsminskningen är mindre än 50 % och uppfyller därför inte hållbarhetskriterierna",""),"")</f>
        <v/>
      </c>
      <c r="AD642" s="55"/>
    </row>
    <row r="643" spans="2:30" x14ac:dyDescent="0.35">
      <c r="B643" s="9" t="str">
        <f>IF(HBL[[#This Row],[Hållbar mängd]]&gt;0,IF(HBL[[#This Row],[Enhet]]=Listor!$A$44,HBL[[#This Row],[Hållbar mängd]]*HBL[[#This Row],[Effektivt värmevärde]]*1000,HBL[[#This Row],[Hållbar mängd]]*HBL[[#This Row],[Effektivt värmevärde]]),"")</f>
        <v/>
      </c>
      <c r="C643" s="120" t="str">
        <f>IFERROR(IF(VLOOKUP(HBL[[#This Row],[Drivmedel]],DML_drivmedel[[FuelID]:[Reduktionsplikt]],10,FALSE)="Ja",VLOOKUP(HBL[[#This Row],[Drivmedelskategori]],Drivmedel[],5,FALSE),""),"")</f>
        <v/>
      </c>
      <c r="D643" s="9" t="str">
        <f>IFERROR(IF(HBL[[#This Row],[Hållbar mängd]]&gt;0,HBL[[#This Row],[Växthusgasutsläpp g CO2e/MJ]]*HBL[[#This Row],[Energimängd MJ]]/1000000,""),"")</f>
        <v/>
      </c>
      <c r="E643" s="9" t="str">
        <f>IF(HBL[[#This Row],[Hållbar mängd]]&gt;0,CONCATENATE(Rapporteringsår,"-",HBL[[#This Row],[ID]]),"")</f>
        <v/>
      </c>
      <c r="F643" s="9" t="str">
        <f>IF(HBL[[#This Row],[Hållbar mängd]]&gt;0,Organisationsnummer,"")</f>
        <v/>
      </c>
      <c r="G643" s="9" t="str">
        <f>IF(HBL[[#This Row],[Hållbar mängd]]&gt;0,Rapporteringsår,"")</f>
        <v/>
      </c>
      <c r="H643" s="76" t="str">
        <f>IFERROR(VLOOKUP(HBL[[#This Row],[Råvara]],Råvaror!$B$3:$D$81,3,FALSE),"")</f>
        <v/>
      </c>
      <c r="I643" s="76" t="str">
        <f>IFERROR(VLOOKUP(HBL[[#This Row],[Råvara]],Råvaror!$B$3:$E$81,4,FALSE),"")</f>
        <v/>
      </c>
      <c r="J643" s="76" t="str">
        <f>IFERROR(VLOOKUP(HBL[[#This Row],[Drivmedel]],DML_drivmedel[[FuelID]:[Drivmedel]],6,FALSE),"")</f>
        <v/>
      </c>
      <c r="K643" s="148">
        <v>3641</v>
      </c>
      <c r="L643" s="3"/>
      <c r="M643" s="3"/>
      <c r="N643" s="3"/>
      <c r="O643" s="78"/>
      <c r="P643" s="3"/>
      <c r="Q643" s="3" t="str">
        <f>IFERROR(HLOOKUP(HBL[[#This Row],[Bränslekategori]],Listor!$G$292:$N$306,IF(HBL[[#This Row],[Enhet]]=Listor!$A$44,14,IF(HBL[[#This Row],[Enhet]]=Listor!$A$45,15,"")),FALSE),"")</f>
        <v/>
      </c>
      <c r="R643" s="3"/>
      <c r="S643" s="3"/>
      <c r="T643" s="3"/>
      <c r="U643" s="3"/>
      <c r="V643" s="3"/>
      <c r="W643" s="3"/>
      <c r="X643" s="3"/>
      <c r="Y643" s="77" t="str">
        <f>IF(HBL[[#This Row],[Produktionskedja]]&lt;&gt;"",VLOOKUP(HBL[[#This Row],[Produktionskedja]],Normalvärden[],4,FALSE),"")</f>
        <v/>
      </c>
      <c r="Z643" s="54"/>
      <c r="AA643" s="3"/>
      <c r="AB643" s="54"/>
      <c r="AC643" s="55" t="str">
        <f>IF(HBL[[#This Row],[Växthusgasutsläpp g CO2e/MJ]]&lt;&gt;"",IF(HBL[[#This Row],[Växthusgasutsläpp g CO2e/MJ]]&gt;(0.5*VLOOKUP(HBL[[#This Row],[Användningsområde]],Användningsområde[],2,FALSE)),"Utsläppsminskningen är mindre än 50 % och uppfyller därför inte hållbarhetskriterierna",""),"")</f>
        <v/>
      </c>
      <c r="AD643" s="55"/>
    </row>
    <row r="644" spans="2:30" x14ac:dyDescent="0.35">
      <c r="B644" s="9" t="str">
        <f>IF(HBL[[#This Row],[Hållbar mängd]]&gt;0,IF(HBL[[#This Row],[Enhet]]=Listor!$A$44,HBL[[#This Row],[Hållbar mängd]]*HBL[[#This Row],[Effektivt värmevärde]]*1000,HBL[[#This Row],[Hållbar mängd]]*HBL[[#This Row],[Effektivt värmevärde]]),"")</f>
        <v/>
      </c>
      <c r="C644" s="120" t="str">
        <f>IFERROR(IF(VLOOKUP(HBL[[#This Row],[Drivmedel]],DML_drivmedel[[FuelID]:[Reduktionsplikt]],10,FALSE)="Ja",VLOOKUP(HBL[[#This Row],[Drivmedelskategori]],Drivmedel[],5,FALSE),""),"")</f>
        <v/>
      </c>
      <c r="D644" s="9" t="str">
        <f>IFERROR(IF(HBL[[#This Row],[Hållbar mängd]]&gt;0,HBL[[#This Row],[Växthusgasutsläpp g CO2e/MJ]]*HBL[[#This Row],[Energimängd MJ]]/1000000,""),"")</f>
        <v/>
      </c>
      <c r="E644" s="9" t="str">
        <f>IF(HBL[[#This Row],[Hållbar mängd]]&gt;0,CONCATENATE(Rapporteringsår,"-",HBL[[#This Row],[ID]]),"")</f>
        <v/>
      </c>
      <c r="F644" s="9" t="str">
        <f>IF(HBL[[#This Row],[Hållbar mängd]]&gt;0,Organisationsnummer,"")</f>
        <v/>
      </c>
      <c r="G644" s="9" t="str">
        <f>IF(HBL[[#This Row],[Hållbar mängd]]&gt;0,Rapporteringsår,"")</f>
        <v/>
      </c>
      <c r="H644" s="76" t="str">
        <f>IFERROR(VLOOKUP(HBL[[#This Row],[Råvara]],Råvaror!$B$3:$D$81,3,FALSE),"")</f>
        <v/>
      </c>
      <c r="I644" s="76" t="str">
        <f>IFERROR(VLOOKUP(HBL[[#This Row],[Råvara]],Råvaror!$B$3:$E$81,4,FALSE),"")</f>
        <v/>
      </c>
      <c r="J644" s="76" t="str">
        <f>IFERROR(VLOOKUP(HBL[[#This Row],[Drivmedel]],DML_drivmedel[[FuelID]:[Drivmedel]],6,FALSE),"")</f>
        <v/>
      </c>
      <c r="K644" s="148">
        <v>3642</v>
      </c>
      <c r="L644" s="3"/>
      <c r="M644" s="3"/>
      <c r="N644" s="3"/>
      <c r="O644" s="78"/>
      <c r="P644" s="3"/>
      <c r="Q644" s="3" t="str">
        <f>IFERROR(HLOOKUP(HBL[[#This Row],[Bränslekategori]],Listor!$G$292:$N$306,IF(HBL[[#This Row],[Enhet]]=Listor!$A$44,14,IF(HBL[[#This Row],[Enhet]]=Listor!$A$45,15,"")),FALSE),"")</f>
        <v/>
      </c>
      <c r="R644" s="3"/>
      <c r="S644" s="3"/>
      <c r="T644" s="3"/>
      <c r="U644" s="3"/>
      <c r="V644" s="3"/>
      <c r="W644" s="3"/>
      <c r="X644" s="3"/>
      <c r="Y644" s="77" t="str">
        <f>IF(HBL[[#This Row],[Produktionskedja]]&lt;&gt;"",VLOOKUP(HBL[[#This Row],[Produktionskedja]],Normalvärden[],4,FALSE),"")</f>
        <v/>
      </c>
      <c r="Z644" s="54"/>
      <c r="AA644" s="3"/>
      <c r="AB644" s="54"/>
      <c r="AC644" s="55" t="str">
        <f>IF(HBL[[#This Row],[Växthusgasutsläpp g CO2e/MJ]]&lt;&gt;"",IF(HBL[[#This Row],[Växthusgasutsläpp g CO2e/MJ]]&gt;(0.5*VLOOKUP(HBL[[#This Row],[Användningsområde]],Användningsområde[],2,FALSE)),"Utsläppsminskningen är mindre än 50 % och uppfyller därför inte hållbarhetskriterierna",""),"")</f>
        <v/>
      </c>
      <c r="AD644" s="55"/>
    </row>
    <row r="645" spans="2:30" x14ac:dyDescent="0.35">
      <c r="B645" s="9" t="str">
        <f>IF(HBL[[#This Row],[Hållbar mängd]]&gt;0,IF(HBL[[#This Row],[Enhet]]=Listor!$A$44,HBL[[#This Row],[Hållbar mängd]]*HBL[[#This Row],[Effektivt värmevärde]]*1000,HBL[[#This Row],[Hållbar mängd]]*HBL[[#This Row],[Effektivt värmevärde]]),"")</f>
        <v/>
      </c>
      <c r="C645" s="120" t="str">
        <f>IFERROR(IF(VLOOKUP(HBL[[#This Row],[Drivmedel]],DML_drivmedel[[FuelID]:[Reduktionsplikt]],10,FALSE)="Ja",VLOOKUP(HBL[[#This Row],[Drivmedelskategori]],Drivmedel[],5,FALSE),""),"")</f>
        <v/>
      </c>
      <c r="D645" s="9" t="str">
        <f>IFERROR(IF(HBL[[#This Row],[Hållbar mängd]]&gt;0,HBL[[#This Row],[Växthusgasutsläpp g CO2e/MJ]]*HBL[[#This Row],[Energimängd MJ]]/1000000,""),"")</f>
        <v/>
      </c>
      <c r="E645" s="9" t="str">
        <f>IF(HBL[[#This Row],[Hållbar mängd]]&gt;0,CONCATENATE(Rapporteringsår,"-",HBL[[#This Row],[ID]]),"")</f>
        <v/>
      </c>
      <c r="F645" s="9" t="str">
        <f>IF(HBL[[#This Row],[Hållbar mängd]]&gt;0,Organisationsnummer,"")</f>
        <v/>
      </c>
      <c r="G645" s="9" t="str">
        <f>IF(HBL[[#This Row],[Hållbar mängd]]&gt;0,Rapporteringsår,"")</f>
        <v/>
      </c>
      <c r="H645" s="76" t="str">
        <f>IFERROR(VLOOKUP(HBL[[#This Row],[Råvara]],Råvaror!$B$3:$D$81,3,FALSE),"")</f>
        <v/>
      </c>
      <c r="I645" s="76" t="str">
        <f>IFERROR(VLOOKUP(HBL[[#This Row],[Råvara]],Råvaror!$B$3:$E$81,4,FALSE),"")</f>
        <v/>
      </c>
      <c r="J645" s="76" t="str">
        <f>IFERROR(VLOOKUP(HBL[[#This Row],[Drivmedel]],DML_drivmedel[[FuelID]:[Drivmedel]],6,FALSE),"")</f>
        <v/>
      </c>
      <c r="K645" s="148">
        <v>3643</v>
      </c>
      <c r="L645" s="3"/>
      <c r="M645" s="3"/>
      <c r="N645" s="3"/>
      <c r="O645" s="78"/>
      <c r="P645" s="3"/>
      <c r="Q645" s="3" t="str">
        <f>IFERROR(HLOOKUP(HBL[[#This Row],[Bränslekategori]],Listor!$G$292:$N$306,IF(HBL[[#This Row],[Enhet]]=Listor!$A$44,14,IF(HBL[[#This Row],[Enhet]]=Listor!$A$45,15,"")),FALSE),"")</f>
        <v/>
      </c>
      <c r="R645" s="3"/>
      <c r="S645" s="3"/>
      <c r="T645" s="3"/>
      <c r="U645" s="3"/>
      <c r="V645" s="3"/>
      <c r="W645" s="3"/>
      <c r="X645" s="3"/>
      <c r="Y645" s="77" t="str">
        <f>IF(HBL[[#This Row],[Produktionskedja]]&lt;&gt;"",VLOOKUP(HBL[[#This Row],[Produktionskedja]],Normalvärden[],4,FALSE),"")</f>
        <v/>
      </c>
      <c r="Z645" s="54"/>
      <c r="AA645" s="3"/>
      <c r="AB645" s="54"/>
      <c r="AC645" s="55" t="str">
        <f>IF(HBL[[#This Row],[Växthusgasutsläpp g CO2e/MJ]]&lt;&gt;"",IF(HBL[[#This Row],[Växthusgasutsläpp g CO2e/MJ]]&gt;(0.5*VLOOKUP(HBL[[#This Row],[Användningsområde]],Användningsområde[],2,FALSE)),"Utsläppsminskningen är mindre än 50 % och uppfyller därför inte hållbarhetskriterierna",""),"")</f>
        <v/>
      </c>
      <c r="AD645" s="55"/>
    </row>
    <row r="646" spans="2:30" x14ac:dyDescent="0.35">
      <c r="B646" s="9" t="str">
        <f>IF(HBL[[#This Row],[Hållbar mängd]]&gt;0,IF(HBL[[#This Row],[Enhet]]=Listor!$A$44,HBL[[#This Row],[Hållbar mängd]]*HBL[[#This Row],[Effektivt värmevärde]]*1000,HBL[[#This Row],[Hållbar mängd]]*HBL[[#This Row],[Effektivt värmevärde]]),"")</f>
        <v/>
      </c>
      <c r="C646" s="120" t="str">
        <f>IFERROR(IF(VLOOKUP(HBL[[#This Row],[Drivmedel]],DML_drivmedel[[FuelID]:[Reduktionsplikt]],10,FALSE)="Ja",VLOOKUP(HBL[[#This Row],[Drivmedelskategori]],Drivmedel[],5,FALSE),""),"")</f>
        <v/>
      </c>
      <c r="D646" s="9" t="str">
        <f>IFERROR(IF(HBL[[#This Row],[Hållbar mängd]]&gt;0,HBL[[#This Row],[Växthusgasutsläpp g CO2e/MJ]]*HBL[[#This Row],[Energimängd MJ]]/1000000,""),"")</f>
        <v/>
      </c>
      <c r="E646" s="9" t="str">
        <f>IF(HBL[[#This Row],[Hållbar mängd]]&gt;0,CONCATENATE(Rapporteringsår,"-",HBL[[#This Row],[ID]]),"")</f>
        <v/>
      </c>
      <c r="F646" s="9" t="str">
        <f>IF(HBL[[#This Row],[Hållbar mängd]]&gt;0,Organisationsnummer,"")</f>
        <v/>
      </c>
      <c r="G646" s="9" t="str">
        <f>IF(HBL[[#This Row],[Hållbar mängd]]&gt;0,Rapporteringsår,"")</f>
        <v/>
      </c>
      <c r="H646" s="76" t="str">
        <f>IFERROR(VLOOKUP(HBL[[#This Row],[Råvara]],Råvaror!$B$3:$D$81,3,FALSE),"")</f>
        <v/>
      </c>
      <c r="I646" s="76" t="str">
        <f>IFERROR(VLOOKUP(HBL[[#This Row],[Råvara]],Råvaror!$B$3:$E$81,4,FALSE),"")</f>
        <v/>
      </c>
      <c r="J646" s="76" t="str">
        <f>IFERROR(VLOOKUP(HBL[[#This Row],[Drivmedel]],DML_drivmedel[[FuelID]:[Drivmedel]],6,FALSE),"")</f>
        <v/>
      </c>
      <c r="K646" s="148">
        <v>3644</v>
      </c>
      <c r="L646" s="3"/>
      <c r="M646" s="3"/>
      <c r="N646" s="3"/>
      <c r="O646" s="78"/>
      <c r="P646" s="3"/>
      <c r="Q646" s="3" t="str">
        <f>IFERROR(HLOOKUP(HBL[[#This Row],[Bränslekategori]],Listor!$G$292:$N$306,IF(HBL[[#This Row],[Enhet]]=Listor!$A$44,14,IF(HBL[[#This Row],[Enhet]]=Listor!$A$45,15,"")),FALSE),"")</f>
        <v/>
      </c>
      <c r="R646" s="3"/>
      <c r="S646" s="3"/>
      <c r="T646" s="3"/>
      <c r="U646" s="3"/>
      <c r="V646" s="3"/>
      <c r="W646" s="3"/>
      <c r="X646" s="3"/>
      <c r="Y646" s="77" t="str">
        <f>IF(HBL[[#This Row],[Produktionskedja]]&lt;&gt;"",VLOOKUP(HBL[[#This Row],[Produktionskedja]],Normalvärden[],4,FALSE),"")</f>
        <v/>
      </c>
      <c r="Z646" s="54"/>
      <c r="AA646" s="3"/>
      <c r="AB646" s="54"/>
      <c r="AC646" s="55" t="str">
        <f>IF(HBL[[#This Row],[Växthusgasutsläpp g CO2e/MJ]]&lt;&gt;"",IF(HBL[[#This Row],[Växthusgasutsläpp g CO2e/MJ]]&gt;(0.5*VLOOKUP(HBL[[#This Row],[Användningsområde]],Användningsområde[],2,FALSE)),"Utsläppsminskningen är mindre än 50 % och uppfyller därför inte hållbarhetskriterierna",""),"")</f>
        <v/>
      </c>
      <c r="AD646" s="55"/>
    </row>
    <row r="647" spans="2:30" x14ac:dyDescent="0.35">
      <c r="B647" s="9" t="str">
        <f>IF(HBL[[#This Row],[Hållbar mängd]]&gt;0,IF(HBL[[#This Row],[Enhet]]=Listor!$A$44,HBL[[#This Row],[Hållbar mängd]]*HBL[[#This Row],[Effektivt värmevärde]]*1000,HBL[[#This Row],[Hållbar mängd]]*HBL[[#This Row],[Effektivt värmevärde]]),"")</f>
        <v/>
      </c>
      <c r="C647" s="120" t="str">
        <f>IFERROR(IF(VLOOKUP(HBL[[#This Row],[Drivmedel]],DML_drivmedel[[FuelID]:[Reduktionsplikt]],10,FALSE)="Ja",VLOOKUP(HBL[[#This Row],[Drivmedelskategori]],Drivmedel[],5,FALSE),""),"")</f>
        <v/>
      </c>
      <c r="D647" s="9" t="str">
        <f>IFERROR(IF(HBL[[#This Row],[Hållbar mängd]]&gt;0,HBL[[#This Row],[Växthusgasutsläpp g CO2e/MJ]]*HBL[[#This Row],[Energimängd MJ]]/1000000,""),"")</f>
        <v/>
      </c>
      <c r="E647" s="9" t="str">
        <f>IF(HBL[[#This Row],[Hållbar mängd]]&gt;0,CONCATENATE(Rapporteringsår,"-",HBL[[#This Row],[ID]]),"")</f>
        <v/>
      </c>
      <c r="F647" s="9" t="str">
        <f>IF(HBL[[#This Row],[Hållbar mängd]]&gt;0,Organisationsnummer,"")</f>
        <v/>
      </c>
      <c r="G647" s="9" t="str">
        <f>IF(HBL[[#This Row],[Hållbar mängd]]&gt;0,Rapporteringsår,"")</f>
        <v/>
      </c>
      <c r="H647" s="76" t="str">
        <f>IFERROR(VLOOKUP(HBL[[#This Row],[Råvara]],Råvaror!$B$3:$D$81,3,FALSE),"")</f>
        <v/>
      </c>
      <c r="I647" s="76" t="str">
        <f>IFERROR(VLOOKUP(HBL[[#This Row],[Råvara]],Råvaror!$B$3:$E$81,4,FALSE),"")</f>
        <v/>
      </c>
      <c r="J647" s="76" t="str">
        <f>IFERROR(VLOOKUP(HBL[[#This Row],[Drivmedel]],DML_drivmedel[[FuelID]:[Drivmedel]],6,FALSE),"")</f>
        <v/>
      </c>
      <c r="K647" s="148">
        <v>3645</v>
      </c>
      <c r="L647" s="3"/>
      <c r="M647" s="3"/>
      <c r="N647" s="3"/>
      <c r="O647" s="78"/>
      <c r="P647" s="3"/>
      <c r="Q647" s="3" t="str">
        <f>IFERROR(HLOOKUP(HBL[[#This Row],[Bränslekategori]],Listor!$G$292:$N$306,IF(HBL[[#This Row],[Enhet]]=Listor!$A$44,14,IF(HBL[[#This Row],[Enhet]]=Listor!$A$45,15,"")),FALSE),"")</f>
        <v/>
      </c>
      <c r="R647" s="3"/>
      <c r="S647" s="3"/>
      <c r="T647" s="3"/>
      <c r="U647" s="3"/>
      <c r="V647" s="3"/>
      <c r="W647" s="3"/>
      <c r="X647" s="3"/>
      <c r="Y647" s="77" t="str">
        <f>IF(HBL[[#This Row],[Produktionskedja]]&lt;&gt;"",VLOOKUP(HBL[[#This Row],[Produktionskedja]],Normalvärden[],4,FALSE),"")</f>
        <v/>
      </c>
      <c r="Z647" s="54"/>
      <c r="AA647" s="3"/>
      <c r="AB647" s="54"/>
      <c r="AC647" s="55" t="str">
        <f>IF(HBL[[#This Row],[Växthusgasutsläpp g CO2e/MJ]]&lt;&gt;"",IF(HBL[[#This Row],[Växthusgasutsläpp g CO2e/MJ]]&gt;(0.5*VLOOKUP(HBL[[#This Row],[Användningsområde]],Användningsområde[],2,FALSE)),"Utsläppsminskningen är mindre än 50 % och uppfyller därför inte hållbarhetskriterierna",""),"")</f>
        <v/>
      </c>
      <c r="AD647" s="55"/>
    </row>
    <row r="648" spans="2:30" x14ac:dyDescent="0.35">
      <c r="B648" s="9" t="str">
        <f>IF(HBL[[#This Row],[Hållbar mängd]]&gt;0,IF(HBL[[#This Row],[Enhet]]=Listor!$A$44,HBL[[#This Row],[Hållbar mängd]]*HBL[[#This Row],[Effektivt värmevärde]]*1000,HBL[[#This Row],[Hållbar mängd]]*HBL[[#This Row],[Effektivt värmevärde]]),"")</f>
        <v/>
      </c>
      <c r="C648" s="120" t="str">
        <f>IFERROR(IF(VLOOKUP(HBL[[#This Row],[Drivmedel]],DML_drivmedel[[FuelID]:[Reduktionsplikt]],10,FALSE)="Ja",VLOOKUP(HBL[[#This Row],[Drivmedelskategori]],Drivmedel[],5,FALSE),""),"")</f>
        <v/>
      </c>
      <c r="D648" s="9" t="str">
        <f>IFERROR(IF(HBL[[#This Row],[Hållbar mängd]]&gt;0,HBL[[#This Row],[Växthusgasutsläpp g CO2e/MJ]]*HBL[[#This Row],[Energimängd MJ]]/1000000,""),"")</f>
        <v/>
      </c>
      <c r="E648" s="9" t="str">
        <f>IF(HBL[[#This Row],[Hållbar mängd]]&gt;0,CONCATENATE(Rapporteringsår,"-",HBL[[#This Row],[ID]]),"")</f>
        <v/>
      </c>
      <c r="F648" s="9" t="str">
        <f>IF(HBL[[#This Row],[Hållbar mängd]]&gt;0,Organisationsnummer,"")</f>
        <v/>
      </c>
      <c r="G648" s="9" t="str">
        <f>IF(HBL[[#This Row],[Hållbar mängd]]&gt;0,Rapporteringsår,"")</f>
        <v/>
      </c>
      <c r="H648" s="76" t="str">
        <f>IFERROR(VLOOKUP(HBL[[#This Row],[Råvara]],Råvaror!$B$3:$D$81,3,FALSE),"")</f>
        <v/>
      </c>
      <c r="I648" s="76" t="str">
        <f>IFERROR(VLOOKUP(HBL[[#This Row],[Råvara]],Råvaror!$B$3:$E$81,4,FALSE),"")</f>
        <v/>
      </c>
      <c r="J648" s="76" t="str">
        <f>IFERROR(VLOOKUP(HBL[[#This Row],[Drivmedel]],DML_drivmedel[[FuelID]:[Drivmedel]],6,FALSE),"")</f>
        <v/>
      </c>
      <c r="K648" s="148">
        <v>3646</v>
      </c>
      <c r="L648" s="3"/>
      <c r="M648" s="3"/>
      <c r="N648" s="3"/>
      <c r="O648" s="78"/>
      <c r="P648" s="3"/>
      <c r="Q648" s="3" t="str">
        <f>IFERROR(HLOOKUP(HBL[[#This Row],[Bränslekategori]],Listor!$G$292:$N$306,IF(HBL[[#This Row],[Enhet]]=Listor!$A$44,14,IF(HBL[[#This Row],[Enhet]]=Listor!$A$45,15,"")),FALSE),"")</f>
        <v/>
      </c>
      <c r="R648" s="3"/>
      <c r="S648" s="3"/>
      <c r="T648" s="3"/>
      <c r="U648" s="3"/>
      <c r="V648" s="3"/>
      <c r="W648" s="3"/>
      <c r="X648" s="3"/>
      <c r="Y648" s="77" t="str">
        <f>IF(HBL[[#This Row],[Produktionskedja]]&lt;&gt;"",VLOOKUP(HBL[[#This Row],[Produktionskedja]],Normalvärden[],4,FALSE),"")</f>
        <v/>
      </c>
      <c r="Z648" s="54"/>
      <c r="AA648" s="3"/>
      <c r="AB648" s="54"/>
      <c r="AC648" s="55" t="str">
        <f>IF(HBL[[#This Row],[Växthusgasutsläpp g CO2e/MJ]]&lt;&gt;"",IF(HBL[[#This Row],[Växthusgasutsläpp g CO2e/MJ]]&gt;(0.5*VLOOKUP(HBL[[#This Row],[Användningsområde]],Användningsområde[],2,FALSE)),"Utsläppsminskningen är mindre än 50 % och uppfyller därför inte hållbarhetskriterierna",""),"")</f>
        <v/>
      </c>
      <c r="AD648" s="55"/>
    </row>
    <row r="649" spans="2:30" x14ac:dyDescent="0.35">
      <c r="B649" s="9" t="str">
        <f>IF(HBL[[#This Row],[Hållbar mängd]]&gt;0,IF(HBL[[#This Row],[Enhet]]=Listor!$A$44,HBL[[#This Row],[Hållbar mängd]]*HBL[[#This Row],[Effektivt värmevärde]]*1000,HBL[[#This Row],[Hållbar mängd]]*HBL[[#This Row],[Effektivt värmevärde]]),"")</f>
        <v/>
      </c>
      <c r="C649" s="120" t="str">
        <f>IFERROR(IF(VLOOKUP(HBL[[#This Row],[Drivmedel]],DML_drivmedel[[FuelID]:[Reduktionsplikt]],10,FALSE)="Ja",VLOOKUP(HBL[[#This Row],[Drivmedelskategori]],Drivmedel[],5,FALSE),""),"")</f>
        <v/>
      </c>
      <c r="D649" s="9" t="str">
        <f>IFERROR(IF(HBL[[#This Row],[Hållbar mängd]]&gt;0,HBL[[#This Row],[Växthusgasutsläpp g CO2e/MJ]]*HBL[[#This Row],[Energimängd MJ]]/1000000,""),"")</f>
        <v/>
      </c>
      <c r="E649" s="9" t="str">
        <f>IF(HBL[[#This Row],[Hållbar mängd]]&gt;0,CONCATENATE(Rapporteringsår,"-",HBL[[#This Row],[ID]]),"")</f>
        <v/>
      </c>
      <c r="F649" s="9" t="str">
        <f>IF(HBL[[#This Row],[Hållbar mängd]]&gt;0,Organisationsnummer,"")</f>
        <v/>
      </c>
      <c r="G649" s="9" t="str">
        <f>IF(HBL[[#This Row],[Hållbar mängd]]&gt;0,Rapporteringsår,"")</f>
        <v/>
      </c>
      <c r="H649" s="76" t="str">
        <f>IFERROR(VLOOKUP(HBL[[#This Row],[Råvara]],Råvaror!$B$3:$D$81,3,FALSE),"")</f>
        <v/>
      </c>
      <c r="I649" s="76" t="str">
        <f>IFERROR(VLOOKUP(HBL[[#This Row],[Råvara]],Råvaror!$B$3:$E$81,4,FALSE),"")</f>
        <v/>
      </c>
      <c r="J649" s="76" t="str">
        <f>IFERROR(VLOOKUP(HBL[[#This Row],[Drivmedel]],DML_drivmedel[[FuelID]:[Drivmedel]],6,FALSE),"")</f>
        <v/>
      </c>
      <c r="K649" s="148">
        <v>3647</v>
      </c>
      <c r="L649" s="3"/>
      <c r="M649" s="3"/>
      <c r="N649" s="3"/>
      <c r="O649" s="78"/>
      <c r="P649" s="3"/>
      <c r="Q649" s="3" t="str">
        <f>IFERROR(HLOOKUP(HBL[[#This Row],[Bränslekategori]],Listor!$G$292:$N$306,IF(HBL[[#This Row],[Enhet]]=Listor!$A$44,14,IF(HBL[[#This Row],[Enhet]]=Listor!$A$45,15,"")),FALSE),"")</f>
        <v/>
      </c>
      <c r="R649" s="3"/>
      <c r="S649" s="3"/>
      <c r="T649" s="3"/>
      <c r="U649" s="3"/>
      <c r="V649" s="3"/>
      <c r="W649" s="3"/>
      <c r="X649" s="3"/>
      <c r="Y649" s="77" t="str">
        <f>IF(HBL[[#This Row],[Produktionskedja]]&lt;&gt;"",VLOOKUP(HBL[[#This Row],[Produktionskedja]],Normalvärden[],4,FALSE),"")</f>
        <v/>
      </c>
      <c r="Z649" s="54"/>
      <c r="AA649" s="3"/>
      <c r="AB649" s="54"/>
      <c r="AC649" s="55" t="str">
        <f>IF(HBL[[#This Row],[Växthusgasutsläpp g CO2e/MJ]]&lt;&gt;"",IF(HBL[[#This Row],[Växthusgasutsläpp g CO2e/MJ]]&gt;(0.5*VLOOKUP(HBL[[#This Row],[Användningsområde]],Användningsområde[],2,FALSE)),"Utsläppsminskningen är mindre än 50 % och uppfyller därför inte hållbarhetskriterierna",""),"")</f>
        <v/>
      </c>
      <c r="AD649" s="55"/>
    </row>
    <row r="650" spans="2:30" x14ac:dyDescent="0.35">
      <c r="B650" s="9" t="str">
        <f>IF(HBL[[#This Row],[Hållbar mängd]]&gt;0,IF(HBL[[#This Row],[Enhet]]=Listor!$A$44,HBL[[#This Row],[Hållbar mängd]]*HBL[[#This Row],[Effektivt värmevärde]]*1000,HBL[[#This Row],[Hållbar mängd]]*HBL[[#This Row],[Effektivt värmevärde]]),"")</f>
        <v/>
      </c>
      <c r="C650" s="120" t="str">
        <f>IFERROR(IF(VLOOKUP(HBL[[#This Row],[Drivmedel]],DML_drivmedel[[FuelID]:[Reduktionsplikt]],10,FALSE)="Ja",VLOOKUP(HBL[[#This Row],[Drivmedelskategori]],Drivmedel[],5,FALSE),""),"")</f>
        <v/>
      </c>
      <c r="D650" s="9" t="str">
        <f>IFERROR(IF(HBL[[#This Row],[Hållbar mängd]]&gt;0,HBL[[#This Row],[Växthusgasutsläpp g CO2e/MJ]]*HBL[[#This Row],[Energimängd MJ]]/1000000,""),"")</f>
        <v/>
      </c>
      <c r="E650" s="9" t="str">
        <f>IF(HBL[[#This Row],[Hållbar mängd]]&gt;0,CONCATENATE(Rapporteringsår,"-",HBL[[#This Row],[ID]]),"")</f>
        <v/>
      </c>
      <c r="F650" s="9" t="str">
        <f>IF(HBL[[#This Row],[Hållbar mängd]]&gt;0,Organisationsnummer,"")</f>
        <v/>
      </c>
      <c r="G650" s="9" t="str">
        <f>IF(HBL[[#This Row],[Hållbar mängd]]&gt;0,Rapporteringsår,"")</f>
        <v/>
      </c>
      <c r="H650" s="76" t="str">
        <f>IFERROR(VLOOKUP(HBL[[#This Row],[Råvara]],Råvaror!$B$3:$D$81,3,FALSE),"")</f>
        <v/>
      </c>
      <c r="I650" s="76" t="str">
        <f>IFERROR(VLOOKUP(HBL[[#This Row],[Råvara]],Råvaror!$B$3:$E$81,4,FALSE),"")</f>
        <v/>
      </c>
      <c r="J650" s="76" t="str">
        <f>IFERROR(VLOOKUP(HBL[[#This Row],[Drivmedel]],DML_drivmedel[[FuelID]:[Drivmedel]],6,FALSE),"")</f>
        <v/>
      </c>
      <c r="K650" s="148">
        <v>3648</v>
      </c>
      <c r="L650" s="3"/>
      <c r="M650" s="3"/>
      <c r="N650" s="3"/>
      <c r="O650" s="78"/>
      <c r="P650" s="3"/>
      <c r="Q650" s="3" t="str">
        <f>IFERROR(HLOOKUP(HBL[[#This Row],[Bränslekategori]],Listor!$G$292:$N$306,IF(HBL[[#This Row],[Enhet]]=Listor!$A$44,14,IF(HBL[[#This Row],[Enhet]]=Listor!$A$45,15,"")),FALSE),"")</f>
        <v/>
      </c>
      <c r="R650" s="3"/>
      <c r="S650" s="3"/>
      <c r="T650" s="3"/>
      <c r="U650" s="3"/>
      <c r="V650" s="3"/>
      <c r="W650" s="3"/>
      <c r="X650" s="3"/>
      <c r="Y650" s="77" t="str">
        <f>IF(HBL[[#This Row],[Produktionskedja]]&lt;&gt;"",VLOOKUP(HBL[[#This Row],[Produktionskedja]],Normalvärden[],4,FALSE),"")</f>
        <v/>
      </c>
      <c r="Z650" s="54"/>
      <c r="AA650" s="3"/>
      <c r="AB650" s="54"/>
      <c r="AC650" s="55" t="str">
        <f>IF(HBL[[#This Row],[Växthusgasutsläpp g CO2e/MJ]]&lt;&gt;"",IF(HBL[[#This Row],[Växthusgasutsläpp g CO2e/MJ]]&gt;(0.5*VLOOKUP(HBL[[#This Row],[Användningsområde]],Användningsområde[],2,FALSE)),"Utsläppsminskningen är mindre än 50 % och uppfyller därför inte hållbarhetskriterierna",""),"")</f>
        <v/>
      </c>
      <c r="AD650" s="55"/>
    </row>
    <row r="651" spans="2:30" x14ac:dyDescent="0.35">
      <c r="B651" s="9" t="str">
        <f>IF(HBL[[#This Row],[Hållbar mängd]]&gt;0,IF(HBL[[#This Row],[Enhet]]=Listor!$A$44,HBL[[#This Row],[Hållbar mängd]]*HBL[[#This Row],[Effektivt värmevärde]]*1000,HBL[[#This Row],[Hållbar mängd]]*HBL[[#This Row],[Effektivt värmevärde]]),"")</f>
        <v/>
      </c>
      <c r="C651" s="120" t="str">
        <f>IFERROR(IF(VLOOKUP(HBL[[#This Row],[Drivmedel]],DML_drivmedel[[FuelID]:[Reduktionsplikt]],10,FALSE)="Ja",VLOOKUP(HBL[[#This Row],[Drivmedelskategori]],Drivmedel[],5,FALSE),""),"")</f>
        <v/>
      </c>
      <c r="D651" s="9" t="str">
        <f>IFERROR(IF(HBL[[#This Row],[Hållbar mängd]]&gt;0,HBL[[#This Row],[Växthusgasutsläpp g CO2e/MJ]]*HBL[[#This Row],[Energimängd MJ]]/1000000,""),"")</f>
        <v/>
      </c>
      <c r="E651" s="9" t="str">
        <f>IF(HBL[[#This Row],[Hållbar mängd]]&gt;0,CONCATENATE(Rapporteringsår,"-",HBL[[#This Row],[ID]]),"")</f>
        <v/>
      </c>
      <c r="F651" s="9" t="str">
        <f>IF(HBL[[#This Row],[Hållbar mängd]]&gt;0,Organisationsnummer,"")</f>
        <v/>
      </c>
      <c r="G651" s="9" t="str">
        <f>IF(HBL[[#This Row],[Hållbar mängd]]&gt;0,Rapporteringsår,"")</f>
        <v/>
      </c>
      <c r="H651" s="76" t="str">
        <f>IFERROR(VLOOKUP(HBL[[#This Row],[Råvara]],Råvaror!$B$3:$D$81,3,FALSE),"")</f>
        <v/>
      </c>
      <c r="I651" s="76" t="str">
        <f>IFERROR(VLOOKUP(HBL[[#This Row],[Råvara]],Råvaror!$B$3:$E$81,4,FALSE),"")</f>
        <v/>
      </c>
      <c r="J651" s="76" t="str">
        <f>IFERROR(VLOOKUP(HBL[[#This Row],[Drivmedel]],DML_drivmedel[[FuelID]:[Drivmedel]],6,FALSE),"")</f>
        <v/>
      </c>
      <c r="K651" s="148">
        <v>3649</v>
      </c>
      <c r="L651" s="3"/>
      <c r="M651" s="3"/>
      <c r="N651" s="3"/>
      <c r="O651" s="78"/>
      <c r="P651" s="3"/>
      <c r="Q651" s="3" t="str">
        <f>IFERROR(HLOOKUP(HBL[[#This Row],[Bränslekategori]],Listor!$G$292:$N$306,IF(HBL[[#This Row],[Enhet]]=Listor!$A$44,14,IF(HBL[[#This Row],[Enhet]]=Listor!$A$45,15,"")),FALSE),"")</f>
        <v/>
      </c>
      <c r="R651" s="3"/>
      <c r="S651" s="3"/>
      <c r="T651" s="3"/>
      <c r="U651" s="3"/>
      <c r="V651" s="3"/>
      <c r="W651" s="3"/>
      <c r="X651" s="3"/>
      <c r="Y651" s="77" t="str">
        <f>IF(HBL[[#This Row],[Produktionskedja]]&lt;&gt;"",VLOOKUP(HBL[[#This Row],[Produktionskedja]],Normalvärden[],4,FALSE),"")</f>
        <v/>
      </c>
      <c r="Z651" s="54"/>
      <c r="AA651" s="3"/>
      <c r="AB651" s="54"/>
      <c r="AC651" s="55" t="str">
        <f>IF(HBL[[#This Row],[Växthusgasutsläpp g CO2e/MJ]]&lt;&gt;"",IF(HBL[[#This Row],[Växthusgasutsläpp g CO2e/MJ]]&gt;(0.5*VLOOKUP(HBL[[#This Row],[Användningsområde]],Användningsområde[],2,FALSE)),"Utsläppsminskningen är mindre än 50 % och uppfyller därför inte hållbarhetskriterierna",""),"")</f>
        <v/>
      </c>
      <c r="AD651" s="55"/>
    </row>
    <row r="652" spans="2:30" x14ac:dyDescent="0.35">
      <c r="B652" s="9" t="str">
        <f>IF(HBL[[#This Row],[Hållbar mängd]]&gt;0,IF(HBL[[#This Row],[Enhet]]=Listor!$A$44,HBL[[#This Row],[Hållbar mängd]]*HBL[[#This Row],[Effektivt värmevärde]]*1000,HBL[[#This Row],[Hållbar mängd]]*HBL[[#This Row],[Effektivt värmevärde]]),"")</f>
        <v/>
      </c>
      <c r="C652" s="120" t="str">
        <f>IFERROR(IF(VLOOKUP(HBL[[#This Row],[Drivmedel]],DML_drivmedel[[FuelID]:[Reduktionsplikt]],10,FALSE)="Ja",VLOOKUP(HBL[[#This Row],[Drivmedelskategori]],Drivmedel[],5,FALSE),""),"")</f>
        <v/>
      </c>
      <c r="D652" s="9" t="str">
        <f>IFERROR(IF(HBL[[#This Row],[Hållbar mängd]]&gt;0,HBL[[#This Row],[Växthusgasutsläpp g CO2e/MJ]]*HBL[[#This Row],[Energimängd MJ]]/1000000,""),"")</f>
        <v/>
      </c>
      <c r="E652" s="9" t="str">
        <f>IF(HBL[[#This Row],[Hållbar mängd]]&gt;0,CONCATENATE(Rapporteringsår,"-",HBL[[#This Row],[ID]]),"")</f>
        <v/>
      </c>
      <c r="F652" s="9" t="str">
        <f>IF(HBL[[#This Row],[Hållbar mängd]]&gt;0,Organisationsnummer,"")</f>
        <v/>
      </c>
      <c r="G652" s="9" t="str">
        <f>IF(HBL[[#This Row],[Hållbar mängd]]&gt;0,Rapporteringsår,"")</f>
        <v/>
      </c>
      <c r="H652" s="76" t="str">
        <f>IFERROR(VLOOKUP(HBL[[#This Row],[Råvara]],Råvaror!$B$3:$D$81,3,FALSE),"")</f>
        <v/>
      </c>
      <c r="I652" s="76" t="str">
        <f>IFERROR(VLOOKUP(HBL[[#This Row],[Råvara]],Råvaror!$B$3:$E$81,4,FALSE),"")</f>
        <v/>
      </c>
      <c r="J652" s="76" t="str">
        <f>IFERROR(VLOOKUP(HBL[[#This Row],[Drivmedel]],DML_drivmedel[[FuelID]:[Drivmedel]],6,FALSE),"")</f>
        <v/>
      </c>
      <c r="K652" s="148">
        <v>3650</v>
      </c>
      <c r="L652" s="3"/>
      <c r="M652" s="3"/>
      <c r="N652" s="3"/>
      <c r="O652" s="78"/>
      <c r="P652" s="3"/>
      <c r="Q652" s="3" t="str">
        <f>IFERROR(HLOOKUP(HBL[[#This Row],[Bränslekategori]],Listor!$G$292:$N$306,IF(HBL[[#This Row],[Enhet]]=Listor!$A$44,14,IF(HBL[[#This Row],[Enhet]]=Listor!$A$45,15,"")),FALSE),"")</f>
        <v/>
      </c>
      <c r="R652" s="3"/>
      <c r="S652" s="3"/>
      <c r="T652" s="3"/>
      <c r="U652" s="3"/>
      <c r="V652" s="3"/>
      <c r="W652" s="3"/>
      <c r="X652" s="3"/>
      <c r="Y652" s="77" t="str">
        <f>IF(HBL[[#This Row],[Produktionskedja]]&lt;&gt;"",VLOOKUP(HBL[[#This Row],[Produktionskedja]],Normalvärden[],4,FALSE),"")</f>
        <v/>
      </c>
      <c r="Z652" s="54"/>
      <c r="AA652" s="3"/>
      <c r="AB652" s="54"/>
      <c r="AC652" s="55" t="str">
        <f>IF(HBL[[#This Row],[Växthusgasutsläpp g CO2e/MJ]]&lt;&gt;"",IF(HBL[[#This Row],[Växthusgasutsläpp g CO2e/MJ]]&gt;(0.5*VLOOKUP(HBL[[#This Row],[Användningsområde]],Användningsområde[],2,FALSE)),"Utsläppsminskningen är mindre än 50 % och uppfyller därför inte hållbarhetskriterierna",""),"")</f>
        <v/>
      </c>
      <c r="AD652" s="55"/>
    </row>
    <row r="653" spans="2:30" x14ac:dyDescent="0.35">
      <c r="B653" s="9" t="str">
        <f>IF(HBL[[#This Row],[Hållbar mängd]]&gt;0,IF(HBL[[#This Row],[Enhet]]=Listor!$A$44,HBL[[#This Row],[Hållbar mängd]]*HBL[[#This Row],[Effektivt värmevärde]]*1000,HBL[[#This Row],[Hållbar mängd]]*HBL[[#This Row],[Effektivt värmevärde]]),"")</f>
        <v/>
      </c>
      <c r="C653" s="120" t="str">
        <f>IFERROR(IF(VLOOKUP(HBL[[#This Row],[Drivmedel]],DML_drivmedel[[FuelID]:[Reduktionsplikt]],10,FALSE)="Ja",VLOOKUP(HBL[[#This Row],[Drivmedelskategori]],Drivmedel[],5,FALSE),""),"")</f>
        <v/>
      </c>
      <c r="D653" s="9" t="str">
        <f>IFERROR(IF(HBL[[#This Row],[Hållbar mängd]]&gt;0,HBL[[#This Row],[Växthusgasutsläpp g CO2e/MJ]]*HBL[[#This Row],[Energimängd MJ]]/1000000,""),"")</f>
        <v/>
      </c>
      <c r="E653" s="9" t="str">
        <f>IF(HBL[[#This Row],[Hållbar mängd]]&gt;0,CONCATENATE(Rapporteringsår,"-",HBL[[#This Row],[ID]]),"")</f>
        <v/>
      </c>
      <c r="F653" s="9" t="str">
        <f>IF(HBL[[#This Row],[Hållbar mängd]]&gt;0,Organisationsnummer,"")</f>
        <v/>
      </c>
      <c r="G653" s="9" t="str">
        <f>IF(HBL[[#This Row],[Hållbar mängd]]&gt;0,Rapporteringsår,"")</f>
        <v/>
      </c>
      <c r="H653" s="76" t="str">
        <f>IFERROR(VLOOKUP(HBL[[#This Row],[Råvara]],Råvaror!$B$3:$D$81,3,FALSE),"")</f>
        <v/>
      </c>
      <c r="I653" s="76" t="str">
        <f>IFERROR(VLOOKUP(HBL[[#This Row],[Råvara]],Råvaror!$B$3:$E$81,4,FALSE),"")</f>
        <v/>
      </c>
      <c r="J653" s="76" t="str">
        <f>IFERROR(VLOOKUP(HBL[[#This Row],[Drivmedel]],DML_drivmedel[[FuelID]:[Drivmedel]],6,FALSE),"")</f>
        <v/>
      </c>
      <c r="K653" s="148">
        <v>3651</v>
      </c>
      <c r="L653" s="3"/>
      <c r="M653" s="3"/>
      <c r="N653" s="3"/>
      <c r="O653" s="78"/>
      <c r="P653" s="3"/>
      <c r="Q653" s="3" t="str">
        <f>IFERROR(HLOOKUP(HBL[[#This Row],[Bränslekategori]],Listor!$G$292:$N$306,IF(HBL[[#This Row],[Enhet]]=Listor!$A$44,14,IF(HBL[[#This Row],[Enhet]]=Listor!$A$45,15,"")),FALSE),"")</f>
        <v/>
      </c>
      <c r="R653" s="3"/>
      <c r="S653" s="3"/>
      <c r="T653" s="3"/>
      <c r="U653" s="3"/>
      <c r="V653" s="3"/>
      <c r="W653" s="3"/>
      <c r="X653" s="3"/>
      <c r="Y653" s="77" t="str">
        <f>IF(HBL[[#This Row],[Produktionskedja]]&lt;&gt;"",VLOOKUP(HBL[[#This Row],[Produktionskedja]],Normalvärden[],4,FALSE),"")</f>
        <v/>
      </c>
      <c r="Z653" s="54"/>
      <c r="AA653" s="3"/>
      <c r="AB653" s="54"/>
      <c r="AC653" s="55" t="str">
        <f>IF(HBL[[#This Row],[Växthusgasutsläpp g CO2e/MJ]]&lt;&gt;"",IF(HBL[[#This Row],[Växthusgasutsläpp g CO2e/MJ]]&gt;(0.5*VLOOKUP(HBL[[#This Row],[Användningsområde]],Användningsområde[],2,FALSE)),"Utsläppsminskningen är mindre än 50 % och uppfyller därför inte hållbarhetskriterierna",""),"")</f>
        <v/>
      </c>
      <c r="AD653" s="55"/>
    </row>
    <row r="654" spans="2:30" x14ac:dyDescent="0.35">
      <c r="B654" s="9" t="str">
        <f>IF(HBL[[#This Row],[Hållbar mängd]]&gt;0,IF(HBL[[#This Row],[Enhet]]=Listor!$A$44,HBL[[#This Row],[Hållbar mängd]]*HBL[[#This Row],[Effektivt värmevärde]]*1000,HBL[[#This Row],[Hållbar mängd]]*HBL[[#This Row],[Effektivt värmevärde]]),"")</f>
        <v/>
      </c>
      <c r="C654" s="120" t="str">
        <f>IFERROR(IF(VLOOKUP(HBL[[#This Row],[Drivmedel]],DML_drivmedel[[FuelID]:[Reduktionsplikt]],10,FALSE)="Ja",VLOOKUP(HBL[[#This Row],[Drivmedelskategori]],Drivmedel[],5,FALSE),""),"")</f>
        <v/>
      </c>
      <c r="D654" s="9" t="str">
        <f>IFERROR(IF(HBL[[#This Row],[Hållbar mängd]]&gt;0,HBL[[#This Row],[Växthusgasutsläpp g CO2e/MJ]]*HBL[[#This Row],[Energimängd MJ]]/1000000,""),"")</f>
        <v/>
      </c>
      <c r="E654" s="9" t="str">
        <f>IF(HBL[[#This Row],[Hållbar mängd]]&gt;0,CONCATENATE(Rapporteringsår,"-",HBL[[#This Row],[ID]]),"")</f>
        <v/>
      </c>
      <c r="F654" s="9" t="str">
        <f>IF(HBL[[#This Row],[Hållbar mängd]]&gt;0,Organisationsnummer,"")</f>
        <v/>
      </c>
      <c r="G654" s="9" t="str">
        <f>IF(HBL[[#This Row],[Hållbar mängd]]&gt;0,Rapporteringsår,"")</f>
        <v/>
      </c>
      <c r="H654" s="76" t="str">
        <f>IFERROR(VLOOKUP(HBL[[#This Row],[Råvara]],Råvaror!$B$3:$D$81,3,FALSE),"")</f>
        <v/>
      </c>
      <c r="I654" s="76" t="str">
        <f>IFERROR(VLOOKUP(HBL[[#This Row],[Råvara]],Råvaror!$B$3:$E$81,4,FALSE),"")</f>
        <v/>
      </c>
      <c r="J654" s="76" t="str">
        <f>IFERROR(VLOOKUP(HBL[[#This Row],[Drivmedel]],DML_drivmedel[[FuelID]:[Drivmedel]],6,FALSE),"")</f>
        <v/>
      </c>
      <c r="K654" s="148">
        <v>3652</v>
      </c>
      <c r="L654" s="3"/>
      <c r="M654" s="3"/>
      <c r="N654" s="3"/>
      <c r="O654" s="78"/>
      <c r="P654" s="3"/>
      <c r="Q654" s="3" t="str">
        <f>IFERROR(HLOOKUP(HBL[[#This Row],[Bränslekategori]],Listor!$G$292:$N$306,IF(HBL[[#This Row],[Enhet]]=Listor!$A$44,14,IF(HBL[[#This Row],[Enhet]]=Listor!$A$45,15,"")),FALSE),"")</f>
        <v/>
      </c>
      <c r="R654" s="3"/>
      <c r="S654" s="3"/>
      <c r="T654" s="3"/>
      <c r="U654" s="3"/>
      <c r="V654" s="3"/>
      <c r="W654" s="3"/>
      <c r="X654" s="3"/>
      <c r="Y654" s="77" t="str">
        <f>IF(HBL[[#This Row],[Produktionskedja]]&lt;&gt;"",VLOOKUP(HBL[[#This Row],[Produktionskedja]],Normalvärden[],4,FALSE),"")</f>
        <v/>
      </c>
      <c r="Z654" s="54"/>
      <c r="AA654" s="3"/>
      <c r="AB654" s="54"/>
      <c r="AC654" s="55" t="str">
        <f>IF(HBL[[#This Row],[Växthusgasutsläpp g CO2e/MJ]]&lt;&gt;"",IF(HBL[[#This Row],[Växthusgasutsläpp g CO2e/MJ]]&gt;(0.5*VLOOKUP(HBL[[#This Row],[Användningsområde]],Användningsområde[],2,FALSE)),"Utsläppsminskningen är mindre än 50 % och uppfyller därför inte hållbarhetskriterierna",""),"")</f>
        <v/>
      </c>
      <c r="AD654" s="55"/>
    </row>
    <row r="655" spans="2:30" x14ac:dyDescent="0.35">
      <c r="B655" s="9" t="str">
        <f>IF(HBL[[#This Row],[Hållbar mängd]]&gt;0,IF(HBL[[#This Row],[Enhet]]=Listor!$A$44,HBL[[#This Row],[Hållbar mängd]]*HBL[[#This Row],[Effektivt värmevärde]]*1000,HBL[[#This Row],[Hållbar mängd]]*HBL[[#This Row],[Effektivt värmevärde]]),"")</f>
        <v/>
      </c>
      <c r="C655" s="120" t="str">
        <f>IFERROR(IF(VLOOKUP(HBL[[#This Row],[Drivmedel]],DML_drivmedel[[FuelID]:[Reduktionsplikt]],10,FALSE)="Ja",VLOOKUP(HBL[[#This Row],[Drivmedelskategori]],Drivmedel[],5,FALSE),""),"")</f>
        <v/>
      </c>
      <c r="D655" s="9" t="str">
        <f>IFERROR(IF(HBL[[#This Row],[Hållbar mängd]]&gt;0,HBL[[#This Row],[Växthusgasutsläpp g CO2e/MJ]]*HBL[[#This Row],[Energimängd MJ]]/1000000,""),"")</f>
        <v/>
      </c>
      <c r="E655" s="9" t="str">
        <f>IF(HBL[[#This Row],[Hållbar mängd]]&gt;0,CONCATENATE(Rapporteringsår,"-",HBL[[#This Row],[ID]]),"")</f>
        <v/>
      </c>
      <c r="F655" s="9" t="str">
        <f>IF(HBL[[#This Row],[Hållbar mängd]]&gt;0,Organisationsnummer,"")</f>
        <v/>
      </c>
      <c r="G655" s="9" t="str">
        <f>IF(HBL[[#This Row],[Hållbar mängd]]&gt;0,Rapporteringsår,"")</f>
        <v/>
      </c>
      <c r="H655" s="76" t="str">
        <f>IFERROR(VLOOKUP(HBL[[#This Row],[Råvara]],Råvaror!$B$3:$D$81,3,FALSE),"")</f>
        <v/>
      </c>
      <c r="I655" s="76" t="str">
        <f>IFERROR(VLOOKUP(HBL[[#This Row],[Råvara]],Råvaror!$B$3:$E$81,4,FALSE),"")</f>
        <v/>
      </c>
      <c r="J655" s="76" t="str">
        <f>IFERROR(VLOOKUP(HBL[[#This Row],[Drivmedel]],DML_drivmedel[[FuelID]:[Drivmedel]],6,FALSE),"")</f>
        <v/>
      </c>
      <c r="K655" s="148">
        <v>3653</v>
      </c>
      <c r="L655" s="3"/>
      <c r="M655" s="3"/>
      <c r="N655" s="3"/>
      <c r="O655" s="78"/>
      <c r="P655" s="3"/>
      <c r="Q655" s="3" t="str">
        <f>IFERROR(HLOOKUP(HBL[[#This Row],[Bränslekategori]],Listor!$G$292:$N$306,IF(HBL[[#This Row],[Enhet]]=Listor!$A$44,14,IF(HBL[[#This Row],[Enhet]]=Listor!$A$45,15,"")),FALSE),"")</f>
        <v/>
      </c>
      <c r="R655" s="3"/>
      <c r="S655" s="3"/>
      <c r="T655" s="3"/>
      <c r="U655" s="3"/>
      <c r="V655" s="3"/>
      <c r="W655" s="3"/>
      <c r="X655" s="3"/>
      <c r="Y655" s="77" t="str">
        <f>IF(HBL[[#This Row],[Produktionskedja]]&lt;&gt;"",VLOOKUP(HBL[[#This Row],[Produktionskedja]],Normalvärden[],4,FALSE),"")</f>
        <v/>
      </c>
      <c r="Z655" s="54"/>
      <c r="AA655" s="3"/>
      <c r="AB655" s="54"/>
      <c r="AC655" s="55" t="str">
        <f>IF(HBL[[#This Row],[Växthusgasutsläpp g CO2e/MJ]]&lt;&gt;"",IF(HBL[[#This Row],[Växthusgasutsläpp g CO2e/MJ]]&gt;(0.5*VLOOKUP(HBL[[#This Row],[Användningsområde]],Användningsområde[],2,FALSE)),"Utsläppsminskningen är mindre än 50 % och uppfyller därför inte hållbarhetskriterierna",""),"")</f>
        <v/>
      </c>
      <c r="AD655" s="55"/>
    </row>
    <row r="656" spans="2:30" x14ac:dyDescent="0.35">
      <c r="B656" s="9" t="str">
        <f>IF(HBL[[#This Row],[Hållbar mängd]]&gt;0,IF(HBL[[#This Row],[Enhet]]=Listor!$A$44,HBL[[#This Row],[Hållbar mängd]]*HBL[[#This Row],[Effektivt värmevärde]]*1000,HBL[[#This Row],[Hållbar mängd]]*HBL[[#This Row],[Effektivt värmevärde]]),"")</f>
        <v/>
      </c>
      <c r="C656" s="120" t="str">
        <f>IFERROR(IF(VLOOKUP(HBL[[#This Row],[Drivmedel]],DML_drivmedel[[FuelID]:[Reduktionsplikt]],10,FALSE)="Ja",VLOOKUP(HBL[[#This Row],[Drivmedelskategori]],Drivmedel[],5,FALSE),""),"")</f>
        <v/>
      </c>
      <c r="D656" s="9" t="str">
        <f>IFERROR(IF(HBL[[#This Row],[Hållbar mängd]]&gt;0,HBL[[#This Row],[Växthusgasutsläpp g CO2e/MJ]]*HBL[[#This Row],[Energimängd MJ]]/1000000,""),"")</f>
        <v/>
      </c>
      <c r="E656" s="9" t="str">
        <f>IF(HBL[[#This Row],[Hållbar mängd]]&gt;0,CONCATENATE(Rapporteringsår,"-",HBL[[#This Row],[ID]]),"")</f>
        <v/>
      </c>
      <c r="F656" s="9" t="str">
        <f>IF(HBL[[#This Row],[Hållbar mängd]]&gt;0,Organisationsnummer,"")</f>
        <v/>
      </c>
      <c r="G656" s="9" t="str">
        <f>IF(HBL[[#This Row],[Hållbar mängd]]&gt;0,Rapporteringsår,"")</f>
        <v/>
      </c>
      <c r="H656" s="76" t="str">
        <f>IFERROR(VLOOKUP(HBL[[#This Row],[Råvara]],Råvaror!$B$3:$D$81,3,FALSE),"")</f>
        <v/>
      </c>
      <c r="I656" s="76" t="str">
        <f>IFERROR(VLOOKUP(HBL[[#This Row],[Råvara]],Råvaror!$B$3:$E$81,4,FALSE),"")</f>
        <v/>
      </c>
      <c r="J656" s="76" t="str">
        <f>IFERROR(VLOOKUP(HBL[[#This Row],[Drivmedel]],DML_drivmedel[[FuelID]:[Drivmedel]],6,FALSE),"")</f>
        <v/>
      </c>
      <c r="K656" s="148">
        <v>3654</v>
      </c>
      <c r="L656" s="3"/>
      <c r="M656" s="3"/>
      <c r="N656" s="3"/>
      <c r="O656" s="78"/>
      <c r="P656" s="3"/>
      <c r="Q656" s="3" t="str">
        <f>IFERROR(HLOOKUP(HBL[[#This Row],[Bränslekategori]],Listor!$G$292:$N$306,IF(HBL[[#This Row],[Enhet]]=Listor!$A$44,14,IF(HBL[[#This Row],[Enhet]]=Listor!$A$45,15,"")),FALSE),"")</f>
        <v/>
      </c>
      <c r="R656" s="3"/>
      <c r="S656" s="3"/>
      <c r="T656" s="3"/>
      <c r="U656" s="3"/>
      <c r="V656" s="3"/>
      <c r="W656" s="3"/>
      <c r="X656" s="3"/>
      <c r="Y656" s="77" t="str">
        <f>IF(HBL[[#This Row],[Produktionskedja]]&lt;&gt;"",VLOOKUP(HBL[[#This Row],[Produktionskedja]],Normalvärden[],4,FALSE),"")</f>
        <v/>
      </c>
      <c r="Z656" s="54"/>
      <c r="AA656" s="3"/>
      <c r="AB656" s="54"/>
      <c r="AC656" s="55" t="str">
        <f>IF(HBL[[#This Row],[Växthusgasutsläpp g CO2e/MJ]]&lt;&gt;"",IF(HBL[[#This Row],[Växthusgasutsläpp g CO2e/MJ]]&gt;(0.5*VLOOKUP(HBL[[#This Row],[Användningsområde]],Användningsområde[],2,FALSE)),"Utsläppsminskningen är mindre än 50 % och uppfyller därför inte hållbarhetskriterierna",""),"")</f>
        <v/>
      </c>
      <c r="AD656" s="55"/>
    </row>
    <row r="657" spans="2:30" x14ac:dyDescent="0.35">
      <c r="B657" s="9" t="str">
        <f>IF(HBL[[#This Row],[Hållbar mängd]]&gt;0,IF(HBL[[#This Row],[Enhet]]=Listor!$A$44,HBL[[#This Row],[Hållbar mängd]]*HBL[[#This Row],[Effektivt värmevärde]]*1000,HBL[[#This Row],[Hållbar mängd]]*HBL[[#This Row],[Effektivt värmevärde]]),"")</f>
        <v/>
      </c>
      <c r="C657" s="120" t="str">
        <f>IFERROR(IF(VLOOKUP(HBL[[#This Row],[Drivmedel]],DML_drivmedel[[FuelID]:[Reduktionsplikt]],10,FALSE)="Ja",VLOOKUP(HBL[[#This Row],[Drivmedelskategori]],Drivmedel[],5,FALSE),""),"")</f>
        <v/>
      </c>
      <c r="D657" s="9" t="str">
        <f>IFERROR(IF(HBL[[#This Row],[Hållbar mängd]]&gt;0,HBL[[#This Row],[Växthusgasutsläpp g CO2e/MJ]]*HBL[[#This Row],[Energimängd MJ]]/1000000,""),"")</f>
        <v/>
      </c>
      <c r="E657" s="9" t="str">
        <f>IF(HBL[[#This Row],[Hållbar mängd]]&gt;0,CONCATENATE(Rapporteringsår,"-",HBL[[#This Row],[ID]]),"")</f>
        <v/>
      </c>
      <c r="F657" s="9" t="str">
        <f>IF(HBL[[#This Row],[Hållbar mängd]]&gt;0,Organisationsnummer,"")</f>
        <v/>
      </c>
      <c r="G657" s="9" t="str">
        <f>IF(HBL[[#This Row],[Hållbar mängd]]&gt;0,Rapporteringsår,"")</f>
        <v/>
      </c>
      <c r="H657" s="76" t="str">
        <f>IFERROR(VLOOKUP(HBL[[#This Row],[Råvara]],Råvaror!$B$3:$D$81,3,FALSE),"")</f>
        <v/>
      </c>
      <c r="I657" s="76" t="str">
        <f>IFERROR(VLOOKUP(HBL[[#This Row],[Råvara]],Råvaror!$B$3:$E$81,4,FALSE),"")</f>
        <v/>
      </c>
      <c r="J657" s="76" t="str">
        <f>IFERROR(VLOOKUP(HBL[[#This Row],[Drivmedel]],DML_drivmedel[[FuelID]:[Drivmedel]],6,FALSE),"")</f>
        <v/>
      </c>
      <c r="K657" s="148">
        <v>3655</v>
      </c>
      <c r="L657" s="3"/>
      <c r="M657" s="3"/>
      <c r="N657" s="3"/>
      <c r="O657" s="78"/>
      <c r="P657" s="3"/>
      <c r="Q657" s="3" t="str">
        <f>IFERROR(HLOOKUP(HBL[[#This Row],[Bränslekategori]],Listor!$G$292:$N$306,IF(HBL[[#This Row],[Enhet]]=Listor!$A$44,14,IF(HBL[[#This Row],[Enhet]]=Listor!$A$45,15,"")),FALSE),"")</f>
        <v/>
      </c>
      <c r="R657" s="3"/>
      <c r="S657" s="3"/>
      <c r="T657" s="3"/>
      <c r="U657" s="3"/>
      <c r="V657" s="3"/>
      <c r="W657" s="3"/>
      <c r="X657" s="3"/>
      <c r="Y657" s="77" t="str">
        <f>IF(HBL[[#This Row],[Produktionskedja]]&lt;&gt;"",VLOOKUP(HBL[[#This Row],[Produktionskedja]],Normalvärden[],4,FALSE),"")</f>
        <v/>
      </c>
      <c r="Z657" s="54"/>
      <c r="AA657" s="3"/>
      <c r="AB657" s="54"/>
      <c r="AC657" s="55" t="str">
        <f>IF(HBL[[#This Row],[Växthusgasutsläpp g CO2e/MJ]]&lt;&gt;"",IF(HBL[[#This Row],[Växthusgasutsläpp g CO2e/MJ]]&gt;(0.5*VLOOKUP(HBL[[#This Row],[Användningsområde]],Användningsområde[],2,FALSE)),"Utsläppsminskningen är mindre än 50 % och uppfyller därför inte hållbarhetskriterierna",""),"")</f>
        <v/>
      </c>
      <c r="AD657" s="55"/>
    </row>
    <row r="658" spans="2:30" x14ac:dyDescent="0.35">
      <c r="B658" s="9" t="str">
        <f>IF(HBL[[#This Row],[Hållbar mängd]]&gt;0,IF(HBL[[#This Row],[Enhet]]=Listor!$A$44,HBL[[#This Row],[Hållbar mängd]]*HBL[[#This Row],[Effektivt värmevärde]]*1000,HBL[[#This Row],[Hållbar mängd]]*HBL[[#This Row],[Effektivt värmevärde]]),"")</f>
        <v/>
      </c>
      <c r="C658" s="120" t="str">
        <f>IFERROR(IF(VLOOKUP(HBL[[#This Row],[Drivmedel]],DML_drivmedel[[FuelID]:[Reduktionsplikt]],10,FALSE)="Ja",VLOOKUP(HBL[[#This Row],[Drivmedelskategori]],Drivmedel[],5,FALSE),""),"")</f>
        <v/>
      </c>
      <c r="D658" s="9" t="str">
        <f>IFERROR(IF(HBL[[#This Row],[Hållbar mängd]]&gt;0,HBL[[#This Row],[Växthusgasutsläpp g CO2e/MJ]]*HBL[[#This Row],[Energimängd MJ]]/1000000,""),"")</f>
        <v/>
      </c>
      <c r="E658" s="9" t="str">
        <f>IF(HBL[[#This Row],[Hållbar mängd]]&gt;0,CONCATENATE(Rapporteringsår,"-",HBL[[#This Row],[ID]]),"")</f>
        <v/>
      </c>
      <c r="F658" s="9" t="str">
        <f>IF(HBL[[#This Row],[Hållbar mängd]]&gt;0,Organisationsnummer,"")</f>
        <v/>
      </c>
      <c r="G658" s="9" t="str">
        <f>IF(HBL[[#This Row],[Hållbar mängd]]&gt;0,Rapporteringsår,"")</f>
        <v/>
      </c>
      <c r="H658" s="76" t="str">
        <f>IFERROR(VLOOKUP(HBL[[#This Row],[Råvara]],Råvaror!$B$3:$D$81,3,FALSE),"")</f>
        <v/>
      </c>
      <c r="I658" s="76" t="str">
        <f>IFERROR(VLOOKUP(HBL[[#This Row],[Råvara]],Råvaror!$B$3:$E$81,4,FALSE),"")</f>
        <v/>
      </c>
      <c r="J658" s="76" t="str">
        <f>IFERROR(VLOOKUP(HBL[[#This Row],[Drivmedel]],DML_drivmedel[[FuelID]:[Drivmedel]],6,FALSE),"")</f>
        <v/>
      </c>
      <c r="K658" s="148">
        <v>3656</v>
      </c>
      <c r="L658" s="3"/>
      <c r="M658" s="3"/>
      <c r="N658" s="3"/>
      <c r="O658" s="78"/>
      <c r="P658" s="3"/>
      <c r="Q658" s="3" t="str">
        <f>IFERROR(HLOOKUP(HBL[[#This Row],[Bränslekategori]],Listor!$G$292:$N$306,IF(HBL[[#This Row],[Enhet]]=Listor!$A$44,14,IF(HBL[[#This Row],[Enhet]]=Listor!$A$45,15,"")),FALSE),"")</f>
        <v/>
      </c>
      <c r="R658" s="3"/>
      <c r="S658" s="3"/>
      <c r="T658" s="3"/>
      <c r="U658" s="3"/>
      <c r="V658" s="3"/>
      <c r="W658" s="3"/>
      <c r="X658" s="3"/>
      <c r="Y658" s="77" t="str">
        <f>IF(HBL[[#This Row],[Produktionskedja]]&lt;&gt;"",VLOOKUP(HBL[[#This Row],[Produktionskedja]],Normalvärden[],4,FALSE),"")</f>
        <v/>
      </c>
      <c r="Z658" s="54"/>
      <c r="AA658" s="3"/>
      <c r="AB658" s="54"/>
      <c r="AC658" s="55" t="str">
        <f>IF(HBL[[#This Row],[Växthusgasutsläpp g CO2e/MJ]]&lt;&gt;"",IF(HBL[[#This Row],[Växthusgasutsläpp g CO2e/MJ]]&gt;(0.5*VLOOKUP(HBL[[#This Row],[Användningsområde]],Användningsområde[],2,FALSE)),"Utsläppsminskningen är mindre än 50 % och uppfyller därför inte hållbarhetskriterierna",""),"")</f>
        <v/>
      </c>
      <c r="AD658" s="55"/>
    </row>
    <row r="659" spans="2:30" x14ac:dyDescent="0.35">
      <c r="B659" s="9" t="str">
        <f>IF(HBL[[#This Row],[Hållbar mängd]]&gt;0,IF(HBL[[#This Row],[Enhet]]=Listor!$A$44,HBL[[#This Row],[Hållbar mängd]]*HBL[[#This Row],[Effektivt värmevärde]]*1000,HBL[[#This Row],[Hållbar mängd]]*HBL[[#This Row],[Effektivt värmevärde]]),"")</f>
        <v/>
      </c>
      <c r="C659" s="120" t="str">
        <f>IFERROR(IF(VLOOKUP(HBL[[#This Row],[Drivmedel]],DML_drivmedel[[FuelID]:[Reduktionsplikt]],10,FALSE)="Ja",VLOOKUP(HBL[[#This Row],[Drivmedelskategori]],Drivmedel[],5,FALSE),""),"")</f>
        <v/>
      </c>
      <c r="D659" s="9" t="str">
        <f>IFERROR(IF(HBL[[#This Row],[Hållbar mängd]]&gt;0,HBL[[#This Row],[Växthusgasutsläpp g CO2e/MJ]]*HBL[[#This Row],[Energimängd MJ]]/1000000,""),"")</f>
        <v/>
      </c>
      <c r="E659" s="9" t="str">
        <f>IF(HBL[[#This Row],[Hållbar mängd]]&gt;0,CONCATENATE(Rapporteringsår,"-",HBL[[#This Row],[ID]]),"")</f>
        <v/>
      </c>
      <c r="F659" s="9" t="str">
        <f>IF(HBL[[#This Row],[Hållbar mängd]]&gt;0,Organisationsnummer,"")</f>
        <v/>
      </c>
      <c r="G659" s="9" t="str">
        <f>IF(HBL[[#This Row],[Hållbar mängd]]&gt;0,Rapporteringsår,"")</f>
        <v/>
      </c>
      <c r="H659" s="76" t="str">
        <f>IFERROR(VLOOKUP(HBL[[#This Row],[Råvara]],Råvaror!$B$3:$D$81,3,FALSE),"")</f>
        <v/>
      </c>
      <c r="I659" s="76" t="str">
        <f>IFERROR(VLOOKUP(HBL[[#This Row],[Råvara]],Råvaror!$B$3:$E$81,4,FALSE),"")</f>
        <v/>
      </c>
      <c r="J659" s="76" t="str">
        <f>IFERROR(VLOOKUP(HBL[[#This Row],[Drivmedel]],DML_drivmedel[[FuelID]:[Drivmedel]],6,FALSE),"")</f>
        <v/>
      </c>
      <c r="K659" s="148">
        <v>3657</v>
      </c>
      <c r="L659" s="3"/>
      <c r="M659" s="3"/>
      <c r="N659" s="3"/>
      <c r="O659" s="78"/>
      <c r="P659" s="3"/>
      <c r="Q659" s="3" t="str">
        <f>IFERROR(HLOOKUP(HBL[[#This Row],[Bränslekategori]],Listor!$G$292:$N$306,IF(HBL[[#This Row],[Enhet]]=Listor!$A$44,14,IF(HBL[[#This Row],[Enhet]]=Listor!$A$45,15,"")),FALSE),"")</f>
        <v/>
      </c>
      <c r="R659" s="3"/>
      <c r="S659" s="3"/>
      <c r="T659" s="3"/>
      <c r="U659" s="3"/>
      <c r="V659" s="3"/>
      <c r="W659" s="3"/>
      <c r="X659" s="3"/>
      <c r="Y659" s="77" t="str">
        <f>IF(HBL[[#This Row],[Produktionskedja]]&lt;&gt;"",VLOOKUP(HBL[[#This Row],[Produktionskedja]],Normalvärden[],4,FALSE),"")</f>
        <v/>
      </c>
      <c r="Z659" s="54"/>
      <c r="AA659" s="3"/>
      <c r="AB659" s="54"/>
      <c r="AC659" s="55" t="str">
        <f>IF(HBL[[#This Row],[Växthusgasutsläpp g CO2e/MJ]]&lt;&gt;"",IF(HBL[[#This Row],[Växthusgasutsläpp g CO2e/MJ]]&gt;(0.5*VLOOKUP(HBL[[#This Row],[Användningsområde]],Användningsområde[],2,FALSE)),"Utsläppsminskningen är mindre än 50 % och uppfyller därför inte hållbarhetskriterierna",""),"")</f>
        <v/>
      </c>
      <c r="AD659" s="55"/>
    </row>
    <row r="660" spans="2:30" x14ac:dyDescent="0.35">
      <c r="B660" s="9" t="str">
        <f>IF(HBL[[#This Row],[Hållbar mängd]]&gt;0,IF(HBL[[#This Row],[Enhet]]=Listor!$A$44,HBL[[#This Row],[Hållbar mängd]]*HBL[[#This Row],[Effektivt värmevärde]]*1000,HBL[[#This Row],[Hållbar mängd]]*HBL[[#This Row],[Effektivt värmevärde]]),"")</f>
        <v/>
      </c>
      <c r="C660" s="120" t="str">
        <f>IFERROR(IF(VLOOKUP(HBL[[#This Row],[Drivmedel]],DML_drivmedel[[FuelID]:[Reduktionsplikt]],10,FALSE)="Ja",VLOOKUP(HBL[[#This Row],[Drivmedelskategori]],Drivmedel[],5,FALSE),""),"")</f>
        <v/>
      </c>
      <c r="D660" s="9" t="str">
        <f>IFERROR(IF(HBL[[#This Row],[Hållbar mängd]]&gt;0,HBL[[#This Row],[Växthusgasutsläpp g CO2e/MJ]]*HBL[[#This Row],[Energimängd MJ]]/1000000,""),"")</f>
        <v/>
      </c>
      <c r="E660" s="9" t="str">
        <f>IF(HBL[[#This Row],[Hållbar mängd]]&gt;0,CONCATENATE(Rapporteringsår,"-",HBL[[#This Row],[ID]]),"")</f>
        <v/>
      </c>
      <c r="F660" s="9" t="str">
        <f>IF(HBL[[#This Row],[Hållbar mängd]]&gt;0,Organisationsnummer,"")</f>
        <v/>
      </c>
      <c r="G660" s="9" t="str">
        <f>IF(HBL[[#This Row],[Hållbar mängd]]&gt;0,Rapporteringsår,"")</f>
        <v/>
      </c>
      <c r="H660" s="76" t="str">
        <f>IFERROR(VLOOKUP(HBL[[#This Row],[Råvara]],Råvaror!$B$3:$D$81,3,FALSE),"")</f>
        <v/>
      </c>
      <c r="I660" s="76" t="str">
        <f>IFERROR(VLOOKUP(HBL[[#This Row],[Råvara]],Råvaror!$B$3:$E$81,4,FALSE),"")</f>
        <v/>
      </c>
      <c r="J660" s="76" t="str">
        <f>IFERROR(VLOOKUP(HBL[[#This Row],[Drivmedel]],DML_drivmedel[[FuelID]:[Drivmedel]],6,FALSE),"")</f>
        <v/>
      </c>
      <c r="K660" s="148">
        <v>3658</v>
      </c>
      <c r="L660" s="3"/>
      <c r="M660" s="3"/>
      <c r="N660" s="3"/>
      <c r="O660" s="78"/>
      <c r="P660" s="3"/>
      <c r="Q660" s="3" t="str">
        <f>IFERROR(HLOOKUP(HBL[[#This Row],[Bränslekategori]],Listor!$G$292:$N$306,IF(HBL[[#This Row],[Enhet]]=Listor!$A$44,14,IF(HBL[[#This Row],[Enhet]]=Listor!$A$45,15,"")),FALSE),"")</f>
        <v/>
      </c>
      <c r="R660" s="3"/>
      <c r="S660" s="3"/>
      <c r="T660" s="3"/>
      <c r="U660" s="3"/>
      <c r="V660" s="3"/>
      <c r="W660" s="3"/>
      <c r="X660" s="3"/>
      <c r="Y660" s="77" t="str">
        <f>IF(HBL[[#This Row],[Produktionskedja]]&lt;&gt;"",VLOOKUP(HBL[[#This Row],[Produktionskedja]],Normalvärden[],4,FALSE),"")</f>
        <v/>
      </c>
      <c r="Z660" s="54"/>
      <c r="AA660" s="3"/>
      <c r="AB660" s="54"/>
      <c r="AC660" s="55" t="str">
        <f>IF(HBL[[#This Row],[Växthusgasutsläpp g CO2e/MJ]]&lt;&gt;"",IF(HBL[[#This Row],[Växthusgasutsläpp g CO2e/MJ]]&gt;(0.5*VLOOKUP(HBL[[#This Row],[Användningsområde]],Användningsområde[],2,FALSE)),"Utsläppsminskningen är mindre än 50 % och uppfyller därför inte hållbarhetskriterierna",""),"")</f>
        <v/>
      </c>
      <c r="AD660" s="55"/>
    </row>
    <row r="661" spans="2:30" x14ac:dyDescent="0.35">
      <c r="B661" s="9" t="str">
        <f>IF(HBL[[#This Row],[Hållbar mängd]]&gt;0,IF(HBL[[#This Row],[Enhet]]=Listor!$A$44,HBL[[#This Row],[Hållbar mängd]]*HBL[[#This Row],[Effektivt värmevärde]]*1000,HBL[[#This Row],[Hållbar mängd]]*HBL[[#This Row],[Effektivt värmevärde]]),"")</f>
        <v/>
      </c>
      <c r="C661" s="120" t="str">
        <f>IFERROR(IF(VLOOKUP(HBL[[#This Row],[Drivmedel]],DML_drivmedel[[FuelID]:[Reduktionsplikt]],10,FALSE)="Ja",VLOOKUP(HBL[[#This Row],[Drivmedelskategori]],Drivmedel[],5,FALSE),""),"")</f>
        <v/>
      </c>
      <c r="D661" s="9" t="str">
        <f>IFERROR(IF(HBL[[#This Row],[Hållbar mängd]]&gt;0,HBL[[#This Row],[Växthusgasutsläpp g CO2e/MJ]]*HBL[[#This Row],[Energimängd MJ]]/1000000,""),"")</f>
        <v/>
      </c>
      <c r="E661" s="9" t="str">
        <f>IF(HBL[[#This Row],[Hållbar mängd]]&gt;0,CONCATENATE(Rapporteringsår,"-",HBL[[#This Row],[ID]]),"")</f>
        <v/>
      </c>
      <c r="F661" s="9" t="str">
        <f>IF(HBL[[#This Row],[Hållbar mängd]]&gt;0,Organisationsnummer,"")</f>
        <v/>
      </c>
      <c r="G661" s="9" t="str">
        <f>IF(HBL[[#This Row],[Hållbar mängd]]&gt;0,Rapporteringsår,"")</f>
        <v/>
      </c>
      <c r="H661" s="76" t="str">
        <f>IFERROR(VLOOKUP(HBL[[#This Row],[Råvara]],Råvaror!$B$3:$D$81,3,FALSE),"")</f>
        <v/>
      </c>
      <c r="I661" s="76" t="str">
        <f>IFERROR(VLOOKUP(HBL[[#This Row],[Råvara]],Råvaror!$B$3:$E$81,4,FALSE),"")</f>
        <v/>
      </c>
      <c r="J661" s="76" t="str">
        <f>IFERROR(VLOOKUP(HBL[[#This Row],[Drivmedel]],DML_drivmedel[[FuelID]:[Drivmedel]],6,FALSE),"")</f>
        <v/>
      </c>
      <c r="K661" s="148">
        <v>3659</v>
      </c>
      <c r="L661" s="3"/>
      <c r="M661" s="3"/>
      <c r="N661" s="3"/>
      <c r="O661" s="78"/>
      <c r="P661" s="3"/>
      <c r="Q661" s="3" t="str">
        <f>IFERROR(HLOOKUP(HBL[[#This Row],[Bränslekategori]],Listor!$G$292:$N$306,IF(HBL[[#This Row],[Enhet]]=Listor!$A$44,14,IF(HBL[[#This Row],[Enhet]]=Listor!$A$45,15,"")),FALSE),"")</f>
        <v/>
      </c>
      <c r="R661" s="3"/>
      <c r="S661" s="3"/>
      <c r="T661" s="3"/>
      <c r="U661" s="3"/>
      <c r="V661" s="3"/>
      <c r="W661" s="3"/>
      <c r="X661" s="3"/>
      <c r="Y661" s="77" t="str">
        <f>IF(HBL[[#This Row],[Produktionskedja]]&lt;&gt;"",VLOOKUP(HBL[[#This Row],[Produktionskedja]],Normalvärden[],4,FALSE),"")</f>
        <v/>
      </c>
      <c r="Z661" s="54"/>
      <c r="AA661" s="3"/>
      <c r="AB661" s="54"/>
      <c r="AC661" s="55" t="str">
        <f>IF(HBL[[#This Row],[Växthusgasutsläpp g CO2e/MJ]]&lt;&gt;"",IF(HBL[[#This Row],[Växthusgasutsläpp g CO2e/MJ]]&gt;(0.5*VLOOKUP(HBL[[#This Row],[Användningsområde]],Användningsområde[],2,FALSE)),"Utsläppsminskningen är mindre än 50 % och uppfyller därför inte hållbarhetskriterierna",""),"")</f>
        <v/>
      </c>
      <c r="AD661" s="55"/>
    </row>
    <row r="662" spans="2:30" x14ac:dyDescent="0.35">
      <c r="B662" s="9" t="str">
        <f>IF(HBL[[#This Row],[Hållbar mängd]]&gt;0,IF(HBL[[#This Row],[Enhet]]=Listor!$A$44,HBL[[#This Row],[Hållbar mängd]]*HBL[[#This Row],[Effektivt värmevärde]]*1000,HBL[[#This Row],[Hållbar mängd]]*HBL[[#This Row],[Effektivt värmevärde]]),"")</f>
        <v/>
      </c>
      <c r="C662" s="120" t="str">
        <f>IFERROR(IF(VLOOKUP(HBL[[#This Row],[Drivmedel]],DML_drivmedel[[FuelID]:[Reduktionsplikt]],10,FALSE)="Ja",VLOOKUP(HBL[[#This Row],[Drivmedelskategori]],Drivmedel[],5,FALSE),""),"")</f>
        <v/>
      </c>
      <c r="D662" s="9" t="str">
        <f>IFERROR(IF(HBL[[#This Row],[Hållbar mängd]]&gt;0,HBL[[#This Row],[Växthusgasutsläpp g CO2e/MJ]]*HBL[[#This Row],[Energimängd MJ]]/1000000,""),"")</f>
        <v/>
      </c>
      <c r="E662" s="9" t="str">
        <f>IF(HBL[[#This Row],[Hållbar mängd]]&gt;0,CONCATENATE(Rapporteringsår,"-",HBL[[#This Row],[ID]]),"")</f>
        <v/>
      </c>
      <c r="F662" s="9" t="str">
        <f>IF(HBL[[#This Row],[Hållbar mängd]]&gt;0,Organisationsnummer,"")</f>
        <v/>
      </c>
      <c r="G662" s="9" t="str">
        <f>IF(HBL[[#This Row],[Hållbar mängd]]&gt;0,Rapporteringsår,"")</f>
        <v/>
      </c>
      <c r="H662" s="76" t="str">
        <f>IFERROR(VLOOKUP(HBL[[#This Row],[Råvara]],Råvaror!$B$3:$D$81,3,FALSE),"")</f>
        <v/>
      </c>
      <c r="I662" s="76" t="str">
        <f>IFERROR(VLOOKUP(HBL[[#This Row],[Råvara]],Råvaror!$B$3:$E$81,4,FALSE),"")</f>
        <v/>
      </c>
      <c r="J662" s="76" t="str">
        <f>IFERROR(VLOOKUP(HBL[[#This Row],[Drivmedel]],DML_drivmedel[[FuelID]:[Drivmedel]],6,FALSE),"")</f>
        <v/>
      </c>
      <c r="K662" s="148">
        <v>3660</v>
      </c>
      <c r="L662" s="3"/>
      <c r="M662" s="3"/>
      <c r="N662" s="3"/>
      <c r="O662" s="78"/>
      <c r="P662" s="3"/>
      <c r="Q662" s="3" t="str">
        <f>IFERROR(HLOOKUP(HBL[[#This Row],[Bränslekategori]],Listor!$G$292:$N$306,IF(HBL[[#This Row],[Enhet]]=Listor!$A$44,14,IF(HBL[[#This Row],[Enhet]]=Listor!$A$45,15,"")),FALSE),"")</f>
        <v/>
      </c>
      <c r="R662" s="3"/>
      <c r="S662" s="3"/>
      <c r="T662" s="3"/>
      <c r="U662" s="3"/>
      <c r="V662" s="3"/>
      <c r="W662" s="3"/>
      <c r="X662" s="3"/>
      <c r="Y662" s="77" t="str">
        <f>IF(HBL[[#This Row],[Produktionskedja]]&lt;&gt;"",VLOOKUP(HBL[[#This Row],[Produktionskedja]],Normalvärden[],4,FALSE),"")</f>
        <v/>
      </c>
      <c r="Z662" s="54"/>
      <c r="AA662" s="3"/>
      <c r="AB662" s="54"/>
      <c r="AC662" s="55" t="str">
        <f>IF(HBL[[#This Row],[Växthusgasutsläpp g CO2e/MJ]]&lt;&gt;"",IF(HBL[[#This Row],[Växthusgasutsläpp g CO2e/MJ]]&gt;(0.5*VLOOKUP(HBL[[#This Row],[Användningsområde]],Användningsområde[],2,FALSE)),"Utsläppsminskningen är mindre än 50 % och uppfyller därför inte hållbarhetskriterierna",""),"")</f>
        <v/>
      </c>
      <c r="AD662" s="55"/>
    </row>
    <row r="663" spans="2:30" x14ac:dyDescent="0.35">
      <c r="B663" s="9" t="str">
        <f>IF(HBL[[#This Row],[Hållbar mängd]]&gt;0,IF(HBL[[#This Row],[Enhet]]=Listor!$A$44,HBL[[#This Row],[Hållbar mängd]]*HBL[[#This Row],[Effektivt värmevärde]]*1000,HBL[[#This Row],[Hållbar mängd]]*HBL[[#This Row],[Effektivt värmevärde]]),"")</f>
        <v/>
      </c>
      <c r="C663" s="120" t="str">
        <f>IFERROR(IF(VLOOKUP(HBL[[#This Row],[Drivmedel]],DML_drivmedel[[FuelID]:[Reduktionsplikt]],10,FALSE)="Ja",VLOOKUP(HBL[[#This Row],[Drivmedelskategori]],Drivmedel[],5,FALSE),""),"")</f>
        <v/>
      </c>
      <c r="D663" s="9" t="str">
        <f>IFERROR(IF(HBL[[#This Row],[Hållbar mängd]]&gt;0,HBL[[#This Row],[Växthusgasutsläpp g CO2e/MJ]]*HBL[[#This Row],[Energimängd MJ]]/1000000,""),"")</f>
        <v/>
      </c>
      <c r="E663" s="9" t="str">
        <f>IF(HBL[[#This Row],[Hållbar mängd]]&gt;0,CONCATENATE(Rapporteringsår,"-",HBL[[#This Row],[ID]]),"")</f>
        <v/>
      </c>
      <c r="F663" s="9" t="str">
        <f>IF(HBL[[#This Row],[Hållbar mängd]]&gt;0,Organisationsnummer,"")</f>
        <v/>
      </c>
      <c r="G663" s="9" t="str">
        <f>IF(HBL[[#This Row],[Hållbar mängd]]&gt;0,Rapporteringsår,"")</f>
        <v/>
      </c>
      <c r="H663" s="76" t="str">
        <f>IFERROR(VLOOKUP(HBL[[#This Row],[Råvara]],Råvaror!$B$3:$D$81,3,FALSE),"")</f>
        <v/>
      </c>
      <c r="I663" s="76" t="str">
        <f>IFERROR(VLOOKUP(HBL[[#This Row],[Råvara]],Råvaror!$B$3:$E$81,4,FALSE),"")</f>
        <v/>
      </c>
      <c r="J663" s="76" t="str">
        <f>IFERROR(VLOOKUP(HBL[[#This Row],[Drivmedel]],DML_drivmedel[[FuelID]:[Drivmedel]],6,FALSE),"")</f>
        <v/>
      </c>
      <c r="K663" s="148">
        <v>3661</v>
      </c>
      <c r="L663" s="3"/>
      <c r="M663" s="3"/>
      <c r="N663" s="3"/>
      <c r="O663" s="78"/>
      <c r="P663" s="3"/>
      <c r="Q663" s="3" t="str">
        <f>IFERROR(HLOOKUP(HBL[[#This Row],[Bränslekategori]],Listor!$G$292:$N$306,IF(HBL[[#This Row],[Enhet]]=Listor!$A$44,14,IF(HBL[[#This Row],[Enhet]]=Listor!$A$45,15,"")),FALSE),"")</f>
        <v/>
      </c>
      <c r="R663" s="3"/>
      <c r="S663" s="3"/>
      <c r="T663" s="3"/>
      <c r="U663" s="3"/>
      <c r="V663" s="3"/>
      <c r="W663" s="3"/>
      <c r="X663" s="3"/>
      <c r="Y663" s="77" t="str">
        <f>IF(HBL[[#This Row],[Produktionskedja]]&lt;&gt;"",VLOOKUP(HBL[[#This Row],[Produktionskedja]],Normalvärden[],4,FALSE),"")</f>
        <v/>
      </c>
      <c r="Z663" s="54"/>
      <c r="AA663" s="3"/>
      <c r="AB663" s="54"/>
      <c r="AC663" s="55" t="str">
        <f>IF(HBL[[#This Row],[Växthusgasutsläpp g CO2e/MJ]]&lt;&gt;"",IF(HBL[[#This Row],[Växthusgasutsläpp g CO2e/MJ]]&gt;(0.5*VLOOKUP(HBL[[#This Row],[Användningsområde]],Användningsområde[],2,FALSE)),"Utsläppsminskningen är mindre än 50 % och uppfyller därför inte hållbarhetskriterierna",""),"")</f>
        <v/>
      </c>
      <c r="AD663" s="55"/>
    </row>
    <row r="664" spans="2:30" x14ac:dyDescent="0.35">
      <c r="B664" s="9" t="str">
        <f>IF(HBL[[#This Row],[Hållbar mängd]]&gt;0,IF(HBL[[#This Row],[Enhet]]=Listor!$A$44,HBL[[#This Row],[Hållbar mängd]]*HBL[[#This Row],[Effektivt värmevärde]]*1000,HBL[[#This Row],[Hållbar mängd]]*HBL[[#This Row],[Effektivt värmevärde]]),"")</f>
        <v/>
      </c>
      <c r="C664" s="120" t="str">
        <f>IFERROR(IF(VLOOKUP(HBL[[#This Row],[Drivmedel]],DML_drivmedel[[FuelID]:[Reduktionsplikt]],10,FALSE)="Ja",VLOOKUP(HBL[[#This Row],[Drivmedelskategori]],Drivmedel[],5,FALSE),""),"")</f>
        <v/>
      </c>
      <c r="D664" s="9" t="str">
        <f>IFERROR(IF(HBL[[#This Row],[Hållbar mängd]]&gt;0,HBL[[#This Row],[Växthusgasutsläpp g CO2e/MJ]]*HBL[[#This Row],[Energimängd MJ]]/1000000,""),"")</f>
        <v/>
      </c>
      <c r="E664" s="9" t="str">
        <f>IF(HBL[[#This Row],[Hållbar mängd]]&gt;0,CONCATENATE(Rapporteringsår,"-",HBL[[#This Row],[ID]]),"")</f>
        <v/>
      </c>
      <c r="F664" s="9" t="str">
        <f>IF(HBL[[#This Row],[Hållbar mängd]]&gt;0,Organisationsnummer,"")</f>
        <v/>
      </c>
      <c r="G664" s="9" t="str">
        <f>IF(HBL[[#This Row],[Hållbar mängd]]&gt;0,Rapporteringsår,"")</f>
        <v/>
      </c>
      <c r="H664" s="76" t="str">
        <f>IFERROR(VLOOKUP(HBL[[#This Row],[Råvara]],Råvaror!$B$3:$D$81,3,FALSE),"")</f>
        <v/>
      </c>
      <c r="I664" s="76" t="str">
        <f>IFERROR(VLOOKUP(HBL[[#This Row],[Råvara]],Råvaror!$B$3:$E$81,4,FALSE),"")</f>
        <v/>
      </c>
      <c r="J664" s="76" t="str">
        <f>IFERROR(VLOOKUP(HBL[[#This Row],[Drivmedel]],DML_drivmedel[[FuelID]:[Drivmedel]],6,FALSE),"")</f>
        <v/>
      </c>
      <c r="K664" s="148">
        <v>3662</v>
      </c>
      <c r="L664" s="3"/>
      <c r="M664" s="3"/>
      <c r="N664" s="3"/>
      <c r="O664" s="78"/>
      <c r="P664" s="3"/>
      <c r="Q664" s="3" t="str">
        <f>IFERROR(HLOOKUP(HBL[[#This Row],[Bränslekategori]],Listor!$G$292:$N$306,IF(HBL[[#This Row],[Enhet]]=Listor!$A$44,14,IF(HBL[[#This Row],[Enhet]]=Listor!$A$45,15,"")),FALSE),"")</f>
        <v/>
      </c>
      <c r="R664" s="3"/>
      <c r="S664" s="3"/>
      <c r="T664" s="3"/>
      <c r="U664" s="3"/>
      <c r="V664" s="3"/>
      <c r="W664" s="3"/>
      <c r="X664" s="3"/>
      <c r="Y664" s="77" t="str">
        <f>IF(HBL[[#This Row],[Produktionskedja]]&lt;&gt;"",VLOOKUP(HBL[[#This Row],[Produktionskedja]],Normalvärden[],4,FALSE),"")</f>
        <v/>
      </c>
      <c r="Z664" s="54"/>
      <c r="AA664" s="3"/>
      <c r="AB664" s="54"/>
      <c r="AC664" s="55" t="str">
        <f>IF(HBL[[#This Row],[Växthusgasutsläpp g CO2e/MJ]]&lt;&gt;"",IF(HBL[[#This Row],[Växthusgasutsläpp g CO2e/MJ]]&gt;(0.5*VLOOKUP(HBL[[#This Row],[Användningsområde]],Användningsområde[],2,FALSE)),"Utsläppsminskningen är mindre än 50 % och uppfyller därför inte hållbarhetskriterierna",""),"")</f>
        <v/>
      </c>
      <c r="AD664" s="55"/>
    </row>
    <row r="665" spans="2:30" x14ac:dyDescent="0.35">
      <c r="B665" s="9" t="str">
        <f>IF(HBL[[#This Row],[Hållbar mängd]]&gt;0,IF(HBL[[#This Row],[Enhet]]=Listor!$A$44,HBL[[#This Row],[Hållbar mängd]]*HBL[[#This Row],[Effektivt värmevärde]]*1000,HBL[[#This Row],[Hållbar mängd]]*HBL[[#This Row],[Effektivt värmevärde]]),"")</f>
        <v/>
      </c>
      <c r="C665" s="120" t="str">
        <f>IFERROR(IF(VLOOKUP(HBL[[#This Row],[Drivmedel]],DML_drivmedel[[FuelID]:[Reduktionsplikt]],10,FALSE)="Ja",VLOOKUP(HBL[[#This Row],[Drivmedelskategori]],Drivmedel[],5,FALSE),""),"")</f>
        <v/>
      </c>
      <c r="D665" s="9" t="str">
        <f>IFERROR(IF(HBL[[#This Row],[Hållbar mängd]]&gt;0,HBL[[#This Row],[Växthusgasutsläpp g CO2e/MJ]]*HBL[[#This Row],[Energimängd MJ]]/1000000,""),"")</f>
        <v/>
      </c>
      <c r="E665" s="9" t="str">
        <f>IF(HBL[[#This Row],[Hållbar mängd]]&gt;0,CONCATENATE(Rapporteringsår,"-",HBL[[#This Row],[ID]]),"")</f>
        <v/>
      </c>
      <c r="F665" s="9" t="str">
        <f>IF(HBL[[#This Row],[Hållbar mängd]]&gt;0,Organisationsnummer,"")</f>
        <v/>
      </c>
      <c r="G665" s="9" t="str">
        <f>IF(HBL[[#This Row],[Hållbar mängd]]&gt;0,Rapporteringsår,"")</f>
        <v/>
      </c>
      <c r="H665" s="76" t="str">
        <f>IFERROR(VLOOKUP(HBL[[#This Row],[Råvara]],Råvaror!$B$3:$D$81,3,FALSE),"")</f>
        <v/>
      </c>
      <c r="I665" s="76" t="str">
        <f>IFERROR(VLOOKUP(HBL[[#This Row],[Råvara]],Råvaror!$B$3:$E$81,4,FALSE),"")</f>
        <v/>
      </c>
      <c r="J665" s="76" t="str">
        <f>IFERROR(VLOOKUP(HBL[[#This Row],[Drivmedel]],DML_drivmedel[[FuelID]:[Drivmedel]],6,FALSE),"")</f>
        <v/>
      </c>
      <c r="K665" s="148">
        <v>3663</v>
      </c>
      <c r="L665" s="3"/>
      <c r="M665" s="3"/>
      <c r="N665" s="3"/>
      <c r="O665" s="78"/>
      <c r="P665" s="3"/>
      <c r="Q665" s="3" t="str">
        <f>IFERROR(HLOOKUP(HBL[[#This Row],[Bränslekategori]],Listor!$G$292:$N$306,IF(HBL[[#This Row],[Enhet]]=Listor!$A$44,14,IF(HBL[[#This Row],[Enhet]]=Listor!$A$45,15,"")),FALSE),"")</f>
        <v/>
      </c>
      <c r="R665" s="3"/>
      <c r="S665" s="3"/>
      <c r="T665" s="3"/>
      <c r="U665" s="3"/>
      <c r="V665" s="3"/>
      <c r="W665" s="3"/>
      <c r="X665" s="3"/>
      <c r="Y665" s="77" t="str">
        <f>IF(HBL[[#This Row],[Produktionskedja]]&lt;&gt;"",VLOOKUP(HBL[[#This Row],[Produktionskedja]],Normalvärden[],4,FALSE),"")</f>
        <v/>
      </c>
      <c r="Z665" s="54"/>
      <c r="AA665" s="3"/>
      <c r="AB665" s="54"/>
      <c r="AC665" s="55" t="str">
        <f>IF(HBL[[#This Row],[Växthusgasutsläpp g CO2e/MJ]]&lt;&gt;"",IF(HBL[[#This Row],[Växthusgasutsläpp g CO2e/MJ]]&gt;(0.5*VLOOKUP(HBL[[#This Row],[Användningsområde]],Användningsområde[],2,FALSE)),"Utsläppsminskningen är mindre än 50 % och uppfyller därför inte hållbarhetskriterierna",""),"")</f>
        <v/>
      </c>
      <c r="AD665" s="55"/>
    </row>
    <row r="666" spans="2:30" x14ac:dyDescent="0.35">
      <c r="B666" s="9" t="str">
        <f>IF(HBL[[#This Row],[Hållbar mängd]]&gt;0,IF(HBL[[#This Row],[Enhet]]=Listor!$A$44,HBL[[#This Row],[Hållbar mängd]]*HBL[[#This Row],[Effektivt värmevärde]]*1000,HBL[[#This Row],[Hållbar mängd]]*HBL[[#This Row],[Effektivt värmevärde]]),"")</f>
        <v/>
      </c>
      <c r="C666" s="120" t="str">
        <f>IFERROR(IF(VLOOKUP(HBL[[#This Row],[Drivmedel]],DML_drivmedel[[FuelID]:[Reduktionsplikt]],10,FALSE)="Ja",VLOOKUP(HBL[[#This Row],[Drivmedelskategori]],Drivmedel[],5,FALSE),""),"")</f>
        <v/>
      </c>
      <c r="D666" s="9" t="str">
        <f>IFERROR(IF(HBL[[#This Row],[Hållbar mängd]]&gt;0,HBL[[#This Row],[Växthusgasutsläpp g CO2e/MJ]]*HBL[[#This Row],[Energimängd MJ]]/1000000,""),"")</f>
        <v/>
      </c>
      <c r="E666" s="9" t="str">
        <f>IF(HBL[[#This Row],[Hållbar mängd]]&gt;0,CONCATENATE(Rapporteringsår,"-",HBL[[#This Row],[ID]]),"")</f>
        <v/>
      </c>
      <c r="F666" s="9" t="str">
        <f>IF(HBL[[#This Row],[Hållbar mängd]]&gt;0,Organisationsnummer,"")</f>
        <v/>
      </c>
      <c r="G666" s="9" t="str">
        <f>IF(HBL[[#This Row],[Hållbar mängd]]&gt;0,Rapporteringsår,"")</f>
        <v/>
      </c>
      <c r="H666" s="76" t="str">
        <f>IFERROR(VLOOKUP(HBL[[#This Row],[Råvara]],Råvaror!$B$3:$D$81,3,FALSE),"")</f>
        <v/>
      </c>
      <c r="I666" s="76" t="str">
        <f>IFERROR(VLOOKUP(HBL[[#This Row],[Råvara]],Råvaror!$B$3:$E$81,4,FALSE),"")</f>
        <v/>
      </c>
      <c r="J666" s="76" t="str">
        <f>IFERROR(VLOOKUP(HBL[[#This Row],[Drivmedel]],DML_drivmedel[[FuelID]:[Drivmedel]],6,FALSE),"")</f>
        <v/>
      </c>
      <c r="K666" s="148">
        <v>3664</v>
      </c>
      <c r="L666" s="3"/>
      <c r="M666" s="3"/>
      <c r="N666" s="3"/>
      <c r="O666" s="78"/>
      <c r="P666" s="3"/>
      <c r="Q666" s="3" t="str">
        <f>IFERROR(HLOOKUP(HBL[[#This Row],[Bränslekategori]],Listor!$G$292:$N$306,IF(HBL[[#This Row],[Enhet]]=Listor!$A$44,14,IF(HBL[[#This Row],[Enhet]]=Listor!$A$45,15,"")),FALSE),"")</f>
        <v/>
      </c>
      <c r="R666" s="3"/>
      <c r="S666" s="3"/>
      <c r="T666" s="3"/>
      <c r="U666" s="3"/>
      <c r="V666" s="3"/>
      <c r="W666" s="3"/>
      <c r="X666" s="3"/>
      <c r="Y666" s="77" t="str">
        <f>IF(HBL[[#This Row],[Produktionskedja]]&lt;&gt;"",VLOOKUP(HBL[[#This Row],[Produktionskedja]],Normalvärden[],4,FALSE),"")</f>
        <v/>
      </c>
      <c r="Z666" s="54"/>
      <c r="AA666" s="3"/>
      <c r="AB666" s="54"/>
      <c r="AC666" s="55" t="str">
        <f>IF(HBL[[#This Row],[Växthusgasutsläpp g CO2e/MJ]]&lt;&gt;"",IF(HBL[[#This Row],[Växthusgasutsläpp g CO2e/MJ]]&gt;(0.5*VLOOKUP(HBL[[#This Row],[Användningsområde]],Användningsområde[],2,FALSE)),"Utsläppsminskningen är mindre än 50 % och uppfyller därför inte hållbarhetskriterierna",""),"")</f>
        <v/>
      </c>
      <c r="AD666" s="55"/>
    </row>
    <row r="667" spans="2:30" x14ac:dyDescent="0.35">
      <c r="B667" s="9" t="str">
        <f>IF(HBL[[#This Row],[Hållbar mängd]]&gt;0,IF(HBL[[#This Row],[Enhet]]=Listor!$A$44,HBL[[#This Row],[Hållbar mängd]]*HBL[[#This Row],[Effektivt värmevärde]]*1000,HBL[[#This Row],[Hållbar mängd]]*HBL[[#This Row],[Effektivt värmevärde]]),"")</f>
        <v/>
      </c>
      <c r="C667" s="120" t="str">
        <f>IFERROR(IF(VLOOKUP(HBL[[#This Row],[Drivmedel]],DML_drivmedel[[FuelID]:[Reduktionsplikt]],10,FALSE)="Ja",VLOOKUP(HBL[[#This Row],[Drivmedelskategori]],Drivmedel[],5,FALSE),""),"")</f>
        <v/>
      </c>
      <c r="D667" s="9" t="str">
        <f>IFERROR(IF(HBL[[#This Row],[Hållbar mängd]]&gt;0,HBL[[#This Row],[Växthusgasutsläpp g CO2e/MJ]]*HBL[[#This Row],[Energimängd MJ]]/1000000,""),"")</f>
        <v/>
      </c>
      <c r="E667" s="9" t="str">
        <f>IF(HBL[[#This Row],[Hållbar mängd]]&gt;0,CONCATENATE(Rapporteringsår,"-",HBL[[#This Row],[ID]]),"")</f>
        <v/>
      </c>
      <c r="F667" s="9" t="str">
        <f>IF(HBL[[#This Row],[Hållbar mängd]]&gt;0,Organisationsnummer,"")</f>
        <v/>
      </c>
      <c r="G667" s="9" t="str">
        <f>IF(HBL[[#This Row],[Hållbar mängd]]&gt;0,Rapporteringsår,"")</f>
        <v/>
      </c>
      <c r="H667" s="76" t="str">
        <f>IFERROR(VLOOKUP(HBL[[#This Row],[Råvara]],Råvaror!$B$3:$D$81,3,FALSE),"")</f>
        <v/>
      </c>
      <c r="I667" s="76" t="str">
        <f>IFERROR(VLOOKUP(HBL[[#This Row],[Råvara]],Råvaror!$B$3:$E$81,4,FALSE),"")</f>
        <v/>
      </c>
      <c r="J667" s="76" t="str">
        <f>IFERROR(VLOOKUP(HBL[[#This Row],[Drivmedel]],DML_drivmedel[[FuelID]:[Drivmedel]],6,FALSE),"")</f>
        <v/>
      </c>
      <c r="K667" s="148">
        <v>3665</v>
      </c>
      <c r="L667" s="3"/>
      <c r="M667" s="3"/>
      <c r="N667" s="3"/>
      <c r="O667" s="78"/>
      <c r="P667" s="3"/>
      <c r="Q667" s="3" t="str">
        <f>IFERROR(HLOOKUP(HBL[[#This Row],[Bränslekategori]],Listor!$G$292:$N$306,IF(HBL[[#This Row],[Enhet]]=Listor!$A$44,14,IF(HBL[[#This Row],[Enhet]]=Listor!$A$45,15,"")),FALSE),"")</f>
        <v/>
      </c>
      <c r="R667" s="3"/>
      <c r="S667" s="3"/>
      <c r="T667" s="3"/>
      <c r="U667" s="3"/>
      <c r="V667" s="3"/>
      <c r="W667" s="3"/>
      <c r="X667" s="3"/>
      <c r="Y667" s="77" t="str">
        <f>IF(HBL[[#This Row],[Produktionskedja]]&lt;&gt;"",VLOOKUP(HBL[[#This Row],[Produktionskedja]],Normalvärden[],4,FALSE),"")</f>
        <v/>
      </c>
      <c r="Z667" s="54"/>
      <c r="AA667" s="3"/>
      <c r="AB667" s="54"/>
      <c r="AC667" s="55" t="str">
        <f>IF(HBL[[#This Row],[Växthusgasutsläpp g CO2e/MJ]]&lt;&gt;"",IF(HBL[[#This Row],[Växthusgasutsläpp g CO2e/MJ]]&gt;(0.5*VLOOKUP(HBL[[#This Row],[Användningsområde]],Användningsområde[],2,FALSE)),"Utsläppsminskningen är mindre än 50 % och uppfyller därför inte hållbarhetskriterierna",""),"")</f>
        <v/>
      </c>
      <c r="AD667" s="55"/>
    </row>
    <row r="668" spans="2:30" x14ac:dyDescent="0.35">
      <c r="B668" s="9" t="str">
        <f>IF(HBL[[#This Row],[Hållbar mängd]]&gt;0,IF(HBL[[#This Row],[Enhet]]=Listor!$A$44,HBL[[#This Row],[Hållbar mängd]]*HBL[[#This Row],[Effektivt värmevärde]]*1000,HBL[[#This Row],[Hållbar mängd]]*HBL[[#This Row],[Effektivt värmevärde]]),"")</f>
        <v/>
      </c>
      <c r="C668" s="120" t="str">
        <f>IFERROR(IF(VLOOKUP(HBL[[#This Row],[Drivmedel]],DML_drivmedel[[FuelID]:[Reduktionsplikt]],10,FALSE)="Ja",VLOOKUP(HBL[[#This Row],[Drivmedelskategori]],Drivmedel[],5,FALSE),""),"")</f>
        <v/>
      </c>
      <c r="D668" s="9" t="str">
        <f>IFERROR(IF(HBL[[#This Row],[Hållbar mängd]]&gt;0,HBL[[#This Row],[Växthusgasutsläpp g CO2e/MJ]]*HBL[[#This Row],[Energimängd MJ]]/1000000,""),"")</f>
        <v/>
      </c>
      <c r="E668" s="9" t="str">
        <f>IF(HBL[[#This Row],[Hållbar mängd]]&gt;0,CONCATENATE(Rapporteringsår,"-",HBL[[#This Row],[ID]]),"")</f>
        <v/>
      </c>
      <c r="F668" s="9" t="str">
        <f>IF(HBL[[#This Row],[Hållbar mängd]]&gt;0,Organisationsnummer,"")</f>
        <v/>
      </c>
      <c r="G668" s="9" t="str">
        <f>IF(HBL[[#This Row],[Hållbar mängd]]&gt;0,Rapporteringsår,"")</f>
        <v/>
      </c>
      <c r="H668" s="76" t="str">
        <f>IFERROR(VLOOKUP(HBL[[#This Row],[Råvara]],Råvaror!$B$3:$D$81,3,FALSE),"")</f>
        <v/>
      </c>
      <c r="I668" s="76" t="str">
        <f>IFERROR(VLOOKUP(HBL[[#This Row],[Råvara]],Råvaror!$B$3:$E$81,4,FALSE),"")</f>
        <v/>
      </c>
      <c r="J668" s="76" t="str">
        <f>IFERROR(VLOOKUP(HBL[[#This Row],[Drivmedel]],DML_drivmedel[[FuelID]:[Drivmedel]],6,FALSE),"")</f>
        <v/>
      </c>
      <c r="K668" s="148">
        <v>3666</v>
      </c>
      <c r="L668" s="3"/>
      <c r="M668" s="3"/>
      <c r="N668" s="3"/>
      <c r="O668" s="78"/>
      <c r="P668" s="3"/>
      <c r="Q668" s="3" t="str">
        <f>IFERROR(HLOOKUP(HBL[[#This Row],[Bränslekategori]],Listor!$G$292:$N$306,IF(HBL[[#This Row],[Enhet]]=Listor!$A$44,14,IF(HBL[[#This Row],[Enhet]]=Listor!$A$45,15,"")),FALSE),"")</f>
        <v/>
      </c>
      <c r="R668" s="3"/>
      <c r="S668" s="3"/>
      <c r="T668" s="3"/>
      <c r="U668" s="3"/>
      <c r="V668" s="3"/>
      <c r="W668" s="3"/>
      <c r="X668" s="3"/>
      <c r="Y668" s="77" t="str">
        <f>IF(HBL[[#This Row],[Produktionskedja]]&lt;&gt;"",VLOOKUP(HBL[[#This Row],[Produktionskedja]],Normalvärden[],4,FALSE),"")</f>
        <v/>
      </c>
      <c r="Z668" s="54"/>
      <c r="AA668" s="3"/>
      <c r="AB668" s="54"/>
      <c r="AC668" s="55" t="str">
        <f>IF(HBL[[#This Row],[Växthusgasutsläpp g CO2e/MJ]]&lt;&gt;"",IF(HBL[[#This Row],[Växthusgasutsläpp g CO2e/MJ]]&gt;(0.5*VLOOKUP(HBL[[#This Row],[Användningsområde]],Användningsområde[],2,FALSE)),"Utsläppsminskningen är mindre än 50 % och uppfyller därför inte hållbarhetskriterierna",""),"")</f>
        <v/>
      </c>
      <c r="AD668" s="55"/>
    </row>
    <row r="669" spans="2:30" x14ac:dyDescent="0.35">
      <c r="B669" s="9" t="str">
        <f>IF(HBL[[#This Row],[Hållbar mängd]]&gt;0,IF(HBL[[#This Row],[Enhet]]=Listor!$A$44,HBL[[#This Row],[Hållbar mängd]]*HBL[[#This Row],[Effektivt värmevärde]]*1000,HBL[[#This Row],[Hållbar mängd]]*HBL[[#This Row],[Effektivt värmevärde]]),"")</f>
        <v/>
      </c>
      <c r="C669" s="120" t="str">
        <f>IFERROR(IF(VLOOKUP(HBL[[#This Row],[Drivmedel]],DML_drivmedel[[FuelID]:[Reduktionsplikt]],10,FALSE)="Ja",VLOOKUP(HBL[[#This Row],[Drivmedelskategori]],Drivmedel[],5,FALSE),""),"")</f>
        <v/>
      </c>
      <c r="D669" s="9" t="str">
        <f>IFERROR(IF(HBL[[#This Row],[Hållbar mängd]]&gt;0,HBL[[#This Row],[Växthusgasutsläpp g CO2e/MJ]]*HBL[[#This Row],[Energimängd MJ]]/1000000,""),"")</f>
        <v/>
      </c>
      <c r="E669" s="9" t="str">
        <f>IF(HBL[[#This Row],[Hållbar mängd]]&gt;0,CONCATENATE(Rapporteringsår,"-",HBL[[#This Row],[ID]]),"")</f>
        <v/>
      </c>
      <c r="F669" s="9" t="str">
        <f>IF(HBL[[#This Row],[Hållbar mängd]]&gt;0,Organisationsnummer,"")</f>
        <v/>
      </c>
      <c r="G669" s="9" t="str">
        <f>IF(HBL[[#This Row],[Hållbar mängd]]&gt;0,Rapporteringsår,"")</f>
        <v/>
      </c>
      <c r="H669" s="76" t="str">
        <f>IFERROR(VLOOKUP(HBL[[#This Row],[Råvara]],Råvaror!$B$3:$D$81,3,FALSE),"")</f>
        <v/>
      </c>
      <c r="I669" s="76" t="str">
        <f>IFERROR(VLOOKUP(HBL[[#This Row],[Råvara]],Råvaror!$B$3:$E$81,4,FALSE),"")</f>
        <v/>
      </c>
      <c r="J669" s="76" t="str">
        <f>IFERROR(VLOOKUP(HBL[[#This Row],[Drivmedel]],DML_drivmedel[[FuelID]:[Drivmedel]],6,FALSE),"")</f>
        <v/>
      </c>
      <c r="K669" s="148">
        <v>3667</v>
      </c>
      <c r="L669" s="3"/>
      <c r="M669" s="3"/>
      <c r="N669" s="3"/>
      <c r="O669" s="78"/>
      <c r="P669" s="3"/>
      <c r="Q669" s="3" t="str">
        <f>IFERROR(HLOOKUP(HBL[[#This Row],[Bränslekategori]],Listor!$G$292:$N$306,IF(HBL[[#This Row],[Enhet]]=Listor!$A$44,14,IF(HBL[[#This Row],[Enhet]]=Listor!$A$45,15,"")),FALSE),"")</f>
        <v/>
      </c>
      <c r="R669" s="3"/>
      <c r="S669" s="3"/>
      <c r="T669" s="3"/>
      <c r="U669" s="3"/>
      <c r="V669" s="3"/>
      <c r="W669" s="3"/>
      <c r="X669" s="3"/>
      <c r="Y669" s="77" t="str">
        <f>IF(HBL[[#This Row],[Produktionskedja]]&lt;&gt;"",VLOOKUP(HBL[[#This Row],[Produktionskedja]],Normalvärden[],4,FALSE),"")</f>
        <v/>
      </c>
      <c r="Z669" s="54"/>
      <c r="AA669" s="3"/>
      <c r="AB669" s="54"/>
      <c r="AC669" s="55" t="str">
        <f>IF(HBL[[#This Row],[Växthusgasutsläpp g CO2e/MJ]]&lt;&gt;"",IF(HBL[[#This Row],[Växthusgasutsläpp g CO2e/MJ]]&gt;(0.5*VLOOKUP(HBL[[#This Row],[Användningsområde]],Användningsområde[],2,FALSE)),"Utsläppsminskningen är mindre än 50 % och uppfyller därför inte hållbarhetskriterierna",""),"")</f>
        <v/>
      </c>
      <c r="AD669" s="55"/>
    </row>
    <row r="670" spans="2:30" x14ac:dyDescent="0.35">
      <c r="B670" s="9" t="str">
        <f>IF(HBL[[#This Row],[Hållbar mängd]]&gt;0,IF(HBL[[#This Row],[Enhet]]=Listor!$A$44,HBL[[#This Row],[Hållbar mängd]]*HBL[[#This Row],[Effektivt värmevärde]]*1000,HBL[[#This Row],[Hållbar mängd]]*HBL[[#This Row],[Effektivt värmevärde]]),"")</f>
        <v/>
      </c>
      <c r="C670" s="120" t="str">
        <f>IFERROR(IF(VLOOKUP(HBL[[#This Row],[Drivmedel]],DML_drivmedel[[FuelID]:[Reduktionsplikt]],10,FALSE)="Ja",VLOOKUP(HBL[[#This Row],[Drivmedelskategori]],Drivmedel[],5,FALSE),""),"")</f>
        <v/>
      </c>
      <c r="D670" s="9" t="str">
        <f>IFERROR(IF(HBL[[#This Row],[Hållbar mängd]]&gt;0,HBL[[#This Row],[Växthusgasutsläpp g CO2e/MJ]]*HBL[[#This Row],[Energimängd MJ]]/1000000,""),"")</f>
        <v/>
      </c>
      <c r="E670" s="9" t="str">
        <f>IF(HBL[[#This Row],[Hållbar mängd]]&gt;0,CONCATENATE(Rapporteringsår,"-",HBL[[#This Row],[ID]]),"")</f>
        <v/>
      </c>
      <c r="F670" s="9" t="str">
        <f>IF(HBL[[#This Row],[Hållbar mängd]]&gt;0,Organisationsnummer,"")</f>
        <v/>
      </c>
      <c r="G670" s="9" t="str">
        <f>IF(HBL[[#This Row],[Hållbar mängd]]&gt;0,Rapporteringsår,"")</f>
        <v/>
      </c>
      <c r="H670" s="76" t="str">
        <f>IFERROR(VLOOKUP(HBL[[#This Row],[Råvara]],Råvaror!$B$3:$D$81,3,FALSE),"")</f>
        <v/>
      </c>
      <c r="I670" s="76" t="str">
        <f>IFERROR(VLOOKUP(HBL[[#This Row],[Råvara]],Råvaror!$B$3:$E$81,4,FALSE),"")</f>
        <v/>
      </c>
      <c r="J670" s="76" t="str">
        <f>IFERROR(VLOOKUP(HBL[[#This Row],[Drivmedel]],DML_drivmedel[[FuelID]:[Drivmedel]],6,FALSE),"")</f>
        <v/>
      </c>
      <c r="K670" s="148">
        <v>3668</v>
      </c>
      <c r="L670" s="3"/>
      <c r="M670" s="3"/>
      <c r="N670" s="3"/>
      <c r="O670" s="78"/>
      <c r="P670" s="3"/>
      <c r="Q670" s="3" t="str">
        <f>IFERROR(HLOOKUP(HBL[[#This Row],[Bränslekategori]],Listor!$G$292:$N$306,IF(HBL[[#This Row],[Enhet]]=Listor!$A$44,14,IF(HBL[[#This Row],[Enhet]]=Listor!$A$45,15,"")),FALSE),"")</f>
        <v/>
      </c>
      <c r="R670" s="3"/>
      <c r="S670" s="3"/>
      <c r="T670" s="3"/>
      <c r="U670" s="3"/>
      <c r="V670" s="3"/>
      <c r="W670" s="3"/>
      <c r="X670" s="3"/>
      <c r="Y670" s="77" t="str">
        <f>IF(HBL[[#This Row],[Produktionskedja]]&lt;&gt;"",VLOOKUP(HBL[[#This Row],[Produktionskedja]],Normalvärden[],4,FALSE),"")</f>
        <v/>
      </c>
      <c r="Z670" s="54"/>
      <c r="AA670" s="3"/>
      <c r="AB670" s="54"/>
      <c r="AC670" s="55" t="str">
        <f>IF(HBL[[#This Row],[Växthusgasutsläpp g CO2e/MJ]]&lt;&gt;"",IF(HBL[[#This Row],[Växthusgasutsläpp g CO2e/MJ]]&gt;(0.5*VLOOKUP(HBL[[#This Row],[Användningsområde]],Användningsområde[],2,FALSE)),"Utsläppsminskningen är mindre än 50 % och uppfyller därför inte hållbarhetskriterierna",""),"")</f>
        <v/>
      </c>
      <c r="AD670" s="55"/>
    </row>
    <row r="671" spans="2:30" x14ac:dyDescent="0.35">
      <c r="B671" s="9" t="str">
        <f>IF(HBL[[#This Row],[Hållbar mängd]]&gt;0,IF(HBL[[#This Row],[Enhet]]=Listor!$A$44,HBL[[#This Row],[Hållbar mängd]]*HBL[[#This Row],[Effektivt värmevärde]]*1000,HBL[[#This Row],[Hållbar mängd]]*HBL[[#This Row],[Effektivt värmevärde]]),"")</f>
        <v/>
      </c>
      <c r="C671" s="120" t="str">
        <f>IFERROR(IF(VLOOKUP(HBL[[#This Row],[Drivmedel]],DML_drivmedel[[FuelID]:[Reduktionsplikt]],10,FALSE)="Ja",VLOOKUP(HBL[[#This Row],[Drivmedelskategori]],Drivmedel[],5,FALSE),""),"")</f>
        <v/>
      </c>
      <c r="D671" s="9" t="str">
        <f>IFERROR(IF(HBL[[#This Row],[Hållbar mängd]]&gt;0,HBL[[#This Row],[Växthusgasutsläpp g CO2e/MJ]]*HBL[[#This Row],[Energimängd MJ]]/1000000,""),"")</f>
        <v/>
      </c>
      <c r="E671" s="9" t="str">
        <f>IF(HBL[[#This Row],[Hållbar mängd]]&gt;0,CONCATENATE(Rapporteringsår,"-",HBL[[#This Row],[ID]]),"")</f>
        <v/>
      </c>
      <c r="F671" s="9" t="str">
        <f>IF(HBL[[#This Row],[Hållbar mängd]]&gt;0,Organisationsnummer,"")</f>
        <v/>
      </c>
      <c r="G671" s="9" t="str">
        <f>IF(HBL[[#This Row],[Hållbar mängd]]&gt;0,Rapporteringsår,"")</f>
        <v/>
      </c>
      <c r="H671" s="76" t="str">
        <f>IFERROR(VLOOKUP(HBL[[#This Row],[Råvara]],Råvaror!$B$3:$D$81,3,FALSE),"")</f>
        <v/>
      </c>
      <c r="I671" s="76" t="str">
        <f>IFERROR(VLOOKUP(HBL[[#This Row],[Råvara]],Råvaror!$B$3:$E$81,4,FALSE),"")</f>
        <v/>
      </c>
      <c r="J671" s="76" t="str">
        <f>IFERROR(VLOOKUP(HBL[[#This Row],[Drivmedel]],DML_drivmedel[[FuelID]:[Drivmedel]],6,FALSE),"")</f>
        <v/>
      </c>
      <c r="K671" s="148">
        <v>3669</v>
      </c>
      <c r="L671" s="3"/>
      <c r="M671" s="3"/>
      <c r="N671" s="3"/>
      <c r="O671" s="78"/>
      <c r="P671" s="3"/>
      <c r="Q671" s="3" t="str">
        <f>IFERROR(HLOOKUP(HBL[[#This Row],[Bränslekategori]],Listor!$G$292:$N$306,IF(HBL[[#This Row],[Enhet]]=Listor!$A$44,14,IF(HBL[[#This Row],[Enhet]]=Listor!$A$45,15,"")),FALSE),"")</f>
        <v/>
      </c>
      <c r="R671" s="3"/>
      <c r="S671" s="3"/>
      <c r="T671" s="3"/>
      <c r="U671" s="3"/>
      <c r="V671" s="3"/>
      <c r="W671" s="3"/>
      <c r="X671" s="3"/>
      <c r="Y671" s="77" t="str">
        <f>IF(HBL[[#This Row],[Produktionskedja]]&lt;&gt;"",VLOOKUP(HBL[[#This Row],[Produktionskedja]],Normalvärden[],4,FALSE),"")</f>
        <v/>
      </c>
      <c r="Z671" s="54"/>
      <c r="AA671" s="3"/>
      <c r="AB671" s="54"/>
      <c r="AC671" s="55" t="str">
        <f>IF(HBL[[#This Row],[Växthusgasutsläpp g CO2e/MJ]]&lt;&gt;"",IF(HBL[[#This Row],[Växthusgasutsläpp g CO2e/MJ]]&gt;(0.5*VLOOKUP(HBL[[#This Row],[Användningsområde]],Användningsområde[],2,FALSE)),"Utsläppsminskningen är mindre än 50 % och uppfyller därför inte hållbarhetskriterierna",""),"")</f>
        <v/>
      </c>
      <c r="AD671" s="55"/>
    </row>
    <row r="672" spans="2:30" x14ac:dyDescent="0.35">
      <c r="B672" s="9" t="str">
        <f>IF(HBL[[#This Row],[Hållbar mängd]]&gt;0,IF(HBL[[#This Row],[Enhet]]=Listor!$A$44,HBL[[#This Row],[Hållbar mängd]]*HBL[[#This Row],[Effektivt värmevärde]]*1000,HBL[[#This Row],[Hållbar mängd]]*HBL[[#This Row],[Effektivt värmevärde]]),"")</f>
        <v/>
      </c>
      <c r="C672" s="120" t="str">
        <f>IFERROR(IF(VLOOKUP(HBL[[#This Row],[Drivmedel]],DML_drivmedel[[FuelID]:[Reduktionsplikt]],10,FALSE)="Ja",VLOOKUP(HBL[[#This Row],[Drivmedelskategori]],Drivmedel[],5,FALSE),""),"")</f>
        <v/>
      </c>
      <c r="D672" s="9" t="str">
        <f>IFERROR(IF(HBL[[#This Row],[Hållbar mängd]]&gt;0,HBL[[#This Row],[Växthusgasutsläpp g CO2e/MJ]]*HBL[[#This Row],[Energimängd MJ]]/1000000,""),"")</f>
        <v/>
      </c>
      <c r="E672" s="9" t="str">
        <f>IF(HBL[[#This Row],[Hållbar mängd]]&gt;0,CONCATENATE(Rapporteringsår,"-",HBL[[#This Row],[ID]]),"")</f>
        <v/>
      </c>
      <c r="F672" s="9" t="str">
        <f>IF(HBL[[#This Row],[Hållbar mängd]]&gt;0,Organisationsnummer,"")</f>
        <v/>
      </c>
      <c r="G672" s="9" t="str">
        <f>IF(HBL[[#This Row],[Hållbar mängd]]&gt;0,Rapporteringsår,"")</f>
        <v/>
      </c>
      <c r="H672" s="76" t="str">
        <f>IFERROR(VLOOKUP(HBL[[#This Row],[Råvara]],Råvaror!$B$3:$D$81,3,FALSE),"")</f>
        <v/>
      </c>
      <c r="I672" s="76" t="str">
        <f>IFERROR(VLOOKUP(HBL[[#This Row],[Råvara]],Råvaror!$B$3:$E$81,4,FALSE),"")</f>
        <v/>
      </c>
      <c r="J672" s="76" t="str">
        <f>IFERROR(VLOOKUP(HBL[[#This Row],[Drivmedel]],DML_drivmedel[[FuelID]:[Drivmedel]],6,FALSE),"")</f>
        <v/>
      </c>
      <c r="K672" s="148">
        <v>3670</v>
      </c>
      <c r="L672" s="3"/>
      <c r="M672" s="3"/>
      <c r="N672" s="3"/>
      <c r="O672" s="78"/>
      <c r="P672" s="3"/>
      <c r="Q672" s="3" t="str">
        <f>IFERROR(HLOOKUP(HBL[[#This Row],[Bränslekategori]],Listor!$G$292:$N$306,IF(HBL[[#This Row],[Enhet]]=Listor!$A$44,14,IF(HBL[[#This Row],[Enhet]]=Listor!$A$45,15,"")),FALSE),"")</f>
        <v/>
      </c>
      <c r="R672" s="3"/>
      <c r="S672" s="3"/>
      <c r="T672" s="3"/>
      <c r="U672" s="3"/>
      <c r="V672" s="3"/>
      <c r="W672" s="3"/>
      <c r="X672" s="3"/>
      <c r="Y672" s="77" t="str">
        <f>IF(HBL[[#This Row],[Produktionskedja]]&lt;&gt;"",VLOOKUP(HBL[[#This Row],[Produktionskedja]],Normalvärden[],4,FALSE),"")</f>
        <v/>
      </c>
      <c r="Z672" s="54"/>
      <c r="AA672" s="3"/>
      <c r="AB672" s="54"/>
      <c r="AC672" s="55" t="str">
        <f>IF(HBL[[#This Row],[Växthusgasutsläpp g CO2e/MJ]]&lt;&gt;"",IF(HBL[[#This Row],[Växthusgasutsläpp g CO2e/MJ]]&gt;(0.5*VLOOKUP(HBL[[#This Row],[Användningsområde]],Användningsområde[],2,FALSE)),"Utsläppsminskningen är mindre än 50 % och uppfyller därför inte hållbarhetskriterierna",""),"")</f>
        <v/>
      </c>
      <c r="AD672" s="55"/>
    </row>
    <row r="673" spans="2:30" x14ac:dyDescent="0.35">
      <c r="B673" s="9" t="str">
        <f>IF(HBL[[#This Row],[Hållbar mängd]]&gt;0,IF(HBL[[#This Row],[Enhet]]=Listor!$A$44,HBL[[#This Row],[Hållbar mängd]]*HBL[[#This Row],[Effektivt värmevärde]]*1000,HBL[[#This Row],[Hållbar mängd]]*HBL[[#This Row],[Effektivt värmevärde]]),"")</f>
        <v/>
      </c>
      <c r="C673" s="120" t="str">
        <f>IFERROR(IF(VLOOKUP(HBL[[#This Row],[Drivmedel]],DML_drivmedel[[FuelID]:[Reduktionsplikt]],10,FALSE)="Ja",VLOOKUP(HBL[[#This Row],[Drivmedelskategori]],Drivmedel[],5,FALSE),""),"")</f>
        <v/>
      </c>
      <c r="D673" s="9" t="str">
        <f>IFERROR(IF(HBL[[#This Row],[Hållbar mängd]]&gt;0,HBL[[#This Row],[Växthusgasutsläpp g CO2e/MJ]]*HBL[[#This Row],[Energimängd MJ]]/1000000,""),"")</f>
        <v/>
      </c>
      <c r="E673" s="9" t="str">
        <f>IF(HBL[[#This Row],[Hållbar mängd]]&gt;0,CONCATENATE(Rapporteringsår,"-",HBL[[#This Row],[ID]]),"")</f>
        <v/>
      </c>
      <c r="F673" s="9" t="str">
        <f>IF(HBL[[#This Row],[Hållbar mängd]]&gt;0,Organisationsnummer,"")</f>
        <v/>
      </c>
      <c r="G673" s="9" t="str">
        <f>IF(HBL[[#This Row],[Hållbar mängd]]&gt;0,Rapporteringsår,"")</f>
        <v/>
      </c>
      <c r="H673" s="76" t="str">
        <f>IFERROR(VLOOKUP(HBL[[#This Row],[Råvara]],Råvaror!$B$3:$D$81,3,FALSE),"")</f>
        <v/>
      </c>
      <c r="I673" s="76" t="str">
        <f>IFERROR(VLOOKUP(HBL[[#This Row],[Råvara]],Råvaror!$B$3:$E$81,4,FALSE),"")</f>
        <v/>
      </c>
      <c r="J673" s="76" t="str">
        <f>IFERROR(VLOOKUP(HBL[[#This Row],[Drivmedel]],DML_drivmedel[[FuelID]:[Drivmedel]],6,FALSE),"")</f>
        <v/>
      </c>
      <c r="K673" s="148">
        <v>3671</v>
      </c>
      <c r="L673" s="3"/>
      <c r="M673" s="3"/>
      <c r="N673" s="3"/>
      <c r="O673" s="78"/>
      <c r="P673" s="3"/>
      <c r="Q673" s="3" t="str">
        <f>IFERROR(HLOOKUP(HBL[[#This Row],[Bränslekategori]],Listor!$G$292:$N$306,IF(HBL[[#This Row],[Enhet]]=Listor!$A$44,14,IF(HBL[[#This Row],[Enhet]]=Listor!$A$45,15,"")),FALSE),"")</f>
        <v/>
      </c>
      <c r="R673" s="3"/>
      <c r="S673" s="3"/>
      <c r="T673" s="3"/>
      <c r="U673" s="3"/>
      <c r="V673" s="3"/>
      <c r="W673" s="3"/>
      <c r="X673" s="3"/>
      <c r="Y673" s="77" t="str">
        <f>IF(HBL[[#This Row],[Produktionskedja]]&lt;&gt;"",VLOOKUP(HBL[[#This Row],[Produktionskedja]],Normalvärden[],4,FALSE),"")</f>
        <v/>
      </c>
      <c r="Z673" s="54"/>
      <c r="AA673" s="3"/>
      <c r="AB673" s="54"/>
      <c r="AC673" s="55" t="str">
        <f>IF(HBL[[#This Row],[Växthusgasutsläpp g CO2e/MJ]]&lt;&gt;"",IF(HBL[[#This Row],[Växthusgasutsläpp g CO2e/MJ]]&gt;(0.5*VLOOKUP(HBL[[#This Row],[Användningsområde]],Användningsområde[],2,FALSE)),"Utsläppsminskningen är mindre än 50 % och uppfyller därför inte hållbarhetskriterierna",""),"")</f>
        <v/>
      </c>
      <c r="AD673" s="55"/>
    </row>
    <row r="674" spans="2:30" x14ac:dyDescent="0.35">
      <c r="B674" s="9" t="str">
        <f>IF(HBL[[#This Row],[Hållbar mängd]]&gt;0,IF(HBL[[#This Row],[Enhet]]=Listor!$A$44,HBL[[#This Row],[Hållbar mängd]]*HBL[[#This Row],[Effektivt värmevärde]]*1000,HBL[[#This Row],[Hållbar mängd]]*HBL[[#This Row],[Effektivt värmevärde]]),"")</f>
        <v/>
      </c>
      <c r="C674" s="120" t="str">
        <f>IFERROR(IF(VLOOKUP(HBL[[#This Row],[Drivmedel]],DML_drivmedel[[FuelID]:[Reduktionsplikt]],10,FALSE)="Ja",VLOOKUP(HBL[[#This Row],[Drivmedelskategori]],Drivmedel[],5,FALSE),""),"")</f>
        <v/>
      </c>
      <c r="D674" s="9" t="str">
        <f>IFERROR(IF(HBL[[#This Row],[Hållbar mängd]]&gt;0,HBL[[#This Row],[Växthusgasutsläpp g CO2e/MJ]]*HBL[[#This Row],[Energimängd MJ]]/1000000,""),"")</f>
        <v/>
      </c>
      <c r="E674" s="9" t="str">
        <f>IF(HBL[[#This Row],[Hållbar mängd]]&gt;0,CONCATENATE(Rapporteringsår,"-",HBL[[#This Row],[ID]]),"")</f>
        <v/>
      </c>
      <c r="F674" s="9" t="str">
        <f>IF(HBL[[#This Row],[Hållbar mängd]]&gt;0,Organisationsnummer,"")</f>
        <v/>
      </c>
      <c r="G674" s="9" t="str">
        <f>IF(HBL[[#This Row],[Hållbar mängd]]&gt;0,Rapporteringsår,"")</f>
        <v/>
      </c>
      <c r="H674" s="76" t="str">
        <f>IFERROR(VLOOKUP(HBL[[#This Row],[Råvara]],Råvaror!$B$3:$D$81,3,FALSE),"")</f>
        <v/>
      </c>
      <c r="I674" s="76" t="str">
        <f>IFERROR(VLOOKUP(HBL[[#This Row],[Råvara]],Råvaror!$B$3:$E$81,4,FALSE),"")</f>
        <v/>
      </c>
      <c r="J674" s="76" t="str">
        <f>IFERROR(VLOOKUP(HBL[[#This Row],[Drivmedel]],DML_drivmedel[[FuelID]:[Drivmedel]],6,FALSE),"")</f>
        <v/>
      </c>
      <c r="K674" s="148">
        <v>3672</v>
      </c>
      <c r="L674" s="3"/>
      <c r="M674" s="3"/>
      <c r="N674" s="3"/>
      <c r="O674" s="78"/>
      <c r="P674" s="3"/>
      <c r="Q674" s="3" t="str">
        <f>IFERROR(HLOOKUP(HBL[[#This Row],[Bränslekategori]],Listor!$G$292:$N$306,IF(HBL[[#This Row],[Enhet]]=Listor!$A$44,14,IF(HBL[[#This Row],[Enhet]]=Listor!$A$45,15,"")),FALSE),"")</f>
        <v/>
      </c>
      <c r="R674" s="3"/>
      <c r="S674" s="3"/>
      <c r="T674" s="3"/>
      <c r="U674" s="3"/>
      <c r="V674" s="3"/>
      <c r="W674" s="3"/>
      <c r="X674" s="3"/>
      <c r="Y674" s="77" t="str">
        <f>IF(HBL[[#This Row],[Produktionskedja]]&lt;&gt;"",VLOOKUP(HBL[[#This Row],[Produktionskedja]],Normalvärden[],4,FALSE),"")</f>
        <v/>
      </c>
      <c r="Z674" s="54"/>
      <c r="AA674" s="3"/>
      <c r="AB674" s="54"/>
      <c r="AC674" s="55" t="str">
        <f>IF(HBL[[#This Row],[Växthusgasutsläpp g CO2e/MJ]]&lt;&gt;"",IF(HBL[[#This Row],[Växthusgasutsläpp g CO2e/MJ]]&gt;(0.5*VLOOKUP(HBL[[#This Row],[Användningsområde]],Användningsområde[],2,FALSE)),"Utsläppsminskningen är mindre än 50 % och uppfyller därför inte hållbarhetskriterierna",""),"")</f>
        <v/>
      </c>
      <c r="AD674" s="55"/>
    </row>
    <row r="675" spans="2:30" x14ac:dyDescent="0.35">
      <c r="B675" s="9" t="str">
        <f>IF(HBL[[#This Row],[Hållbar mängd]]&gt;0,IF(HBL[[#This Row],[Enhet]]=Listor!$A$44,HBL[[#This Row],[Hållbar mängd]]*HBL[[#This Row],[Effektivt värmevärde]]*1000,HBL[[#This Row],[Hållbar mängd]]*HBL[[#This Row],[Effektivt värmevärde]]),"")</f>
        <v/>
      </c>
      <c r="C675" s="120" t="str">
        <f>IFERROR(IF(VLOOKUP(HBL[[#This Row],[Drivmedel]],DML_drivmedel[[FuelID]:[Reduktionsplikt]],10,FALSE)="Ja",VLOOKUP(HBL[[#This Row],[Drivmedelskategori]],Drivmedel[],5,FALSE),""),"")</f>
        <v/>
      </c>
      <c r="D675" s="9" t="str">
        <f>IFERROR(IF(HBL[[#This Row],[Hållbar mängd]]&gt;0,HBL[[#This Row],[Växthusgasutsläpp g CO2e/MJ]]*HBL[[#This Row],[Energimängd MJ]]/1000000,""),"")</f>
        <v/>
      </c>
      <c r="E675" s="9" t="str">
        <f>IF(HBL[[#This Row],[Hållbar mängd]]&gt;0,CONCATENATE(Rapporteringsår,"-",HBL[[#This Row],[ID]]),"")</f>
        <v/>
      </c>
      <c r="F675" s="9" t="str">
        <f>IF(HBL[[#This Row],[Hållbar mängd]]&gt;0,Organisationsnummer,"")</f>
        <v/>
      </c>
      <c r="G675" s="9" t="str">
        <f>IF(HBL[[#This Row],[Hållbar mängd]]&gt;0,Rapporteringsår,"")</f>
        <v/>
      </c>
      <c r="H675" s="76" t="str">
        <f>IFERROR(VLOOKUP(HBL[[#This Row],[Råvara]],Råvaror!$B$3:$D$81,3,FALSE),"")</f>
        <v/>
      </c>
      <c r="I675" s="76" t="str">
        <f>IFERROR(VLOOKUP(HBL[[#This Row],[Råvara]],Råvaror!$B$3:$E$81,4,FALSE),"")</f>
        <v/>
      </c>
      <c r="J675" s="76" t="str">
        <f>IFERROR(VLOOKUP(HBL[[#This Row],[Drivmedel]],DML_drivmedel[[FuelID]:[Drivmedel]],6,FALSE),"")</f>
        <v/>
      </c>
      <c r="K675" s="148">
        <v>3673</v>
      </c>
      <c r="L675" s="3"/>
      <c r="M675" s="3"/>
      <c r="N675" s="3"/>
      <c r="O675" s="78"/>
      <c r="P675" s="3"/>
      <c r="Q675" s="3" t="str">
        <f>IFERROR(HLOOKUP(HBL[[#This Row],[Bränslekategori]],Listor!$G$292:$N$306,IF(HBL[[#This Row],[Enhet]]=Listor!$A$44,14,IF(HBL[[#This Row],[Enhet]]=Listor!$A$45,15,"")),FALSE),"")</f>
        <v/>
      </c>
      <c r="R675" s="3"/>
      <c r="S675" s="3"/>
      <c r="T675" s="3"/>
      <c r="U675" s="3"/>
      <c r="V675" s="3"/>
      <c r="W675" s="3"/>
      <c r="X675" s="3"/>
      <c r="Y675" s="77" t="str">
        <f>IF(HBL[[#This Row],[Produktionskedja]]&lt;&gt;"",VLOOKUP(HBL[[#This Row],[Produktionskedja]],Normalvärden[],4,FALSE),"")</f>
        <v/>
      </c>
      <c r="Z675" s="54"/>
      <c r="AA675" s="3"/>
      <c r="AB675" s="54"/>
      <c r="AC675" s="55" t="str">
        <f>IF(HBL[[#This Row],[Växthusgasutsläpp g CO2e/MJ]]&lt;&gt;"",IF(HBL[[#This Row],[Växthusgasutsläpp g CO2e/MJ]]&gt;(0.5*VLOOKUP(HBL[[#This Row],[Användningsområde]],Användningsområde[],2,FALSE)),"Utsläppsminskningen är mindre än 50 % och uppfyller därför inte hållbarhetskriterierna",""),"")</f>
        <v/>
      </c>
      <c r="AD675" s="55"/>
    </row>
    <row r="676" spans="2:30" x14ac:dyDescent="0.35">
      <c r="B676" s="9" t="str">
        <f>IF(HBL[[#This Row],[Hållbar mängd]]&gt;0,IF(HBL[[#This Row],[Enhet]]=Listor!$A$44,HBL[[#This Row],[Hållbar mängd]]*HBL[[#This Row],[Effektivt värmevärde]]*1000,HBL[[#This Row],[Hållbar mängd]]*HBL[[#This Row],[Effektivt värmevärde]]),"")</f>
        <v/>
      </c>
      <c r="C676" s="120" t="str">
        <f>IFERROR(IF(VLOOKUP(HBL[[#This Row],[Drivmedel]],DML_drivmedel[[FuelID]:[Reduktionsplikt]],10,FALSE)="Ja",VLOOKUP(HBL[[#This Row],[Drivmedelskategori]],Drivmedel[],5,FALSE),""),"")</f>
        <v/>
      </c>
      <c r="D676" s="9" t="str">
        <f>IFERROR(IF(HBL[[#This Row],[Hållbar mängd]]&gt;0,HBL[[#This Row],[Växthusgasutsläpp g CO2e/MJ]]*HBL[[#This Row],[Energimängd MJ]]/1000000,""),"")</f>
        <v/>
      </c>
      <c r="E676" s="9" t="str">
        <f>IF(HBL[[#This Row],[Hållbar mängd]]&gt;0,CONCATENATE(Rapporteringsår,"-",HBL[[#This Row],[ID]]),"")</f>
        <v/>
      </c>
      <c r="F676" s="9" t="str">
        <f>IF(HBL[[#This Row],[Hållbar mängd]]&gt;0,Organisationsnummer,"")</f>
        <v/>
      </c>
      <c r="G676" s="9" t="str">
        <f>IF(HBL[[#This Row],[Hållbar mängd]]&gt;0,Rapporteringsår,"")</f>
        <v/>
      </c>
      <c r="H676" s="76" t="str">
        <f>IFERROR(VLOOKUP(HBL[[#This Row],[Råvara]],Råvaror!$B$3:$D$81,3,FALSE),"")</f>
        <v/>
      </c>
      <c r="I676" s="76" t="str">
        <f>IFERROR(VLOOKUP(HBL[[#This Row],[Råvara]],Råvaror!$B$3:$E$81,4,FALSE),"")</f>
        <v/>
      </c>
      <c r="J676" s="76" t="str">
        <f>IFERROR(VLOOKUP(HBL[[#This Row],[Drivmedel]],DML_drivmedel[[FuelID]:[Drivmedel]],6,FALSE),"")</f>
        <v/>
      </c>
      <c r="K676" s="148">
        <v>3674</v>
      </c>
      <c r="L676" s="3"/>
      <c r="M676" s="3"/>
      <c r="N676" s="3"/>
      <c r="O676" s="78"/>
      <c r="P676" s="3"/>
      <c r="Q676" s="3" t="str">
        <f>IFERROR(HLOOKUP(HBL[[#This Row],[Bränslekategori]],Listor!$G$292:$N$306,IF(HBL[[#This Row],[Enhet]]=Listor!$A$44,14,IF(HBL[[#This Row],[Enhet]]=Listor!$A$45,15,"")),FALSE),"")</f>
        <v/>
      </c>
      <c r="R676" s="3"/>
      <c r="S676" s="3"/>
      <c r="T676" s="3"/>
      <c r="U676" s="3"/>
      <c r="V676" s="3"/>
      <c r="W676" s="3"/>
      <c r="X676" s="3"/>
      <c r="Y676" s="77" t="str">
        <f>IF(HBL[[#This Row],[Produktionskedja]]&lt;&gt;"",VLOOKUP(HBL[[#This Row],[Produktionskedja]],Normalvärden[],4,FALSE),"")</f>
        <v/>
      </c>
      <c r="Z676" s="54"/>
      <c r="AA676" s="3"/>
      <c r="AB676" s="54"/>
      <c r="AC676" s="55" t="str">
        <f>IF(HBL[[#This Row],[Växthusgasutsläpp g CO2e/MJ]]&lt;&gt;"",IF(HBL[[#This Row],[Växthusgasutsläpp g CO2e/MJ]]&gt;(0.5*VLOOKUP(HBL[[#This Row],[Användningsområde]],Användningsområde[],2,FALSE)),"Utsläppsminskningen är mindre än 50 % och uppfyller därför inte hållbarhetskriterierna",""),"")</f>
        <v/>
      </c>
      <c r="AD676" s="55"/>
    </row>
    <row r="677" spans="2:30" x14ac:dyDescent="0.35">
      <c r="B677" s="9" t="str">
        <f>IF(HBL[[#This Row],[Hållbar mängd]]&gt;0,IF(HBL[[#This Row],[Enhet]]=Listor!$A$44,HBL[[#This Row],[Hållbar mängd]]*HBL[[#This Row],[Effektivt värmevärde]]*1000,HBL[[#This Row],[Hållbar mängd]]*HBL[[#This Row],[Effektivt värmevärde]]),"")</f>
        <v/>
      </c>
      <c r="C677" s="120" t="str">
        <f>IFERROR(IF(VLOOKUP(HBL[[#This Row],[Drivmedel]],DML_drivmedel[[FuelID]:[Reduktionsplikt]],10,FALSE)="Ja",VLOOKUP(HBL[[#This Row],[Drivmedelskategori]],Drivmedel[],5,FALSE),""),"")</f>
        <v/>
      </c>
      <c r="D677" s="9" t="str">
        <f>IFERROR(IF(HBL[[#This Row],[Hållbar mängd]]&gt;0,HBL[[#This Row],[Växthusgasutsläpp g CO2e/MJ]]*HBL[[#This Row],[Energimängd MJ]]/1000000,""),"")</f>
        <v/>
      </c>
      <c r="E677" s="9" t="str">
        <f>IF(HBL[[#This Row],[Hållbar mängd]]&gt;0,CONCATENATE(Rapporteringsår,"-",HBL[[#This Row],[ID]]),"")</f>
        <v/>
      </c>
      <c r="F677" s="9" t="str">
        <f>IF(HBL[[#This Row],[Hållbar mängd]]&gt;0,Organisationsnummer,"")</f>
        <v/>
      </c>
      <c r="G677" s="9" t="str">
        <f>IF(HBL[[#This Row],[Hållbar mängd]]&gt;0,Rapporteringsår,"")</f>
        <v/>
      </c>
      <c r="H677" s="76" t="str">
        <f>IFERROR(VLOOKUP(HBL[[#This Row],[Råvara]],Råvaror!$B$3:$D$81,3,FALSE),"")</f>
        <v/>
      </c>
      <c r="I677" s="76" t="str">
        <f>IFERROR(VLOOKUP(HBL[[#This Row],[Råvara]],Råvaror!$B$3:$E$81,4,FALSE),"")</f>
        <v/>
      </c>
      <c r="J677" s="76" t="str">
        <f>IFERROR(VLOOKUP(HBL[[#This Row],[Drivmedel]],DML_drivmedel[[FuelID]:[Drivmedel]],6,FALSE),"")</f>
        <v/>
      </c>
      <c r="K677" s="148">
        <v>3675</v>
      </c>
      <c r="L677" s="3"/>
      <c r="M677" s="3"/>
      <c r="N677" s="3"/>
      <c r="O677" s="78"/>
      <c r="P677" s="3"/>
      <c r="Q677" s="3" t="str">
        <f>IFERROR(HLOOKUP(HBL[[#This Row],[Bränslekategori]],Listor!$G$292:$N$306,IF(HBL[[#This Row],[Enhet]]=Listor!$A$44,14,IF(HBL[[#This Row],[Enhet]]=Listor!$A$45,15,"")),FALSE),"")</f>
        <v/>
      </c>
      <c r="R677" s="3"/>
      <c r="S677" s="3"/>
      <c r="T677" s="3"/>
      <c r="U677" s="3"/>
      <c r="V677" s="3"/>
      <c r="W677" s="3"/>
      <c r="X677" s="3"/>
      <c r="Y677" s="77" t="str">
        <f>IF(HBL[[#This Row],[Produktionskedja]]&lt;&gt;"",VLOOKUP(HBL[[#This Row],[Produktionskedja]],Normalvärden[],4,FALSE),"")</f>
        <v/>
      </c>
      <c r="Z677" s="54"/>
      <c r="AA677" s="3"/>
      <c r="AB677" s="54"/>
      <c r="AC677" s="55" t="str">
        <f>IF(HBL[[#This Row],[Växthusgasutsläpp g CO2e/MJ]]&lt;&gt;"",IF(HBL[[#This Row],[Växthusgasutsläpp g CO2e/MJ]]&gt;(0.5*VLOOKUP(HBL[[#This Row],[Användningsområde]],Användningsområde[],2,FALSE)),"Utsläppsminskningen är mindre än 50 % och uppfyller därför inte hållbarhetskriterierna",""),"")</f>
        <v/>
      </c>
      <c r="AD677" s="55"/>
    </row>
    <row r="678" spans="2:30" x14ac:dyDescent="0.35">
      <c r="B678" s="9" t="str">
        <f>IF(HBL[[#This Row],[Hållbar mängd]]&gt;0,IF(HBL[[#This Row],[Enhet]]=Listor!$A$44,HBL[[#This Row],[Hållbar mängd]]*HBL[[#This Row],[Effektivt värmevärde]]*1000,HBL[[#This Row],[Hållbar mängd]]*HBL[[#This Row],[Effektivt värmevärde]]),"")</f>
        <v/>
      </c>
      <c r="C678" s="120" t="str">
        <f>IFERROR(IF(VLOOKUP(HBL[[#This Row],[Drivmedel]],DML_drivmedel[[FuelID]:[Reduktionsplikt]],10,FALSE)="Ja",VLOOKUP(HBL[[#This Row],[Drivmedelskategori]],Drivmedel[],5,FALSE),""),"")</f>
        <v/>
      </c>
      <c r="D678" s="9" t="str">
        <f>IFERROR(IF(HBL[[#This Row],[Hållbar mängd]]&gt;0,HBL[[#This Row],[Växthusgasutsläpp g CO2e/MJ]]*HBL[[#This Row],[Energimängd MJ]]/1000000,""),"")</f>
        <v/>
      </c>
      <c r="E678" s="9" t="str">
        <f>IF(HBL[[#This Row],[Hållbar mängd]]&gt;0,CONCATENATE(Rapporteringsår,"-",HBL[[#This Row],[ID]]),"")</f>
        <v/>
      </c>
      <c r="F678" s="9" t="str">
        <f>IF(HBL[[#This Row],[Hållbar mängd]]&gt;0,Organisationsnummer,"")</f>
        <v/>
      </c>
      <c r="G678" s="9" t="str">
        <f>IF(HBL[[#This Row],[Hållbar mängd]]&gt;0,Rapporteringsår,"")</f>
        <v/>
      </c>
      <c r="H678" s="76" t="str">
        <f>IFERROR(VLOOKUP(HBL[[#This Row],[Råvara]],Råvaror!$B$3:$D$81,3,FALSE),"")</f>
        <v/>
      </c>
      <c r="I678" s="76" t="str">
        <f>IFERROR(VLOOKUP(HBL[[#This Row],[Råvara]],Råvaror!$B$3:$E$81,4,FALSE),"")</f>
        <v/>
      </c>
      <c r="J678" s="76" t="str">
        <f>IFERROR(VLOOKUP(HBL[[#This Row],[Drivmedel]],DML_drivmedel[[FuelID]:[Drivmedel]],6,FALSE),"")</f>
        <v/>
      </c>
      <c r="K678" s="148">
        <v>3676</v>
      </c>
      <c r="L678" s="3"/>
      <c r="M678" s="3"/>
      <c r="N678" s="3"/>
      <c r="O678" s="78"/>
      <c r="P678" s="3"/>
      <c r="Q678" s="3" t="str">
        <f>IFERROR(HLOOKUP(HBL[[#This Row],[Bränslekategori]],Listor!$G$292:$N$306,IF(HBL[[#This Row],[Enhet]]=Listor!$A$44,14,IF(HBL[[#This Row],[Enhet]]=Listor!$A$45,15,"")),FALSE),"")</f>
        <v/>
      </c>
      <c r="R678" s="3"/>
      <c r="S678" s="3"/>
      <c r="T678" s="3"/>
      <c r="U678" s="3"/>
      <c r="V678" s="3"/>
      <c r="W678" s="3"/>
      <c r="X678" s="3"/>
      <c r="Y678" s="77" t="str">
        <f>IF(HBL[[#This Row],[Produktionskedja]]&lt;&gt;"",VLOOKUP(HBL[[#This Row],[Produktionskedja]],Normalvärden[],4,FALSE),"")</f>
        <v/>
      </c>
      <c r="Z678" s="54"/>
      <c r="AA678" s="3"/>
      <c r="AB678" s="54"/>
      <c r="AC678" s="55" t="str">
        <f>IF(HBL[[#This Row],[Växthusgasutsläpp g CO2e/MJ]]&lt;&gt;"",IF(HBL[[#This Row],[Växthusgasutsläpp g CO2e/MJ]]&gt;(0.5*VLOOKUP(HBL[[#This Row],[Användningsområde]],Användningsområde[],2,FALSE)),"Utsläppsminskningen är mindre än 50 % och uppfyller därför inte hållbarhetskriterierna",""),"")</f>
        <v/>
      </c>
      <c r="AD678" s="55"/>
    </row>
    <row r="679" spans="2:30" x14ac:dyDescent="0.35">
      <c r="B679" s="9" t="str">
        <f>IF(HBL[[#This Row],[Hållbar mängd]]&gt;0,IF(HBL[[#This Row],[Enhet]]=Listor!$A$44,HBL[[#This Row],[Hållbar mängd]]*HBL[[#This Row],[Effektivt värmevärde]]*1000,HBL[[#This Row],[Hållbar mängd]]*HBL[[#This Row],[Effektivt värmevärde]]),"")</f>
        <v/>
      </c>
      <c r="C679" s="120" t="str">
        <f>IFERROR(IF(VLOOKUP(HBL[[#This Row],[Drivmedel]],DML_drivmedel[[FuelID]:[Reduktionsplikt]],10,FALSE)="Ja",VLOOKUP(HBL[[#This Row],[Drivmedelskategori]],Drivmedel[],5,FALSE),""),"")</f>
        <v/>
      </c>
      <c r="D679" s="9" t="str">
        <f>IFERROR(IF(HBL[[#This Row],[Hållbar mängd]]&gt;0,HBL[[#This Row],[Växthusgasutsläpp g CO2e/MJ]]*HBL[[#This Row],[Energimängd MJ]]/1000000,""),"")</f>
        <v/>
      </c>
      <c r="E679" s="9" t="str">
        <f>IF(HBL[[#This Row],[Hållbar mängd]]&gt;0,CONCATENATE(Rapporteringsår,"-",HBL[[#This Row],[ID]]),"")</f>
        <v/>
      </c>
      <c r="F679" s="9" t="str">
        <f>IF(HBL[[#This Row],[Hållbar mängd]]&gt;0,Organisationsnummer,"")</f>
        <v/>
      </c>
      <c r="G679" s="9" t="str">
        <f>IF(HBL[[#This Row],[Hållbar mängd]]&gt;0,Rapporteringsår,"")</f>
        <v/>
      </c>
      <c r="H679" s="76" t="str">
        <f>IFERROR(VLOOKUP(HBL[[#This Row],[Råvara]],Råvaror!$B$3:$D$81,3,FALSE),"")</f>
        <v/>
      </c>
      <c r="I679" s="76" t="str">
        <f>IFERROR(VLOOKUP(HBL[[#This Row],[Råvara]],Råvaror!$B$3:$E$81,4,FALSE),"")</f>
        <v/>
      </c>
      <c r="J679" s="76" t="str">
        <f>IFERROR(VLOOKUP(HBL[[#This Row],[Drivmedel]],DML_drivmedel[[FuelID]:[Drivmedel]],6,FALSE),"")</f>
        <v/>
      </c>
      <c r="K679" s="148">
        <v>3677</v>
      </c>
      <c r="L679" s="3"/>
      <c r="M679" s="3"/>
      <c r="N679" s="3"/>
      <c r="O679" s="78"/>
      <c r="P679" s="3"/>
      <c r="Q679" s="3" t="str">
        <f>IFERROR(HLOOKUP(HBL[[#This Row],[Bränslekategori]],Listor!$G$292:$N$306,IF(HBL[[#This Row],[Enhet]]=Listor!$A$44,14,IF(HBL[[#This Row],[Enhet]]=Listor!$A$45,15,"")),FALSE),"")</f>
        <v/>
      </c>
      <c r="R679" s="3"/>
      <c r="S679" s="3"/>
      <c r="T679" s="3"/>
      <c r="U679" s="3"/>
      <c r="V679" s="3"/>
      <c r="W679" s="3"/>
      <c r="X679" s="3"/>
      <c r="Y679" s="77" t="str">
        <f>IF(HBL[[#This Row],[Produktionskedja]]&lt;&gt;"",VLOOKUP(HBL[[#This Row],[Produktionskedja]],Normalvärden[],4,FALSE),"")</f>
        <v/>
      </c>
      <c r="Z679" s="54"/>
      <c r="AA679" s="3"/>
      <c r="AB679" s="54"/>
      <c r="AC679" s="55" t="str">
        <f>IF(HBL[[#This Row],[Växthusgasutsläpp g CO2e/MJ]]&lt;&gt;"",IF(HBL[[#This Row],[Växthusgasutsläpp g CO2e/MJ]]&gt;(0.5*VLOOKUP(HBL[[#This Row],[Användningsområde]],Användningsområde[],2,FALSE)),"Utsläppsminskningen är mindre än 50 % och uppfyller därför inte hållbarhetskriterierna",""),"")</f>
        <v/>
      </c>
      <c r="AD679" s="55"/>
    </row>
    <row r="680" spans="2:30" x14ac:dyDescent="0.35">
      <c r="B680" s="9" t="str">
        <f>IF(HBL[[#This Row],[Hållbar mängd]]&gt;0,IF(HBL[[#This Row],[Enhet]]=Listor!$A$44,HBL[[#This Row],[Hållbar mängd]]*HBL[[#This Row],[Effektivt värmevärde]]*1000,HBL[[#This Row],[Hållbar mängd]]*HBL[[#This Row],[Effektivt värmevärde]]),"")</f>
        <v/>
      </c>
      <c r="C680" s="120" t="str">
        <f>IFERROR(IF(VLOOKUP(HBL[[#This Row],[Drivmedel]],DML_drivmedel[[FuelID]:[Reduktionsplikt]],10,FALSE)="Ja",VLOOKUP(HBL[[#This Row],[Drivmedelskategori]],Drivmedel[],5,FALSE),""),"")</f>
        <v/>
      </c>
      <c r="D680" s="9" t="str">
        <f>IFERROR(IF(HBL[[#This Row],[Hållbar mängd]]&gt;0,HBL[[#This Row],[Växthusgasutsläpp g CO2e/MJ]]*HBL[[#This Row],[Energimängd MJ]]/1000000,""),"")</f>
        <v/>
      </c>
      <c r="E680" s="9" t="str">
        <f>IF(HBL[[#This Row],[Hållbar mängd]]&gt;0,CONCATENATE(Rapporteringsår,"-",HBL[[#This Row],[ID]]),"")</f>
        <v/>
      </c>
      <c r="F680" s="9" t="str">
        <f>IF(HBL[[#This Row],[Hållbar mängd]]&gt;0,Organisationsnummer,"")</f>
        <v/>
      </c>
      <c r="G680" s="9" t="str">
        <f>IF(HBL[[#This Row],[Hållbar mängd]]&gt;0,Rapporteringsår,"")</f>
        <v/>
      </c>
      <c r="H680" s="76" t="str">
        <f>IFERROR(VLOOKUP(HBL[[#This Row],[Råvara]],Råvaror!$B$3:$D$81,3,FALSE),"")</f>
        <v/>
      </c>
      <c r="I680" s="76" t="str">
        <f>IFERROR(VLOOKUP(HBL[[#This Row],[Råvara]],Råvaror!$B$3:$E$81,4,FALSE),"")</f>
        <v/>
      </c>
      <c r="J680" s="76" t="str">
        <f>IFERROR(VLOOKUP(HBL[[#This Row],[Drivmedel]],DML_drivmedel[[FuelID]:[Drivmedel]],6,FALSE),"")</f>
        <v/>
      </c>
      <c r="K680" s="148">
        <v>3678</v>
      </c>
      <c r="L680" s="3"/>
      <c r="M680" s="3"/>
      <c r="N680" s="3"/>
      <c r="O680" s="78"/>
      <c r="P680" s="3"/>
      <c r="Q680" s="3" t="str">
        <f>IFERROR(HLOOKUP(HBL[[#This Row],[Bränslekategori]],Listor!$G$292:$N$306,IF(HBL[[#This Row],[Enhet]]=Listor!$A$44,14,IF(HBL[[#This Row],[Enhet]]=Listor!$A$45,15,"")),FALSE),"")</f>
        <v/>
      </c>
      <c r="R680" s="3"/>
      <c r="S680" s="3"/>
      <c r="T680" s="3"/>
      <c r="U680" s="3"/>
      <c r="V680" s="3"/>
      <c r="W680" s="3"/>
      <c r="X680" s="3"/>
      <c r="Y680" s="77" t="str">
        <f>IF(HBL[[#This Row],[Produktionskedja]]&lt;&gt;"",VLOOKUP(HBL[[#This Row],[Produktionskedja]],Normalvärden[],4,FALSE),"")</f>
        <v/>
      </c>
      <c r="Z680" s="54"/>
      <c r="AA680" s="3"/>
      <c r="AB680" s="54"/>
      <c r="AC680" s="55" t="str">
        <f>IF(HBL[[#This Row],[Växthusgasutsläpp g CO2e/MJ]]&lt;&gt;"",IF(HBL[[#This Row],[Växthusgasutsläpp g CO2e/MJ]]&gt;(0.5*VLOOKUP(HBL[[#This Row],[Användningsområde]],Användningsområde[],2,FALSE)),"Utsläppsminskningen är mindre än 50 % och uppfyller därför inte hållbarhetskriterierna",""),"")</f>
        <v/>
      </c>
      <c r="AD680" s="55"/>
    </row>
    <row r="681" spans="2:30" x14ac:dyDescent="0.35">
      <c r="B681" s="9" t="str">
        <f>IF(HBL[[#This Row],[Hållbar mängd]]&gt;0,IF(HBL[[#This Row],[Enhet]]=Listor!$A$44,HBL[[#This Row],[Hållbar mängd]]*HBL[[#This Row],[Effektivt värmevärde]]*1000,HBL[[#This Row],[Hållbar mängd]]*HBL[[#This Row],[Effektivt värmevärde]]),"")</f>
        <v/>
      </c>
      <c r="C681" s="120" t="str">
        <f>IFERROR(IF(VLOOKUP(HBL[[#This Row],[Drivmedel]],DML_drivmedel[[FuelID]:[Reduktionsplikt]],10,FALSE)="Ja",VLOOKUP(HBL[[#This Row],[Drivmedelskategori]],Drivmedel[],5,FALSE),""),"")</f>
        <v/>
      </c>
      <c r="D681" s="9" t="str">
        <f>IFERROR(IF(HBL[[#This Row],[Hållbar mängd]]&gt;0,HBL[[#This Row],[Växthusgasutsläpp g CO2e/MJ]]*HBL[[#This Row],[Energimängd MJ]]/1000000,""),"")</f>
        <v/>
      </c>
      <c r="E681" s="9" t="str">
        <f>IF(HBL[[#This Row],[Hållbar mängd]]&gt;0,CONCATENATE(Rapporteringsår,"-",HBL[[#This Row],[ID]]),"")</f>
        <v/>
      </c>
      <c r="F681" s="9" t="str">
        <f>IF(HBL[[#This Row],[Hållbar mängd]]&gt;0,Organisationsnummer,"")</f>
        <v/>
      </c>
      <c r="G681" s="9" t="str">
        <f>IF(HBL[[#This Row],[Hållbar mängd]]&gt;0,Rapporteringsår,"")</f>
        <v/>
      </c>
      <c r="H681" s="76" t="str">
        <f>IFERROR(VLOOKUP(HBL[[#This Row],[Råvara]],Råvaror!$B$3:$D$81,3,FALSE),"")</f>
        <v/>
      </c>
      <c r="I681" s="76" t="str">
        <f>IFERROR(VLOOKUP(HBL[[#This Row],[Råvara]],Råvaror!$B$3:$E$81,4,FALSE),"")</f>
        <v/>
      </c>
      <c r="J681" s="76" t="str">
        <f>IFERROR(VLOOKUP(HBL[[#This Row],[Drivmedel]],DML_drivmedel[[FuelID]:[Drivmedel]],6,FALSE),"")</f>
        <v/>
      </c>
      <c r="K681" s="148">
        <v>3679</v>
      </c>
      <c r="L681" s="3"/>
      <c r="M681" s="3"/>
      <c r="N681" s="3"/>
      <c r="O681" s="78"/>
      <c r="P681" s="3"/>
      <c r="Q681" s="3" t="str">
        <f>IFERROR(HLOOKUP(HBL[[#This Row],[Bränslekategori]],Listor!$G$292:$N$306,IF(HBL[[#This Row],[Enhet]]=Listor!$A$44,14,IF(HBL[[#This Row],[Enhet]]=Listor!$A$45,15,"")),FALSE),"")</f>
        <v/>
      </c>
      <c r="R681" s="3"/>
      <c r="S681" s="3"/>
      <c r="T681" s="3"/>
      <c r="U681" s="3"/>
      <c r="V681" s="3"/>
      <c r="W681" s="3"/>
      <c r="X681" s="3"/>
      <c r="Y681" s="77" t="str">
        <f>IF(HBL[[#This Row],[Produktionskedja]]&lt;&gt;"",VLOOKUP(HBL[[#This Row],[Produktionskedja]],Normalvärden[],4,FALSE),"")</f>
        <v/>
      </c>
      <c r="Z681" s="54"/>
      <c r="AA681" s="3"/>
      <c r="AB681" s="54"/>
      <c r="AC681" s="55" t="str">
        <f>IF(HBL[[#This Row],[Växthusgasutsläpp g CO2e/MJ]]&lt;&gt;"",IF(HBL[[#This Row],[Växthusgasutsläpp g CO2e/MJ]]&gt;(0.5*VLOOKUP(HBL[[#This Row],[Användningsområde]],Användningsområde[],2,FALSE)),"Utsläppsminskningen är mindre än 50 % och uppfyller därför inte hållbarhetskriterierna",""),"")</f>
        <v/>
      </c>
      <c r="AD681" s="55"/>
    </row>
    <row r="682" spans="2:30" x14ac:dyDescent="0.35">
      <c r="B682" s="9" t="str">
        <f>IF(HBL[[#This Row],[Hållbar mängd]]&gt;0,IF(HBL[[#This Row],[Enhet]]=Listor!$A$44,HBL[[#This Row],[Hållbar mängd]]*HBL[[#This Row],[Effektivt värmevärde]]*1000,HBL[[#This Row],[Hållbar mängd]]*HBL[[#This Row],[Effektivt värmevärde]]),"")</f>
        <v/>
      </c>
      <c r="C682" s="120" t="str">
        <f>IFERROR(IF(VLOOKUP(HBL[[#This Row],[Drivmedel]],DML_drivmedel[[FuelID]:[Reduktionsplikt]],10,FALSE)="Ja",VLOOKUP(HBL[[#This Row],[Drivmedelskategori]],Drivmedel[],5,FALSE),""),"")</f>
        <v/>
      </c>
      <c r="D682" s="9" t="str">
        <f>IFERROR(IF(HBL[[#This Row],[Hållbar mängd]]&gt;0,HBL[[#This Row],[Växthusgasutsläpp g CO2e/MJ]]*HBL[[#This Row],[Energimängd MJ]]/1000000,""),"")</f>
        <v/>
      </c>
      <c r="E682" s="9" t="str">
        <f>IF(HBL[[#This Row],[Hållbar mängd]]&gt;0,CONCATENATE(Rapporteringsår,"-",HBL[[#This Row],[ID]]),"")</f>
        <v/>
      </c>
      <c r="F682" s="9" t="str">
        <f>IF(HBL[[#This Row],[Hållbar mängd]]&gt;0,Organisationsnummer,"")</f>
        <v/>
      </c>
      <c r="G682" s="9" t="str">
        <f>IF(HBL[[#This Row],[Hållbar mängd]]&gt;0,Rapporteringsår,"")</f>
        <v/>
      </c>
      <c r="H682" s="76" t="str">
        <f>IFERROR(VLOOKUP(HBL[[#This Row],[Råvara]],Råvaror!$B$3:$D$81,3,FALSE),"")</f>
        <v/>
      </c>
      <c r="I682" s="76" t="str">
        <f>IFERROR(VLOOKUP(HBL[[#This Row],[Råvara]],Råvaror!$B$3:$E$81,4,FALSE),"")</f>
        <v/>
      </c>
      <c r="J682" s="76" t="str">
        <f>IFERROR(VLOOKUP(HBL[[#This Row],[Drivmedel]],DML_drivmedel[[FuelID]:[Drivmedel]],6,FALSE),"")</f>
        <v/>
      </c>
      <c r="K682" s="148">
        <v>3680</v>
      </c>
      <c r="L682" s="3"/>
      <c r="M682" s="3"/>
      <c r="N682" s="3"/>
      <c r="O682" s="78"/>
      <c r="P682" s="3"/>
      <c r="Q682" s="3" t="str">
        <f>IFERROR(HLOOKUP(HBL[[#This Row],[Bränslekategori]],Listor!$G$292:$N$306,IF(HBL[[#This Row],[Enhet]]=Listor!$A$44,14,IF(HBL[[#This Row],[Enhet]]=Listor!$A$45,15,"")),FALSE),"")</f>
        <v/>
      </c>
      <c r="R682" s="3"/>
      <c r="S682" s="3"/>
      <c r="T682" s="3"/>
      <c r="U682" s="3"/>
      <c r="V682" s="3"/>
      <c r="W682" s="3"/>
      <c r="X682" s="3"/>
      <c r="Y682" s="77" t="str">
        <f>IF(HBL[[#This Row],[Produktionskedja]]&lt;&gt;"",VLOOKUP(HBL[[#This Row],[Produktionskedja]],Normalvärden[],4,FALSE),"")</f>
        <v/>
      </c>
      <c r="Z682" s="54"/>
      <c r="AA682" s="3"/>
      <c r="AB682" s="54"/>
      <c r="AC682" s="55" t="str">
        <f>IF(HBL[[#This Row],[Växthusgasutsläpp g CO2e/MJ]]&lt;&gt;"",IF(HBL[[#This Row],[Växthusgasutsläpp g CO2e/MJ]]&gt;(0.5*VLOOKUP(HBL[[#This Row],[Användningsområde]],Användningsområde[],2,FALSE)),"Utsläppsminskningen är mindre än 50 % och uppfyller därför inte hållbarhetskriterierna",""),"")</f>
        <v/>
      </c>
      <c r="AD682" s="55"/>
    </row>
    <row r="683" spans="2:30" x14ac:dyDescent="0.35">
      <c r="B683" s="9" t="str">
        <f>IF(HBL[[#This Row],[Hållbar mängd]]&gt;0,IF(HBL[[#This Row],[Enhet]]=Listor!$A$44,HBL[[#This Row],[Hållbar mängd]]*HBL[[#This Row],[Effektivt värmevärde]]*1000,HBL[[#This Row],[Hållbar mängd]]*HBL[[#This Row],[Effektivt värmevärde]]),"")</f>
        <v/>
      </c>
      <c r="C683" s="120" t="str">
        <f>IFERROR(IF(VLOOKUP(HBL[[#This Row],[Drivmedel]],DML_drivmedel[[FuelID]:[Reduktionsplikt]],10,FALSE)="Ja",VLOOKUP(HBL[[#This Row],[Drivmedelskategori]],Drivmedel[],5,FALSE),""),"")</f>
        <v/>
      </c>
      <c r="D683" s="9" t="str">
        <f>IFERROR(IF(HBL[[#This Row],[Hållbar mängd]]&gt;0,HBL[[#This Row],[Växthusgasutsläpp g CO2e/MJ]]*HBL[[#This Row],[Energimängd MJ]]/1000000,""),"")</f>
        <v/>
      </c>
      <c r="E683" s="9" t="str">
        <f>IF(HBL[[#This Row],[Hållbar mängd]]&gt;0,CONCATENATE(Rapporteringsår,"-",HBL[[#This Row],[ID]]),"")</f>
        <v/>
      </c>
      <c r="F683" s="9" t="str">
        <f>IF(HBL[[#This Row],[Hållbar mängd]]&gt;0,Organisationsnummer,"")</f>
        <v/>
      </c>
      <c r="G683" s="9" t="str">
        <f>IF(HBL[[#This Row],[Hållbar mängd]]&gt;0,Rapporteringsår,"")</f>
        <v/>
      </c>
      <c r="H683" s="76" t="str">
        <f>IFERROR(VLOOKUP(HBL[[#This Row],[Råvara]],Råvaror!$B$3:$D$81,3,FALSE),"")</f>
        <v/>
      </c>
      <c r="I683" s="76" t="str">
        <f>IFERROR(VLOOKUP(HBL[[#This Row],[Råvara]],Råvaror!$B$3:$E$81,4,FALSE),"")</f>
        <v/>
      </c>
      <c r="J683" s="76" t="str">
        <f>IFERROR(VLOOKUP(HBL[[#This Row],[Drivmedel]],DML_drivmedel[[FuelID]:[Drivmedel]],6,FALSE),"")</f>
        <v/>
      </c>
      <c r="K683" s="148">
        <v>3681</v>
      </c>
      <c r="L683" s="3"/>
      <c r="M683" s="3"/>
      <c r="N683" s="3"/>
      <c r="O683" s="78"/>
      <c r="P683" s="3"/>
      <c r="Q683" s="3" t="str">
        <f>IFERROR(HLOOKUP(HBL[[#This Row],[Bränslekategori]],Listor!$G$292:$N$306,IF(HBL[[#This Row],[Enhet]]=Listor!$A$44,14,IF(HBL[[#This Row],[Enhet]]=Listor!$A$45,15,"")),FALSE),"")</f>
        <v/>
      </c>
      <c r="R683" s="3"/>
      <c r="S683" s="3"/>
      <c r="T683" s="3"/>
      <c r="U683" s="3"/>
      <c r="V683" s="3"/>
      <c r="W683" s="3"/>
      <c r="X683" s="3"/>
      <c r="Y683" s="77" t="str">
        <f>IF(HBL[[#This Row],[Produktionskedja]]&lt;&gt;"",VLOOKUP(HBL[[#This Row],[Produktionskedja]],Normalvärden[],4,FALSE),"")</f>
        <v/>
      </c>
      <c r="Z683" s="54"/>
      <c r="AA683" s="3"/>
      <c r="AB683" s="54"/>
      <c r="AC683" s="55" t="str">
        <f>IF(HBL[[#This Row],[Växthusgasutsläpp g CO2e/MJ]]&lt;&gt;"",IF(HBL[[#This Row],[Växthusgasutsläpp g CO2e/MJ]]&gt;(0.5*VLOOKUP(HBL[[#This Row],[Användningsområde]],Användningsområde[],2,FALSE)),"Utsläppsminskningen är mindre än 50 % och uppfyller därför inte hållbarhetskriterierna",""),"")</f>
        <v/>
      </c>
      <c r="AD683" s="55"/>
    </row>
    <row r="684" spans="2:30" x14ac:dyDescent="0.35">
      <c r="B684" s="9" t="str">
        <f>IF(HBL[[#This Row],[Hållbar mängd]]&gt;0,IF(HBL[[#This Row],[Enhet]]=Listor!$A$44,HBL[[#This Row],[Hållbar mängd]]*HBL[[#This Row],[Effektivt värmevärde]]*1000,HBL[[#This Row],[Hållbar mängd]]*HBL[[#This Row],[Effektivt värmevärde]]),"")</f>
        <v/>
      </c>
      <c r="C684" s="120" t="str">
        <f>IFERROR(IF(VLOOKUP(HBL[[#This Row],[Drivmedel]],DML_drivmedel[[FuelID]:[Reduktionsplikt]],10,FALSE)="Ja",VLOOKUP(HBL[[#This Row],[Drivmedelskategori]],Drivmedel[],5,FALSE),""),"")</f>
        <v/>
      </c>
      <c r="D684" s="9" t="str">
        <f>IFERROR(IF(HBL[[#This Row],[Hållbar mängd]]&gt;0,HBL[[#This Row],[Växthusgasutsläpp g CO2e/MJ]]*HBL[[#This Row],[Energimängd MJ]]/1000000,""),"")</f>
        <v/>
      </c>
      <c r="E684" s="9" t="str">
        <f>IF(HBL[[#This Row],[Hållbar mängd]]&gt;0,CONCATENATE(Rapporteringsår,"-",HBL[[#This Row],[ID]]),"")</f>
        <v/>
      </c>
      <c r="F684" s="9" t="str">
        <f>IF(HBL[[#This Row],[Hållbar mängd]]&gt;0,Organisationsnummer,"")</f>
        <v/>
      </c>
      <c r="G684" s="9" t="str">
        <f>IF(HBL[[#This Row],[Hållbar mängd]]&gt;0,Rapporteringsår,"")</f>
        <v/>
      </c>
      <c r="H684" s="76" t="str">
        <f>IFERROR(VLOOKUP(HBL[[#This Row],[Råvara]],Råvaror!$B$3:$D$81,3,FALSE),"")</f>
        <v/>
      </c>
      <c r="I684" s="76" t="str">
        <f>IFERROR(VLOOKUP(HBL[[#This Row],[Råvara]],Råvaror!$B$3:$E$81,4,FALSE),"")</f>
        <v/>
      </c>
      <c r="J684" s="76" t="str">
        <f>IFERROR(VLOOKUP(HBL[[#This Row],[Drivmedel]],DML_drivmedel[[FuelID]:[Drivmedel]],6,FALSE),"")</f>
        <v/>
      </c>
      <c r="K684" s="148">
        <v>3682</v>
      </c>
      <c r="L684" s="3"/>
      <c r="M684" s="3"/>
      <c r="N684" s="3"/>
      <c r="O684" s="78"/>
      <c r="P684" s="3"/>
      <c r="Q684" s="3" t="str">
        <f>IFERROR(HLOOKUP(HBL[[#This Row],[Bränslekategori]],Listor!$G$292:$N$306,IF(HBL[[#This Row],[Enhet]]=Listor!$A$44,14,IF(HBL[[#This Row],[Enhet]]=Listor!$A$45,15,"")),FALSE),"")</f>
        <v/>
      </c>
      <c r="R684" s="3"/>
      <c r="S684" s="3"/>
      <c r="T684" s="3"/>
      <c r="U684" s="3"/>
      <c r="V684" s="3"/>
      <c r="W684" s="3"/>
      <c r="X684" s="3"/>
      <c r="Y684" s="77" t="str">
        <f>IF(HBL[[#This Row],[Produktionskedja]]&lt;&gt;"",VLOOKUP(HBL[[#This Row],[Produktionskedja]],Normalvärden[],4,FALSE),"")</f>
        <v/>
      </c>
      <c r="Z684" s="54"/>
      <c r="AA684" s="3"/>
      <c r="AB684" s="54"/>
      <c r="AC684" s="55" t="str">
        <f>IF(HBL[[#This Row],[Växthusgasutsläpp g CO2e/MJ]]&lt;&gt;"",IF(HBL[[#This Row],[Växthusgasutsläpp g CO2e/MJ]]&gt;(0.5*VLOOKUP(HBL[[#This Row],[Användningsområde]],Användningsområde[],2,FALSE)),"Utsläppsminskningen är mindre än 50 % och uppfyller därför inte hållbarhetskriterierna",""),"")</f>
        <v/>
      </c>
      <c r="AD684" s="55"/>
    </row>
    <row r="685" spans="2:30" x14ac:dyDescent="0.35">
      <c r="B685" s="9" t="str">
        <f>IF(HBL[[#This Row],[Hållbar mängd]]&gt;0,IF(HBL[[#This Row],[Enhet]]=Listor!$A$44,HBL[[#This Row],[Hållbar mängd]]*HBL[[#This Row],[Effektivt värmevärde]]*1000,HBL[[#This Row],[Hållbar mängd]]*HBL[[#This Row],[Effektivt värmevärde]]),"")</f>
        <v/>
      </c>
      <c r="C685" s="120" t="str">
        <f>IFERROR(IF(VLOOKUP(HBL[[#This Row],[Drivmedel]],DML_drivmedel[[FuelID]:[Reduktionsplikt]],10,FALSE)="Ja",VLOOKUP(HBL[[#This Row],[Drivmedelskategori]],Drivmedel[],5,FALSE),""),"")</f>
        <v/>
      </c>
      <c r="D685" s="9" t="str">
        <f>IFERROR(IF(HBL[[#This Row],[Hållbar mängd]]&gt;0,HBL[[#This Row],[Växthusgasutsläpp g CO2e/MJ]]*HBL[[#This Row],[Energimängd MJ]]/1000000,""),"")</f>
        <v/>
      </c>
      <c r="E685" s="9" t="str">
        <f>IF(HBL[[#This Row],[Hållbar mängd]]&gt;0,CONCATENATE(Rapporteringsår,"-",HBL[[#This Row],[ID]]),"")</f>
        <v/>
      </c>
      <c r="F685" s="9" t="str">
        <f>IF(HBL[[#This Row],[Hållbar mängd]]&gt;0,Organisationsnummer,"")</f>
        <v/>
      </c>
      <c r="G685" s="9" t="str">
        <f>IF(HBL[[#This Row],[Hållbar mängd]]&gt;0,Rapporteringsår,"")</f>
        <v/>
      </c>
      <c r="H685" s="76" t="str">
        <f>IFERROR(VLOOKUP(HBL[[#This Row],[Råvara]],Råvaror!$B$3:$D$81,3,FALSE),"")</f>
        <v/>
      </c>
      <c r="I685" s="76" t="str">
        <f>IFERROR(VLOOKUP(HBL[[#This Row],[Råvara]],Råvaror!$B$3:$E$81,4,FALSE),"")</f>
        <v/>
      </c>
      <c r="J685" s="76" t="str">
        <f>IFERROR(VLOOKUP(HBL[[#This Row],[Drivmedel]],DML_drivmedel[[FuelID]:[Drivmedel]],6,FALSE),"")</f>
        <v/>
      </c>
      <c r="K685" s="148">
        <v>3683</v>
      </c>
      <c r="L685" s="3"/>
      <c r="M685" s="3"/>
      <c r="N685" s="3"/>
      <c r="O685" s="78"/>
      <c r="P685" s="3"/>
      <c r="Q685" s="3" t="str">
        <f>IFERROR(HLOOKUP(HBL[[#This Row],[Bränslekategori]],Listor!$G$292:$N$306,IF(HBL[[#This Row],[Enhet]]=Listor!$A$44,14,IF(HBL[[#This Row],[Enhet]]=Listor!$A$45,15,"")),FALSE),"")</f>
        <v/>
      </c>
      <c r="R685" s="3"/>
      <c r="S685" s="3"/>
      <c r="T685" s="3"/>
      <c r="U685" s="3"/>
      <c r="V685" s="3"/>
      <c r="W685" s="3"/>
      <c r="X685" s="3"/>
      <c r="Y685" s="77" t="str">
        <f>IF(HBL[[#This Row],[Produktionskedja]]&lt;&gt;"",VLOOKUP(HBL[[#This Row],[Produktionskedja]],Normalvärden[],4,FALSE),"")</f>
        <v/>
      </c>
      <c r="Z685" s="54"/>
      <c r="AA685" s="3"/>
      <c r="AB685" s="54"/>
      <c r="AC685" s="55" t="str">
        <f>IF(HBL[[#This Row],[Växthusgasutsläpp g CO2e/MJ]]&lt;&gt;"",IF(HBL[[#This Row],[Växthusgasutsläpp g CO2e/MJ]]&gt;(0.5*VLOOKUP(HBL[[#This Row],[Användningsområde]],Användningsområde[],2,FALSE)),"Utsläppsminskningen är mindre än 50 % och uppfyller därför inte hållbarhetskriterierna",""),"")</f>
        <v/>
      </c>
      <c r="AD685" s="55"/>
    </row>
    <row r="686" spans="2:30" x14ac:dyDescent="0.35">
      <c r="B686" s="9" t="str">
        <f>IF(HBL[[#This Row],[Hållbar mängd]]&gt;0,IF(HBL[[#This Row],[Enhet]]=Listor!$A$44,HBL[[#This Row],[Hållbar mängd]]*HBL[[#This Row],[Effektivt värmevärde]]*1000,HBL[[#This Row],[Hållbar mängd]]*HBL[[#This Row],[Effektivt värmevärde]]),"")</f>
        <v/>
      </c>
      <c r="C686" s="120" t="str">
        <f>IFERROR(IF(VLOOKUP(HBL[[#This Row],[Drivmedel]],DML_drivmedel[[FuelID]:[Reduktionsplikt]],10,FALSE)="Ja",VLOOKUP(HBL[[#This Row],[Drivmedelskategori]],Drivmedel[],5,FALSE),""),"")</f>
        <v/>
      </c>
      <c r="D686" s="9" t="str">
        <f>IFERROR(IF(HBL[[#This Row],[Hållbar mängd]]&gt;0,HBL[[#This Row],[Växthusgasutsläpp g CO2e/MJ]]*HBL[[#This Row],[Energimängd MJ]]/1000000,""),"")</f>
        <v/>
      </c>
      <c r="E686" s="9" t="str">
        <f>IF(HBL[[#This Row],[Hållbar mängd]]&gt;0,CONCATENATE(Rapporteringsår,"-",HBL[[#This Row],[ID]]),"")</f>
        <v/>
      </c>
      <c r="F686" s="9" t="str">
        <f>IF(HBL[[#This Row],[Hållbar mängd]]&gt;0,Organisationsnummer,"")</f>
        <v/>
      </c>
      <c r="G686" s="9" t="str">
        <f>IF(HBL[[#This Row],[Hållbar mängd]]&gt;0,Rapporteringsår,"")</f>
        <v/>
      </c>
      <c r="H686" s="76" t="str">
        <f>IFERROR(VLOOKUP(HBL[[#This Row],[Råvara]],Råvaror!$B$3:$D$81,3,FALSE),"")</f>
        <v/>
      </c>
      <c r="I686" s="76" t="str">
        <f>IFERROR(VLOOKUP(HBL[[#This Row],[Råvara]],Råvaror!$B$3:$E$81,4,FALSE),"")</f>
        <v/>
      </c>
      <c r="J686" s="76" t="str">
        <f>IFERROR(VLOOKUP(HBL[[#This Row],[Drivmedel]],DML_drivmedel[[FuelID]:[Drivmedel]],6,FALSE),"")</f>
        <v/>
      </c>
      <c r="K686" s="148">
        <v>3684</v>
      </c>
      <c r="L686" s="3"/>
      <c r="M686" s="3"/>
      <c r="N686" s="3"/>
      <c r="O686" s="78"/>
      <c r="P686" s="3"/>
      <c r="Q686" s="3" t="str">
        <f>IFERROR(HLOOKUP(HBL[[#This Row],[Bränslekategori]],Listor!$G$292:$N$306,IF(HBL[[#This Row],[Enhet]]=Listor!$A$44,14,IF(HBL[[#This Row],[Enhet]]=Listor!$A$45,15,"")),FALSE),"")</f>
        <v/>
      </c>
      <c r="R686" s="3"/>
      <c r="S686" s="3"/>
      <c r="T686" s="3"/>
      <c r="U686" s="3"/>
      <c r="V686" s="3"/>
      <c r="W686" s="3"/>
      <c r="X686" s="3"/>
      <c r="Y686" s="77" t="str">
        <f>IF(HBL[[#This Row],[Produktionskedja]]&lt;&gt;"",VLOOKUP(HBL[[#This Row],[Produktionskedja]],Normalvärden[],4,FALSE),"")</f>
        <v/>
      </c>
      <c r="Z686" s="54"/>
      <c r="AA686" s="3"/>
      <c r="AB686" s="54"/>
      <c r="AC686" s="55" t="str">
        <f>IF(HBL[[#This Row],[Växthusgasutsläpp g CO2e/MJ]]&lt;&gt;"",IF(HBL[[#This Row],[Växthusgasutsläpp g CO2e/MJ]]&gt;(0.5*VLOOKUP(HBL[[#This Row],[Användningsområde]],Användningsområde[],2,FALSE)),"Utsläppsminskningen är mindre än 50 % och uppfyller därför inte hållbarhetskriterierna",""),"")</f>
        <v/>
      </c>
      <c r="AD686" s="55"/>
    </row>
    <row r="687" spans="2:30" x14ac:dyDescent="0.35">
      <c r="B687" s="9" t="str">
        <f>IF(HBL[[#This Row],[Hållbar mängd]]&gt;0,IF(HBL[[#This Row],[Enhet]]=Listor!$A$44,HBL[[#This Row],[Hållbar mängd]]*HBL[[#This Row],[Effektivt värmevärde]]*1000,HBL[[#This Row],[Hållbar mängd]]*HBL[[#This Row],[Effektivt värmevärde]]),"")</f>
        <v/>
      </c>
      <c r="C687" s="120" t="str">
        <f>IFERROR(IF(VLOOKUP(HBL[[#This Row],[Drivmedel]],DML_drivmedel[[FuelID]:[Reduktionsplikt]],10,FALSE)="Ja",VLOOKUP(HBL[[#This Row],[Drivmedelskategori]],Drivmedel[],5,FALSE),""),"")</f>
        <v/>
      </c>
      <c r="D687" s="9" t="str">
        <f>IFERROR(IF(HBL[[#This Row],[Hållbar mängd]]&gt;0,HBL[[#This Row],[Växthusgasutsläpp g CO2e/MJ]]*HBL[[#This Row],[Energimängd MJ]]/1000000,""),"")</f>
        <v/>
      </c>
      <c r="E687" s="9" t="str">
        <f>IF(HBL[[#This Row],[Hållbar mängd]]&gt;0,CONCATENATE(Rapporteringsår,"-",HBL[[#This Row],[ID]]),"")</f>
        <v/>
      </c>
      <c r="F687" s="9" t="str">
        <f>IF(HBL[[#This Row],[Hållbar mängd]]&gt;0,Organisationsnummer,"")</f>
        <v/>
      </c>
      <c r="G687" s="9" t="str">
        <f>IF(HBL[[#This Row],[Hållbar mängd]]&gt;0,Rapporteringsår,"")</f>
        <v/>
      </c>
      <c r="H687" s="76" t="str">
        <f>IFERROR(VLOOKUP(HBL[[#This Row],[Råvara]],Råvaror!$B$3:$D$81,3,FALSE),"")</f>
        <v/>
      </c>
      <c r="I687" s="76" t="str">
        <f>IFERROR(VLOOKUP(HBL[[#This Row],[Råvara]],Råvaror!$B$3:$E$81,4,FALSE),"")</f>
        <v/>
      </c>
      <c r="J687" s="76" t="str">
        <f>IFERROR(VLOOKUP(HBL[[#This Row],[Drivmedel]],DML_drivmedel[[FuelID]:[Drivmedel]],6,FALSE),"")</f>
        <v/>
      </c>
      <c r="K687" s="148">
        <v>3685</v>
      </c>
      <c r="L687" s="3"/>
      <c r="M687" s="3"/>
      <c r="N687" s="3"/>
      <c r="O687" s="78"/>
      <c r="P687" s="3"/>
      <c r="Q687" s="3" t="str">
        <f>IFERROR(HLOOKUP(HBL[[#This Row],[Bränslekategori]],Listor!$G$292:$N$306,IF(HBL[[#This Row],[Enhet]]=Listor!$A$44,14,IF(HBL[[#This Row],[Enhet]]=Listor!$A$45,15,"")),FALSE),"")</f>
        <v/>
      </c>
      <c r="R687" s="3"/>
      <c r="S687" s="3"/>
      <c r="T687" s="3"/>
      <c r="U687" s="3"/>
      <c r="V687" s="3"/>
      <c r="W687" s="3"/>
      <c r="X687" s="3"/>
      <c r="Y687" s="77" t="str">
        <f>IF(HBL[[#This Row],[Produktionskedja]]&lt;&gt;"",VLOOKUP(HBL[[#This Row],[Produktionskedja]],Normalvärden[],4,FALSE),"")</f>
        <v/>
      </c>
      <c r="Z687" s="54"/>
      <c r="AA687" s="3"/>
      <c r="AB687" s="54"/>
      <c r="AC687" s="55" t="str">
        <f>IF(HBL[[#This Row],[Växthusgasutsläpp g CO2e/MJ]]&lt;&gt;"",IF(HBL[[#This Row],[Växthusgasutsläpp g CO2e/MJ]]&gt;(0.5*VLOOKUP(HBL[[#This Row],[Användningsområde]],Användningsområde[],2,FALSE)),"Utsläppsminskningen är mindre än 50 % och uppfyller därför inte hållbarhetskriterierna",""),"")</f>
        <v/>
      </c>
      <c r="AD687" s="55"/>
    </row>
    <row r="688" spans="2:30" x14ac:dyDescent="0.35">
      <c r="B688" s="9" t="str">
        <f>IF(HBL[[#This Row],[Hållbar mängd]]&gt;0,IF(HBL[[#This Row],[Enhet]]=Listor!$A$44,HBL[[#This Row],[Hållbar mängd]]*HBL[[#This Row],[Effektivt värmevärde]]*1000,HBL[[#This Row],[Hållbar mängd]]*HBL[[#This Row],[Effektivt värmevärde]]),"")</f>
        <v/>
      </c>
      <c r="C688" s="120" t="str">
        <f>IFERROR(IF(VLOOKUP(HBL[[#This Row],[Drivmedel]],DML_drivmedel[[FuelID]:[Reduktionsplikt]],10,FALSE)="Ja",VLOOKUP(HBL[[#This Row],[Drivmedelskategori]],Drivmedel[],5,FALSE),""),"")</f>
        <v/>
      </c>
      <c r="D688" s="9" t="str">
        <f>IFERROR(IF(HBL[[#This Row],[Hållbar mängd]]&gt;0,HBL[[#This Row],[Växthusgasutsläpp g CO2e/MJ]]*HBL[[#This Row],[Energimängd MJ]]/1000000,""),"")</f>
        <v/>
      </c>
      <c r="E688" s="9" t="str">
        <f>IF(HBL[[#This Row],[Hållbar mängd]]&gt;0,CONCATENATE(Rapporteringsår,"-",HBL[[#This Row],[ID]]),"")</f>
        <v/>
      </c>
      <c r="F688" s="9" t="str">
        <f>IF(HBL[[#This Row],[Hållbar mängd]]&gt;0,Organisationsnummer,"")</f>
        <v/>
      </c>
      <c r="G688" s="9" t="str">
        <f>IF(HBL[[#This Row],[Hållbar mängd]]&gt;0,Rapporteringsår,"")</f>
        <v/>
      </c>
      <c r="H688" s="76" t="str">
        <f>IFERROR(VLOOKUP(HBL[[#This Row],[Råvara]],Råvaror!$B$3:$D$81,3,FALSE),"")</f>
        <v/>
      </c>
      <c r="I688" s="76" t="str">
        <f>IFERROR(VLOOKUP(HBL[[#This Row],[Råvara]],Råvaror!$B$3:$E$81,4,FALSE),"")</f>
        <v/>
      </c>
      <c r="J688" s="76" t="str">
        <f>IFERROR(VLOOKUP(HBL[[#This Row],[Drivmedel]],DML_drivmedel[[FuelID]:[Drivmedel]],6,FALSE),"")</f>
        <v/>
      </c>
      <c r="K688" s="148">
        <v>3686</v>
      </c>
      <c r="L688" s="3"/>
      <c r="M688" s="3"/>
      <c r="N688" s="3"/>
      <c r="O688" s="78"/>
      <c r="P688" s="3"/>
      <c r="Q688" s="3" t="str">
        <f>IFERROR(HLOOKUP(HBL[[#This Row],[Bränslekategori]],Listor!$G$292:$N$306,IF(HBL[[#This Row],[Enhet]]=Listor!$A$44,14,IF(HBL[[#This Row],[Enhet]]=Listor!$A$45,15,"")),FALSE),"")</f>
        <v/>
      </c>
      <c r="R688" s="3"/>
      <c r="S688" s="3"/>
      <c r="T688" s="3"/>
      <c r="U688" s="3"/>
      <c r="V688" s="3"/>
      <c r="W688" s="3"/>
      <c r="X688" s="3"/>
      <c r="Y688" s="77" t="str">
        <f>IF(HBL[[#This Row],[Produktionskedja]]&lt;&gt;"",VLOOKUP(HBL[[#This Row],[Produktionskedja]],Normalvärden[],4,FALSE),"")</f>
        <v/>
      </c>
      <c r="Z688" s="54"/>
      <c r="AA688" s="3"/>
      <c r="AB688" s="54"/>
      <c r="AC688" s="55" t="str">
        <f>IF(HBL[[#This Row],[Växthusgasutsläpp g CO2e/MJ]]&lt;&gt;"",IF(HBL[[#This Row],[Växthusgasutsläpp g CO2e/MJ]]&gt;(0.5*VLOOKUP(HBL[[#This Row],[Användningsområde]],Användningsområde[],2,FALSE)),"Utsläppsminskningen är mindre än 50 % och uppfyller därför inte hållbarhetskriterierna",""),"")</f>
        <v/>
      </c>
      <c r="AD688" s="55"/>
    </row>
    <row r="689" spans="2:30" x14ac:dyDescent="0.35">
      <c r="B689" s="9" t="str">
        <f>IF(HBL[[#This Row],[Hållbar mängd]]&gt;0,IF(HBL[[#This Row],[Enhet]]=Listor!$A$44,HBL[[#This Row],[Hållbar mängd]]*HBL[[#This Row],[Effektivt värmevärde]]*1000,HBL[[#This Row],[Hållbar mängd]]*HBL[[#This Row],[Effektivt värmevärde]]),"")</f>
        <v/>
      </c>
      <c r="C689" s="120" t="str">
        <f>IFERROR(IF(VLOOKUP(HBL[[#This Row],[Drivmedel]],DML_drivmedel[[FuelID]:[Reduktionsplikt]],10,FALSE)="Ja",VLOOKUP(HBL[[#This Row],[Drivmedelskategori]],Drivmedel[],5,FALSE),""),"")</f>
        <v/>
      </c>
      <c r="D689" s="9" t="str">
        <f>IFERROR(IF(HBL[[#This Row],[Hållbar mängd]]&gt;0,HBL[[#This Row],[Växthusgasutsläpp g CO2e/MJ]]*HBL[[#This Row],[Energimängd MJ]]/1000000,""),"")</f>
        <v/>
      </c>
      <c r="E689" s="9" t="str">
        <f>IF(HBL[[#This Row],[Hållbar mängd]]&gt;0,CONCATENATE(Rapporteringsår,"-",HBL[[#This Row],[ID]]),"")</f>
        <v/>
      </c>
      <c r="F689" s="9" t="str">
        <f>IF(HBL[[#This Row],[Hållbar mängd]]&gt;0,Organisationsnummer,"")</f>
        <v/>
      </c>
      <c r="G689" s="9" t="str">
        <f>IF(HBL[[#This Row],[Hållbar mängd]]&gt;0,Rapporteringsår,"")</f>
        <v/>
      </c>
      <c r="H689" s="76" t="str">
        <f>IFERROR(VLOOKUP(HBL[[#This Row],[Råvara]],Råvaror!$B$3:$D$81,3,FALSE),"")</f>
        <v/>
      </c>
      <c r="I689" s="76" t="str">
        <f>IFERROR(VLOOKUP(HBL[[#This Row],[Råvara]],Råvaror!$B$3:$E$81,4,FALSE),"")</f>
        <v/>
      </c>
      <c r="J689" s="76" t="str">
        <f>IFERROR(VLOOKUP(HBL[[#This Row],[Drivmedel]],DML_drivmedel[[FuelID]:[Drivmedel]],6,FALSE),"")</f>
        <v/>
      </c>
      <c r="K689" s="148">
        <v>3687</v>
      </c>
      <c r="L689" s="3"/>
      <c r="M689" s="3"/>
      <c r="N689" s="3"/>
      <c r="O689" s="78"/>
      <c r="P689" s="3"/>
      <c r="Q689" s="3" t="str">
        <f>IFERROR(HLOOKUP(HBL[[#This Row],[Bränslekategori]],Listor!$G$292:$N$306,IF(HBL[[#This Row],[Enhet]]=Listor!$A$44,14,IF(HBL[[#This Row],[Enhet]]=Listor!$A$45,15,"")),FALSE),"")</f>
        <v/>
      </c>
      <c r="R689" s="3"/>
      <c r="S689" s="3"/>
      <c r="T689" s="3"/>
      <c r="U689" s="3"/>
      <c r="V689" s="3"/>
      <c r="W689" s="3"/>
      <c r="X689" s="3"/>
      <c r="Y689" s="77" t="str">
        <f>IF(HBL[[#This Row],[Produktionskedja]]&lt;&gt;"",VLOOKUP(HBL[[#This Row],[Produktionskedja]],Normalvärden[],4,FALSE),"")</f>
        <v/>
      </c>
      <c r="Z689" s="54"/>
      <c r="AA689" s="3"/>
      <c r="AB689" s="54"/>
      <c r="AC689" s="55" t="str">
        <f>IF(HBL[[#This Row],[Växthusgasutsläpp g CO2e/MJ]]&lt;&gt;"",IF(HBL[[#This Row],[Växthusgasutsläpp g CO2e/MJ]]&gt;(0.5*VLOOKUP(HBL[[#This Row],[Användningsområde]],Användningsområde[],2,FALSE)),"Utsläppsminskningen är mindre än 50 % och uppfyller därför inte hållbarhetskriterierna",""),"")</f>
        <v/>
      </c>
      <c r="AD689" s="55"/>
    </row>
    <row r="690" spans="2:30" x14ac:dyDescent="0.35">
      <c r="B690" s="9" t="str">
        <f>IF(HBL[[#This Row],[Hållbar mängd]]&gt;0,IF(HBL[[#This Row],[Enhet]]=Listor!$A$44,HBL[[#This Row],[Hållbar mängd]]*HBL[[#This Row],[Effektivt värmevärde]]*1000,HBL[[#This Row],[Hållbar mängd]]*HBL[[#This Row],[Effektivt värmevärde]]),"")</f>
        <v/>
      </c>
      <c r="C690" s="120" t="str">
        <f>IFERROR(IF(VLOOKUP(HBL[[#This Row],[Drivmedel]],DML_drivmedel[[FuelID]:[Reduktionsplikt]],10,FALSE)="Ja",VLOOKUP(HBL[[#This Row],[Drivmedelskategori]],Drivmedel[],5,FALSE),""),"")</f>
        <v/>
      </c>
      <c r="D690" s="9" t="str">
        <f>IFERROR(IF(HBL[[#This Row],[Hållbar mängd]]&gt;0,HBL[[#This Row],[Växthusgasutsläpp g CO2e/MJ]]*HBL[[#This Row],[Energimängd MJ]]/1000000,""),"")</f>
        <v/>
      </c>
      <c r="E690" s="9" t="str">
        <f>IF(HBL[[#This Row],[Hållbar mängd]]&gt;0,CONCATENATE(Rapporteringsår,"-",HBL[[#This Row],[ID]]),"")</f>
        <v/>
      </c>
      <c r="F690" s="9" t="str">
        <f>IF(HBL[[#This Row],[Hållbar mängd]]&gt;0,Organisationsnummer,"")</f>
        <v/>
      </c>
      <c r="G690" s="9" t="str">
        <f>IF(HBL[[#This Row],[Hållbar mängd]]&gt;0,Rapporteringsår,"")</f>
        <v/>
      </c>
      <c r="H690" s="76" t="str">
        <f>IFERROR(VLOOKUP(HBL[[#This Row],[Råvara]],Råvaror!$B$3:$D$81,3,FALSE),"")</f>
        <v/>
      </c>
      <c r="I690" s="76" t="str">
        <f>IFERROR(VLOOKUP(HBL[[#This Row],[Råvara]],Råvaror!$B$3:$E$81,4,FALSE),"")</f>
        <v/>
      </c>
      <c r="J690" s="76" t="str">
        <f>IFERROR(VLOOKUP(HBL[[#This Row],[Drivmedel]],DML_drivmedel[[FuelID]:[Drivmedel]],6,FALSE),"")</f>
        <v/>
      </c>
      <c r="K690" s="148">
        <v>3688</v>
      </c>
      <c r="L690" s="3"/>
      <c r="M690" s="3"/>
      <c r="N690" s="3"/>
      <c r="O690" s="78"/>
      <c r="P690" s="3"/>
      <c r="Q690" s="3" t="str">
        <f>IFERROR(HLOOKUP(HBL[[#This Row],[Bränslekategori]],Listor!$G$292:$N$306,IF(HBL[[#This Row],[Enhet]]=Listor!$A$44,14,IF(HBL[[#This Row],[Enhet]]=Listor!$A$45,15,"")),FALSE),"")</f>
        <v/>
      </c>
      <c r="R690" s="3"/>
      <c r="S690" s="3"/>
      <c r="T690" s="3"/>
      <c r="U690" s="3"/>
      <c r="V690" s="3"/>
      <c r="W690" s="3"/>
      <c r="X690" s="3"/>
      <c r="Y690" s="77" t="str">
        <f>IF(HBL[[#This Row],[Produktionskedja]]&lt;&gt;"",VLOOKUP(HBL[[#This Row],[Produktionskedja]],Normalvärden[],4,FALSE),"")</f>
        <v/>
      </c>
      <c r="Z690" s="54"/>
      <c r="AA690" s="3"/>
      <c r="AB690" s="54"/>
      <c r="AC690" s="55" t="str">
        <f>IF(HBL[[#This Row],[Växthusgasutsläpp g CO2e/MJ]]&lt;&gt;"",IF(HBL[[#This Row],[Växthusgasutsläpp g CO2e/MJ]]&gt;(0.5*VLOOKUP(HBL[[#This Row],[Användningsområde]],Användningsområde[],2,FALSE)),"Utsläppsminskningen är mindre än 50 % och uppfyller därför inte hållbarhetskriterierna",""),"")</f>
        <v/>
      </c>
      <c r="AD690" s="55"/>
    </row>
    <row r="691" spans="2:30" x14ac:dyDescent="0.35">
      <c r="B691" s="9" t="str">
        <f>IF(HBL[[#This Row],[Hållbar mängd]]&gt;0,IF(HBL[[#This Row],[Enhet]]=Listor!$A$44,HBL[[#This Row],[Hållbar mängd]]*HBL[[#This Row],[Effektivt värmevärde]]*1000,HBL[[#This Row],[Hållbar mängd]]*HBL[[#This Row],[Effektivt värmevärde]]),"")</f>
        <v/>
      </c>
      <c r="C691" s="120" t="str">
        <f>IFERROR(IF(VLOOKUP(HBL[[#This Row],[Drivmedel]],DML_drivmedel[[FuelID]:[Reduktionsplikt]],10,FALSE)="Ja",VLOOKUP(HBL[[#This Row],[Drivmedelskategori]],Drivmedel[],5,FALSE),""),"")</f>
        <v/>
      </c>
      <c r="D691" s="9" t="str">
        <f>IFERROR(IF(HBL[[#This Row],[Hållbar mängd]]&gt;0,HBL[[#This Row],[Växthusgasutsläpp g CO2e/MJ]]*HBL[[#This Row],[Energimängd MJ]]/1000000,""),"")</f>
        <v/>
      </c>
      <c r="E691" s="9" t="str">
        <f>IF(HBL[[#This Row],[Hållbar mängd]]&gt;0,CONCATENATE(Rapporteringsår,"-",HBL[[#This Row],[ID]]),"")</f>
        <v/>
      </c>
      <c r="F691" s="9" t="str">
        <f>IF(HBL[[#This Row],[Hållbar mängd]]&gt;0,Organisationsnummer,"")</f>
        <v/>
      </c>
      <c r="G691" s="9" t="str">
        <f>IF(HBL[[#This Row],[Hållbar mängd]]&gt;0,Rapporteringsår,"")</f>
        <v/>
      </c>
      <c r="H691" s="76" t="str">
        <f>IFERROR(VLOOKUP(HBL[[#This Row],[Råvara]],Råvaror!$B$3:$D$81,3,FALSE),"")</f>
        <v/>
      </c>
      <c r="I691" s="76" t="str">
        <f>IFERROR(VLOOKUP(HBL[[#This Row],[Råvara]],Råvaror!$B$3:$E$81,4,FALSE),"")</f>
        <v/>
      </c>
      <c r="J691" s="76" t="str">
        <f>IFERROR(VLOOKUP(HBL[[#This Row],[Drivmedel]],DML_drivmedel[[FuelID]:[Drivmedel]],6,FALSE),"")</f>
        <v/>
      </c>
      <c r="K691" s="148">
        <v>3689</v>
      </c>
      <c r="L691" s="3"/>
      <c r="M691" s="3"/>
      <c r="N691" s="3"/>
      <c r="O691" s="78"/>
      <c r="P691" s="3"/>
      <c r="Q691" s="3" t="str">
        <f>IFERROR(HLOOKUP(HBL[[#This Row],[Bränslekategori]],Listor!$G$292:$N$306,IF(HBL[[#This Row],[Enhet]]=Listor!$A$44,14,IF(HBL[[#This Row],[Enhet]]=Listor!$A$45,15,"")),FALSE),"")</f>
        <v/>
      </c>
      <c r="R691" s="3"/>
      <c r="S691" s="3"/>
      <c r="T691" s="3"/>
      <c r="U691" s="3"/>
      <c r="V691" s="3"/>
      <c r="W691" s="3"/>
      <c r="X691" s="3"/>
      <c r="Y691" s="77" t="str">
        <f>IF(HBL[[#This Row],[Produktionskedja]]&lt;&gt;"",VLOOKUP(HBL[[#This Row],[Produktionskedja]],Normalvärden[],4,FALSE),"")</f>
        <v/>
      </c>
      <c r="Z691" s="54"/>
      <c r="AA691" s="3"/>
      <c r="AB691" s="54"/>
      <c r="AC691" s="55" t="str">
        <f>IF(HBL[[#This Row],[Växthusgasutsläpp g CO2e/MJ]]&lt;&gt;"",IF(HBL[[#This Row],[Växthusgasutsläpp g CO2e/MJ]]&gt;(0.5*VLOOKUP(HBL[[#This Row],[Användningsområde]],Användningsområde[],2,FALSE)),"Utsläppsminskningen är mindre än 50 % och uppfyller därför inte hållbarhetskriterierna",""),"")</f>
        <v/>
      </c>
      <c r="AD691" s="55"/>
    </row>
    <row r="692" spans="2:30" x14ac:dyDescent="0.35">
      <c r="B692" s="9" t="str">
        <f>IF(HBL[[#This Row],[Hållbar mängd]]&gt;0,IF(HBL[[#This Row],[Enhet]]=Listor!$A$44,HBL[[#This Row],[Hållbar mängd]]*HBL[[#This Row],[Effektivt värmevärde]]*1000,HBL[[#This Row],[Hållbar mängd]]*HBL[[#This Row],[Effektivt värmevärde]]),"")</f>
        <v/>
      </c>
      <c r="C692" s="120" t="str">
        <f>IFERROR(IF(VLOOKUP(HBL[[#This Row],[Drivmedel]],DML_drivmedel[[FuelID]:[Reduktionsplikt]],10,FALSE)="Ja",VLOOKUP(HBL[[#This Row],[Drivmedelskategori]],Drivmedel[],5,FALSE),""),"")</f>
        <v/>
      </c>
      <c r="D692" s="9" t="str">
        <f>IFERROR(IF(HBL[[#This Row],[Hållbar mängd]]&gt;0,HBL[[#This Row],[Växthusgasutsläpp g CO2e/MJ]]*HBL[[#This Row],[Energimängd MJ]]/1000000,""),"")</f>
        <v/>
      </c>
      <c r="E692" s="9" t="str">
        <f>IF(HBL[[#This Row],[Hållbar mängd]]&gt;0,CONCATENATE(Rapporteringsår,"-",HBL[[#This Row],[ID]]),"")</f>
        <v/>
      </c>
      <c r="F692" s="9" t="str">
        <f>IF(HBL[[#This Row],[Hållbar mängd]]&gt;0,Organisationsnummer,"")</f>
        <v/>
      </c>
      <c r="G692" s="9" t="str">
        <f>IF(HBL[[#This Row],[Hållbar mängd]]&gt;0,Rapporteringsår,"")</f>
        <v/>
      </c>
      <c r="H692" s="76" t="str">
        <f>IFERROR(VLOOKUP(HBL[[#This Row],[Råvara]],Råvaror!$B$3:$D$81,3,FALSE),"")</f>
        <v/>
      </c>
      <c r="I692" s="76" t="str">
        <f>IFERROR(VLOOKUP(HBL[[#This Row],[Råvara]],Råvaror!$B$3:$E$81,4,FALSE),"")</f>
        <v/>
      </c>
      <c r="J692" s="76" t="str">
        <f>IFERROR(VLOOKUP(HBL[[#This Row],[Drivmedel]],DML_drivmedel[[FuelID]:[Drivmedel]],6,FALSE),"")</f>
        <v/>
      </c>
      <c r="K692" s="148">
        <v>3690</v>
      </c>
      <c r="L692" s="3"/>
      <c r="M692" s="3"/>
      <c r="N692" s="3"/>
      <c r="O692" s="78"/>
      <c r="P692" s="3"/>
      <c r="Q692" s="3" t="str">
        <f>IFERROR(HLOOKUP(HBL[[#This Row],[Bränslekategori]],Listor!$G$292:$N$306,IF(HBL[[#This Row],[Enhet]]=Listor!$A$44,14,IF(HBL[[#This Row],[Enhet]]=Listor!$A$45,15,"")),FALSE),"")</f>
        <v/>
      </c>
      <c r="R692" s="3"/>
      <c r="S692" s="3"/>
      <c r="T692" s="3"/>
      <c r="U692" s="3"/>
      <c r="V692" s="3"/>
      <c r="W692" s="3"/>
      <c r="X692" s="3"/>
      <c r="Y692" s="77" t="str">
        <f>IF(HBL[[#This Row],[Produktionskedja]]&lt;&gt;"",VLOOKUP(HBL[[#This Row],[Produktionskedja]],Normalvärden[],4,FALSE),"")</f>
        <v/>
      </c>
      <c r="Z692" s="54"/>
      <c r="AA692" s="3"/>
      <c r="AB692" s="54"/>
      <c r="AC692" s="55" t="str">
        <f>IF(HBL[[#This Row],[Växthusgasutsläpp g CO2e/MJ]]&lt;&gt;"",IF(HBL[[#This Row],[Växthusgasutsläpp g CO2e/MJ]]&gt;(0.5*VLOOKUP(HBL[[#This Row],[Användningsområde]],Användningsområde[],2,FALSE)),"Utsläppsminskningen är mindre än 50 % och uppfyller därför inte hållbarhetskriterierna",""),"")</f>
        <v/>
      </c>
      <c r="AD692" s="55"/>
    </row>
    <row r="693" spans="2:30" x14ac:dyDescent="0.35">
      <c r="B693" s="9" t="str">
        <f>IF(HBL[[#This Row],[Hållbar mängd]]&gt;0,IF(HBL[[#This Row],[Enhet]]=Listor!$A$44,HBL[[#This Row],[Hållbar mängd]]*HBL[[#This Row],[Effektivt värmevärde]]*1000,HBL[[#This Row],[Hållbar mängd]]*HBL[[#This Row],[Effektivt värmevärde]]),"")</f>
        <v/>
      </c>
      <c r="C693" s="120" t="str">
        <f>IFERROR(IF(VLOOKUP(HBL[[#This Row],[Drivmedel]],DML_drivmedel[[FuelID]:[Reduktionsplikt]],10,FALSE)="Ja",VLOOKUP(HBL[[#This Row],[Drivmedelskategori]],Drivmedel[],5,FALSE),""),"")</f>
        <v/>
      </c>
      <c r="D693" s="9" t="str">
        <f>IFERROR(IF(HBL[[#This Row],[Hållbar mängd]]&gt;0,HBL[[#This Row],[Växthusgasutsläpp g CO2e/MJ]]*HBL[[#This Row],[Energimängd MJ]]/1000000,""),"")</f>
        <v/>
      </c>
      <c r="E693" s="9" t="str">
        <f>IF(HBL[[#This Row],[Hållbar mängd]]&gt;0,CONCATENATE(Rapporteringsår,"-",HBL[[#This Row],[ID]]),"")</f>
        <v/>
      </c>
      <c r="F693" s="9" t="str">
        <f>IF(HBL[[#This Row],[Hållbar mängd]]&gt;0,Organisationsnummer,"")</f>
        <v/>
      </c>
      <c r="G693" s="9" t="str">
        <f>IF(HBL[[#This Row],[Hållbar mängd]]&gt;0,Rapporteringsår,"")</f>
        <v/>
      </c>
      <c r="H693" s="76" t="str">
        <f>IFERROR(VLOOKUP(HBL[[#This Row],[Råvara]],Råvaror!$B$3:$D$81,3,FALSE),"")</f>
        <v/>
      </c>
      <c r="I693" s="76" t="str">
        <f>IFERROR(VLOOKUP(HBL[[#This Row],[Råvara]],Råvaror!$B$3:$E$81,4,FALSE),"")</f>
        <v/>
      </c>
      <c r="J693" s="76" t="str">
        <f>IFERROR(VLOOKUP(HBL[[#This Row],[Drivmedel]],DML_drivmedel[[FuelID]:[Drivmedel]],6,FALSE),"")</f>
        <v/>
      </c>
      <c r="K693" s="148">
        <v>3691</v>
      </c>
      <c r="L693" s="3"/>
      <c r="M693" s="3"/>
      <c r="N693" s="3"/>
      <c r="O693" s="78"/>
      <c r="P693" s="3"/>
      <c r="Q693" s="3" t="str">
        <f>IFERROR(HLOOKUP(HBL[[#This Row],[Bränslekategori]],Listor!$G$292:$N$306,IF(HBL[[#This Row],[Enhet]]=Listor!$A$44,14,IF(HBL[[#This Row],[Enhet]]=Listor!$A$45,15,"")),FALSE),"")</f>
        <v/>
      </c>
      <c r="R693" s="3"/>
      <c r="S693" s="3"/>
      <c r="T693" s="3"/>
      <c r="U693" s="3"/>
      <c r="V693" s="3"/>
      <c r="W693" s="3"/>
      <c r="X693" s="3"/>
      <c r="Y693" s="77" t="str">
        <f>IF(HBL[[#This Row],[Produktionskedja]]&lt;&gt;"",VLOOKUP(HBL[[#This Row],[Produktionskedja]],Normalvärden[],4,FALSE),"")</f>
        <v/>
      </c>
      <c r="Z693" s="54"/>
      <c r="AA693" s="3"/>
      <c r="AB693" s="54"/>
      <c r="AC693" s="55" t="str">
        <f>IF(HBL[[#This Row],[Växthusgasutsläpp g CO2e/MJ]]&lt;&gt;"",IF(HBL[[#This Row],[Växthusgasutsläpp g CO2e/MJ]]&gt;(0.5*VLOOKUP(HBL[[#This Row],[Användningsområde]],Användningsområde[],2,FALSE)),"Utsläppsminskningen är mindre än 50 % och uppfyller därför inte hållbarhetskriterierna",""),"")</f>
        <v/>
      </c>
      <c r="AD693" s="55"/>
    </row>
    <row r="694" spans="2:30" x14ac:dyDescent="0.35">
      <c r="B694" s="9" t="str">
        <f>IF(HBL[[#This Row],[Hållbar mängd]]&gt;0,IF(HBL[[#This Row],[Enhet]]=Listor!$A$44,HBL[[#This Row],[Hållbar mängd]]*HBL[[#This Row],[Effektivt värmevärde]]*1000,HBL[[#This Row],[Hållbar mängd]]*HBL[[#This Row],[Effektivt värmevärde]]),"")</f>
        <v/>
      </c>
      <c r="C694" s="120" t="str">
        <f>IFERROR(IF(VLOOKUP(HBL[[#This Row],[Drivmedel]],DML_drivmedel[[FuelID]:[Reduktionsplikt]],10,FALSE)="Ja",VLOOKUP(HBL[[#This Row],[Drivmedelskategori]],Drivmedel[],5,FALSE),""),"")</f>
        <v/>
      </c>
      <c r="D694" s="9" t="str">
        <f>IFERROR(IF(HBL[[#This Row],[Hållbar mängd]]&gt;0,HBL[[#This Row],[Växthusgasutsläpp g CO2e/MJ]]*HBL[[#This Row],[Energimängd MJ]]/1000000,""),"")</f>
        <v/>
      </c>
      <c r="E694" s="9" t="str">
        <f>IF(HBL[[#This Row],[Hållbar mängd]]&gt;0,CONCATENATE(Rapporteringsår,"-",HBL[[#This Row],[ID]]),"")</f>
        <v/>
      </c>
      <c r="F694" s="9" t="str">
        <f>IF(HBL[[#This Row],[Hållbar mängd]]&gt;0,Organisationsnummer,"")</f>
        <v/>
      </c>
      <c r="G694" s="9" t="str">
        <f>IF(HBL[[#This Row],[Hållbar mängd]]&gt;0,Rapporteringsår,"")</f>
        <v/>
      </c>
      <c r="H694" s="76" t="str">
        <f>IFERROR(VLOOKUP(HBL[[#This Row],[Råvara]],Råvaror!$B$3:$D$81,3,FALSE),"")</f>
        <v/>
      </c>
      <c r="I694" s="76" t="str">
        <f>IFERROR(VLOOKUP(HBL[[#This Row],[Råvara]],Råvaror!$B$3:$E$81,4,FALSE),"")</f>
        <v/>
      </c>
      <c r="J694" s="76" t="str">
        <f>IFERROR(VLOOKUP(HBL[[#This Row],[Drivmedel]],DML_drivmedel[[FuelID]:[Drivmedel]],6,FALSE),"")</f>
        <v/>
      </c>
      <c r="K694" s="148">
        <v>3692</v>
      </c>
      <c r="L694" s="3"/>
      <c r="M694" s="3"/>
      <c r="N694" s="3"/>
      <c r="O694" s="78"/>
      <c r="P694" s="3"/>
      <c r="Q694" s="3" t="str">
        <f>IFERROR(HLOOKUP(HBL[[#This Row],[Bränslekategori]],Listor!$G$292:$N$306,IF(HBL[[#This Row],[Enhet]]=Listor!$A$44,14,IF(HBL[[#This Row],[Enhet]]=Listor!$A$45,15,"")),FALSE),"")</f>
        <v/>
      </c>
      <c r="R694" s="3"/>
      <c r="S694" s="3"/>
      <c r="T694" s="3"/>
      <c r="U694" s="3"/>
      <c r="V694" s="3"/>
      <c r="W694" s="3"/>
      <c r="X694" s="3"/>
      <c r="Y694" s="77" t="str">
        <f>IF(HBL[[#This Row],[Produktionskedja]]&lt;&gt;"",VLOOKUP(HBL[[#This Row],[Produktionskedja]],Normalvärden[],4,FALSE),"")</f>
        <v/>
      </c>
      <c r="Z694" s="54"/>
      <c r="AA694" s="3"/>
      <c r="AB694" s="54"/>
      <c r="AC694" s="55" t="str">
        <f>IF(HBL[[#This Row],[Växthusgasutsläpp g CO2e/MJ]]&lt;&gt;"",IF(HBL[[#This Row],[Växthusgasutsläpp g CO2e/MJ]]&gt;(0.5*VLOOKUP(HBL[[#This Row],[Användningsområde]],Användningsområde[],2,FALSE)),"Utsläppsminskningen är mindre än 50 % och uppfyller därför inte hållbarhetskriterierna",""),"")</f>
        <v/>
      </c>
      <c r="AD694" s="55"/>
    </row>
    <row r="695" spans="2:30" x14ac:dyDescent="0.35">
      <c r="B695" s="9" t="str">
        <f>IF(HBL[[#This Row],[Hållbar mängd]]&gt;0,IF(HBL[[#This Row],[Enhet]]=Listor!$A$44,HBL[[#This Row],[Hållbar mängd]]*HBL[[#This Row],[Effektivt värmevärde]]*1000,HBL[[#This Row],[Hållbar mängd]]*HBL[[#This Row],[Effektivt värmevärde]]),"")</f>
        <v/>
      </c>
      <c r="C695" s="120" t="str">
        <f>IFERROR(IF(VLOOKUP(HBL[[#This Row],[Drivmedel]],DML_drivmedel[[FuelID]:[Reduktionsplikt]],10,FALSE)="Ja",VLOOKUP(HBL[[#This Row],[Drivmedelskategori]],Drivmedel[],5,FALSE),""),"")</f>
        <v/>
      </c>
      <c r="D695" s="9" t="str">
        <f>IFERROR(IF(HBL[[#This Row],[Hållbar mängd]]&gt;0,HBL[[#This Row],[Växthusgasutsläpp g CO2e/MJ]]*HBL[[#This Row],[Energimängd MJ]]/1000000,""),"")</f>
        <v/>
      </c>
      <c r="E695" s="9" t="str">
        <f>IF(HBL[[#This Row],[Hållbar mängd]]&gt;0,CONCATENATE(Rapporteringsår,"-",HBL[[#This Row],[ID]]),"")</f>
        <v/>
      </c>
      <c r="F695" s="9" t="str">
        <f>IF(HBL[[#This Row],[Hållbar mängd]]&gt;0,Organisationsnummer,"")</f>
        <v/>
      </c>
      <c r="G695" s="9" t="str">
        <f>IF(HBL[[#This Row],[Hållbar mängd]]&gt;0,Rapporteringsår,"")</f>
        <v/>
      </c>
      <c r="H695" s="76" t="str">
        <f>IFERROR(VLOOKUP(HBL[[#This Row],[Råvara]],Råvaror!$B$3:$D$81,3,FALSE),"")</f>
        <v/>
      </c>
      <c r="I695" s="76" t="str">
        <f>IFERROR(VLOOKUP(HBL[[#This Row],[Råvara]],Råvaror!$B$3:$E$81,4,FALSE),"")</f>
        <v/>
      </c>
      <c r="J695" s="76" t="str">
        <f>IFERROR(VLOOKUP(HBL[[#This Row],[Drivmedel]],DML_drivmedel[[FuelID]:[Drivmedel]],6,FALSE),"")</f>
        <v/>
      </c>
      <c r="K695" s="148">
        <v>3693</v>
      </c>
      <c r="L695" s="3"/>
      <c r="M695" s="3"/>
      <c r="N695" s="3"/>
      <c r="O695" s="78"/>
      <c r="P695" s="3"/>
      <c r="Q695" s="3" t="str">
        <f>IFERROR(HLOOKUP(HBL[[#This Row],[Bränslekategori]],Listor!$G$292:$N$306,IF(HBL[[#This Row],[Enhet]]=Listor!$A$44,14,IF(HBL[[#This Row],[Enhet]]=Listor!$A$45,15,"")),FALSE),"")</f>
        <v/>
      </c>
      <c r="R695" s="3"/>
      <c r="S695" s="3"/>
      <c r="T695" s="3"/>
      <c r="U695" s="3"/>
      <c r="V695" s="3"/>
      <c r="W695" s="3"/>
      <c r="X695" s="3"/>
      <c r="Y695" s="77" t="str">
        <f>IF(HBL[[#This Row],[Produktionskedja]]&lt;&gt;"",VLOOKUP(HBL[[#This Row],[Produktionskedja]],Normalvärden[],4,FALSE),"")</f>
        <v/>
      </c>
      <c r="Z695" s="54"/>
      <c r="AA695" s="3"/>
      <c r="AB695" s="54"/>
      <c r="AC695" s="55" t="str">
        <f>IF(HBL[[#This Row],[Växthusgasutsläpp g CO2e/MJ]]&lt;&gt;"",IF(HBL[[#This Row],[Växthusgasutsläpp g CO2e/MJ]]&gt;(0.5*VLOOKUP(HBL[[#This Row],[Användningsområde]],Användningsområde[],2,FALSE)),"Utsläppsminskningen är mindre än 50 % och uppfyller därför inte hållbarhetskriterierna",""),"")</f>
        <v/>
      </c>
      <c r="AD695" s="55"/>
    </row>
    <row r="696" spans="2:30" x14ac:dyDescent="0.35">
      <c r="B696" s="9" t="str">
        <f>IF(HBL[[#This Row],[Hållbar mängd]]&gt;0,IF(HBL[[#This Row],[Enhet]]=Listor!$A$44,HBL[[#This Row],[Hållbar mängd]]*HBL[[#This Row],[Effektivt värmevärde]]*1000,HBL[[#This Row],[Hållbar mängd]]*HBL[[#This Row],[Effektivt värmevärde]]),"")</f>
        <v/>
      </c>
      <c r="C696" s="120" t="str">
        <f>IFERROR(IF(VLOOKUP(HBL[[#This Row],[Drivmedel]],DML_drivmedel[[FuelID]:[Reduktionsplikt]],10,FALSE)="Ja",VLOOKUP(HBL[[#This Row],[Drivmedelskategori]],Drivmedel[],5,FALSE),""),"")</f>
        <v/>
      </c>
      <c r="D696" s="9" t="str">
        <f>IFERROR(IF(HBL[[#This Row],[Hållbar mängd]]&gt;0,HBL[[#This Row],[Växthusgasutsläpp g CO2e/MJ]]*HBL[[#This Row],[Energimängd MJ]]/1000000,""),"")</f>
        <v/>
      </c>
      <c r="E696" s="9" t="str">
        <f>IF(HBL[[#This Row],[Hållbar mängd]]&gt;0,CONCATENATE(Rapporteringsår,"-",HBL[[#This Row],[ID]]),"")</f>
        <v/>
      </c>
      <c r="F696" s="9" t="str">
        <f>IF(HBL[[#This Row],[Hållbar mängd]]&gt;0,Organisationsnummer,"")</f>
        <v/>
      </c>
      <c r="G696" s="9" t="str">
        <f>IF(HBL[[#This Row],[Hållbar mängd]]&gt;0,Rapporteringsår,"")</f>
        <v/>
      </c>
      <c r="H696" s="76" t="str">
        <f>IFERROR(VLOOKUP(HBL[[#This Row],[Råvara]],Råvaror!$B$3:$D$81,3,FALSE),"")</f>
        <v/>
      </c>
      <c r="I696" s="76" t="str">
        <f>IFERROR(VLOOKUP(HBL[[#This Row],[Råvara]],Råvaror!$B$3:$E$81,4,FALSE),"")</f>
        <v/>
      </c>
      <c r="J696" s="76" t="str">
        <f>IFERROR(VLOOKUP(HBL[[#This Row],[Drivmedel]],DML_drivmedel[[FuelID]:[Drivmedel]],6,FALSE),"")</f>
        <v/>
      </c>
      <c r="K696" s="148">
        <v>3694</v>
      </c>
      <c r="L696" s="3"/>
      <c r="M696" s="3"/>
      <c r="N696" s="3"/>
      <c r="O696" s="78"/>
      <c r="P696" s="3"/>
      <c r="Q696" s="3" t="str">
        <f>IFERROR(HLOOKUP(HBL[[#This Row],[Bränslekategori]],Listor!$G$292:$N$306,IF(HBL[[#This Row],[Enhet]]=Listor!$A$44,14,IF(HBL[[#This Row],[Enhet]]=Listor!$A$45,15,"")),FALSE),"")</f>
        <v/>
      </c>
      <c r="R696" s="3"/>
      <c r="S696" s="3"/>
      <c r="T696" s="3"/>
      <c r="U696" s="3"/>
      <c r="V696" s="3"/>
      <c r="W696" s="3"/>
      <c r="X696" s="3"/>
      <c r="Y696" s="77" t="str">
        <f>IF(HBL[[#This Row],[Produktionskedja]]&lt;&gt;"",VLOOKUP(HBL[[#This Row],[Produktionskedja]],Normalvärden[],4,FALSE),"")</f>
        <v/>
      </c>
      <c r="Z696" s="54"/>
      <c r="AA696" s="3"/>
      <c r="AB696" s="54"/>
      <c r="AC696" s="55" t="str">
        <f>IF(HBL[[#This Row],[Växthusgasutsläpp g CO2e/MJ]]&lt;&gt;"",IF(HBL[[#This Row],[Växthusgasutsläpp g CO2e/MJ]]&gt;(0.5*VLOOKUP(HBL[[#This Row],[Användningsområde]],Användningsområde[],2,FALSE)),"Utsläppsminskningen är mindre än 50 % och uppfyller därför inte hållbarhetskriterierna",""),"")</f>
        <v/>
      </c>
      <c r="AD696" s="55"/>
    </row>
    <row r="697" spans="2:30" x14ac:dyDescent="0.35">
      <c r="B697" s="9" t="str">
        <f>IF(HBL[[#This Row],[Hållbar mängd]]&gt;0,IF(HBL[[#This Row],[Enhet]]=Listor!$A$44,HBL[[#This Row],[Hållbar mängd]]*HBL[[#This Row],[Effektivt värmevärde]]*1000,HBL[[#This Row],[Hållbar mängd]]*HBL[[#This Row],[Effektivt värmevärde]]),"")</f>
        <v/>
      </c>
      <c r="C697" s="120" t="str">
        <f>IFERROR(IF(VLOOKUP(HBL[[#This Row],[Drivmedel]],DML_drivmedel[[FuelID]:[Reduktionsplikt]],10,FALSE)="Ja",VLOOKUP(HBL[[#This Row],[Drivmedelskategori]],Drivmedel[],5,FALSE),""),"")</f>
        <v/>
      </c>
      <c r="D697" s="9" t="str">
        <f>IFERROR(IF(HBL[[#This Row],[Hållbar mängd]]&gt;0,HBL[[#This Row],[Växthusgasutsläpp g CO2e/MJ]]*HBL[[#This Row],[Energimängd MJ]]/1000000,""),"")</f>
        <v/>
      </c>
      <c r="E697" s="9" t="str">
        <f>IF(HBL[[#This Row],[Hållbar mängd]]&gt;0,CONCATENATE(Rapporteringsår,"-",HBL[[#This Row],[ID]]),"")</f>
        <v/>
      </c>
      <c r="F697" s="9" t="str">
        <f>IF(HBL[[#This Row],[Hållbar mängd]]&gt;0,Organisationsnummer,"")</f>
        <v/>
      </c>
      <c r="G697" s="9" t="str">
        <f>IF(HBL[[#This Row],[Hållbar mängd]]&gt;0,Rapporteringsår,"")</f>
        <v/>
      </c>
      <c r="H697" s="76" t="str">
        <f>IFERROR(VLOOKUP(HBL[[#This Row],[Råvara]],Råvaror!$B$3:$D$81,3,FALSE),"")</f>
        <v/>
      </c>
      <c r="I697" s="76" t="str">
        <f>IFERROR(VLOOKUP(HBL[[#This Row],[Råvara]],Råvaror!$B$3:$E$81,4,FALSE),"")</f>
        <v/>
      </c>
      <c r="J697" s="76" t="str">
        <f>IFERROR(VLOOKUP(HBL[[#This Row],[Drivmedel]],DML_drivmedel[[FuelID]:[Drivmedel]],6,FALSE),"")</f>
        <v/>
      </c>
      <c r="K697" s="148">
        <v>3695</v>
      </c>
      <c r="L697" s="3"/>
      <c r="M697" s="3"/>
      <c r="N697" s="3"/>
      <c r="O697" s="78"/>
      <c r="P697" s="3"/>
      <c r="Q697" s="3" t="str">
        <f>IFERROR(HLOOKUP(HBL[[#This Row],[Bränslekategori]],Listor!$G$292:$N$306,IF(HBL[[#This Row],[Enhet]]=Listor!$A$44,14,IF(HBL[[#This Row],[Enhet]]=Listor!$A$45,15,"")),FALSE),"")</f>
        <v/>
      </c>
      <c r="R697" s="3"/>
      <c r="S697" s="3"/>
      <c r="T697" s="3"/>
      <c r="U697" s="3"/>
      <c r="V697" s="3"/>
      <c r="W697" s="3"/>
      <c r="X697" s="3"/>
      <c r="Y697" s="77" t="str">
        <f>IF(HBL[[#This Row],[Produktionskedja]]&lt;&gt;"",VLOOKUP(HBL[[#This Row],[Produktionskedja]],Normalvärden[],4,FALSE),"")</f>
        <v/>
      </c>
      <c r="Z697" s="54"/>
      <c r="AA697" s="3"/>
      <c r="AB697" s="54"/>
      <c r="AC697" s="55" t="str">
        <f>IF(HBL[[#This Row],[Växthusgasutsläpp g CO2e/MJ]]&lt;&gt;"",IF(HBL[[#This Row],[Växthusgasutsläpp g CO2e/MJ]]&gt;(0.5*VLOOKUP(HBL[[#This Row],[Användningsområde]],Användningsområde[],2,FALSE)),"Utsläppsminskningen är mindre än 50 % och uppfyller därför inte hållbarhetskriterierna",""),"")</f>
        <v/>
      </c>
      <c r="AD697" s="55"/>
    </row>
    <row r="698" spans="2:30" x14ac:dyDescent="0.35">
      <c r="B698" s="9" t="str">
        <f>IF(HBL[[#This Row],[Hållbar mängd]]&gt;0,IF(HBL[[#This Row],[Enhet]]=Listor!$A$44,HBL[[#This Row],[Hållbar mängd]]*HBL[[#This Row],[Effektivt värmevärde]]*1000,HBL[[#This Row],[Hållbar mängd]]*HBL[[#This Row],[Effektivt värmevärde]]),"")</f>
        <v/>
      </c>
      <c r="C698" s="120" t="str">
        <f>IFERROR(IF(VLOOKUP(HBL[[#This Row],[Drivmedel]],DML_drivmedel[[FuelID]:[Reduktionsplikt]],10,FALSE)="Ja",VLOOKUP(HBL[[#This Row],[Drivmedelskategori]],Drivmedel[],5,FALSE),""),"")</f>
        <v/>
      </c>
      <c r="D698" s="9" t="str">
        <f>IFERROR(IF(HBL[[#This Row],[Hållbar mängd]]&gt;0,HBL[[#This Row],[Växthusgasutsläpp g CO2e/MJ]]*HBL[[#This Row],[Energimängd MJ]]/1000000,""),"")</f>
        <v/>
      </c>
      <c r="E698" s="9" t="str">
        <f>IF(HBL[[#This Row],[Hållbar mängd]]&gt;0,CONCATENATE(Rapporteringsår,"-",HBL[[#This Row],[ID]]),"")</f>
        <v/>
      </c>
      <c r="F698" s="9" t="str">
        <f>IF(HBL[[#This Row],[Hållbar mängd]]&gt;0,Organisationsnummer,"")</f>
        <v/>
      </c>
      <c r="G698" s="9" t="str">
        <f>IF(HBL[[#This Row],[Hållbar mängd]]&gt;0,Rapporteringsår,"")</f>
        <v/>
      </c>
      <c r="H698" s="76" t="str">
        <f>IFERROR(VLOOKUP(HBL[[#This Row],[Råvara]],Råvaror!$B$3:$D$81,3,FALSE),"")</f>
        <v/>
      </c>
      <c r="I698" s="76" t="str">
        <f>IFERROR(VLOOKUP(HBL[[#This Row],[Råvara]],Råvaror!$B$3:$E$81,4,FALSE),"")</f>
        <v/>
      </c>
      <c r="J698" s="76" t="str">
        <f>IFERROR(VLOOKUP(HBL[[#This Row],[Drivmedel]],DML_drivmedel[[FuelID]:[Drivmedel]],6,FALSE),"")</f>
        <v/>
      </c>
      <c r="K698" s="148">
        <v>3696</v>
      </c>
      <c r="L698" s="3"/>
      <c r="M698" s="3"/>
      <c r="N698" s="3"/>
      <c r="O698" s="78"/>
      <c r="P698" s="3"/>
      <c r="Q698" s="3" t="str">
        <f>IFERROR(HLOOKUP(HBL[[#This Row],[Bränslekategori]],Listor!$G$292:$N$306,IF(HBL[[#This Row],[Enhet]]=Listor!$A$44,14,IF(HBL[[#This Row],[Enhet]]=Listor!$A$45,15,"")),FALSE),"")</f>
        <v/>
      </c>
      <c r="R698" s="3"/>
      <c r="S698" s="3"/>
      <c r="T698" s="3"/>
      <c r="U698" s="3"/>
      <c r="V698" s="3"/>
      <c r="W698" s="3"/>
      <c r="X698" s="3"/>
      <c r="Y698" s="77" t="str">
        <f>IF(HBL[[#This Row],[Produktionskedja]]&lt;&gt;"",VLOOKUP(HBL[[#This Row],[Produktionskedja]],Normalvärden[],4,FALSE),"")</f>
        <v/>
      </c>
      <c r="Z698" s="54"/>
      <c r="AA698" s="3"/>
      <c r="AB698" s="54"/>
      <c r="AC698" s="55" t="str">
        <f>IF(HBL[[#This Row],[Växthusgasutsläpp g CO2e/MJ]]&lt;&gt;"",IF(HBL[[#This Row],[Växthusgasutsläpp g CO2e/MJ]]&gt;(0.5*VLOOKUP(HBL[[#This Row],[Användningsområde]],Användningsområde[],2,FALSE)),"Utsläppsminskningen är mindre än 50 % och uppfyller därför inte hållbarhetskriterierna",""),"")</f>
        <v/>
      </c>
      <c r="AD698" s="55"/>
    </row>
    <row r="699" spans="2:30" x14ac:dyDescent="0.35">
      <c r="B699" s="9" t="str">
        <f>IF(HBL[[#This Row],[Hållbar mängd]]&gt;0,IF(HBL[[#This Row],[Enhet]]=Listor!$A$44,HBL[[#This Row],[Hållbar mängd]]*HBL[[#This Row],[Effektivt värmevärde]]*1000,HBL[[#This Row],[Hållbar mängd]]*HBL[[#This Row],[Effektivt värmevärde]]),"")</f>
        <v/>
      </c>
      <c r="C699" s="120" t="str">
        <f>IFERROR(IF(VLOOKUP(HBL[[#This Row],[Drivmedel]],DML_drivmedel[[FuelID]:[Reduktionsplikt]],10,FALSE)="Ja",VLOOKUP(HBL[[#This Row],[Drivmedelskategori]],Drivmedel[],5,FALSE),""),"")</f>
        <v/>
      </c>
      <c r="D699" s="9" t="str">
        <f>IFERROR(IF(HBL[[#This Row],[Hållbar mängd]]&gt;0,HBL[[#This Row],[Växthusgasutsläpp g CO2e/MJ]]*HBL[[#This Row],[Energimängd MJ]]/1000000,""),"")</f>
        <v/>
      </c>
      <c r="E699" s="9" t="str">
        <f>IF(HBL[[#This Row],[Hållbar mängd]]&gt;0,CONCATENATE(Rapporteringsår,"-",HBL[[#This Row],[ID]]),"")</f>
        <v/>
      </c>
      <c r="F699" s="9" t="str">
        <f>IF(HBL[[#This Row],[Hållbar mängd]]&gt;0,Organisationsnummer,"")</f>
        <v/>
      </c>
      <c r="G699" s="9" t="str">
        <f>IF(HBL[[#This Row],[Hållbar mängd]]&gt;0,Rapporteringsår,"")</f>
        <v/>
      </c>
      <c r="H699" s="76" t="str">
        <f>IFERROR(VLOOKUP(HBL[[#This Row],[Råvara]],Råvaror!$B$3:$D$81,3,FALSE),"")</f>
        <v/>
      </c>
      <c r="I699" s="76" t="str">
        <f>IFERROR(VLOOKUP(HBL[[#This Row],[Råvara]],Råvaror!$B$3:$E$81,4,FALSE),"")</f>
        <v/>
      </c>
      <c r="J699" s="76" t="str">
        <f>IFERROR(VLOOKUP(HBL[[#This Row],[Drivmedel]],DML_drivmedel[[FuelID]:[Drivmedel]],6,FALSE),"")</f>
        <v/>
      </c>
      <c r="K699" s="148">
        <v>3697</v>
      </c>
      <c r="L699" s="3"/>
      <c r="M699" s="3"/>
      <c r="N699" s="3"/>
      <c r="O699" s="78"/>
      <c r="P699" s="3"/>
      <c r="Q699" s="3" t="str">
        <f>IFERROR(HLOOKUP(HBL[[#This Row],[Bränslekategori]],Listor!$G$292:$N$306,IF(HBL[[#This Row],[Enhet]]=Listor!$A$44,14,IF(HBL[[#This Row],[Enhet]]=Listor!$A$45,15,"")),FALSE),"")</f>
        <v/>
      </c>
      <c r="R699" s="3"/>
      <c r="S699" s="3"/>
      <c r="T699" s="3"/>
      <c r="U699" s="3"/>
      <c r="V699" s="3"/>
      <c r="W699" s="3"/>
      <c r="X699" s="3"/>
      <c r="Y699" s="77" t="str">
        <f>IF(HBL[[#This Row],[Produktionskedja]]&lt;&gt;"",VLOOKUP(HBL[[#This Row],[Produktionskedja]],Normalvärden[],4,FALSE),"")</f>
        <v/>
      </c>
      <c r="Z699" s="54"/>
      <c r="AA699" s="3"/>
      <c r="AB699" s="54"/>
      <c r="AC699" s="55" t="str">
        <f>IF(HBL[[#This Row],[Växthusgasutsläpp g CO2e/MJ]]&lt;&gt;"",IF(HBL[[#This Row],[Växthusgasutsläpp g CO2e/MJ]]&gt;(0.5*VLOOKUP(HBL[[#This Row],[Användningsområde]],Användningsområde[],2,FALSE)),"Utsläppsminskningen är mindre än 50 % och uppfyller därför inte hållbarhetskriterierna",""),"")</f>
        <v/>
      </c>
      <c r="AD699" s="55"/>
    </row>
    <row r="700" spans="2:30" x14ac:dyDescent="0.35">
      <c r="B700" s="9" t="str">
        <f>IF(HBL[[#This Row],[Hållbar mängd]]&gt;0,IF(HBL[[#This Row],[Enhet]]=Listor!$A$44,HBL[[#This Row],[Hållbar mängd]]*HBL[[#This Row],[Effektivt värmevärde]]*1000,HBL[[#This Row],[Hållbar mängd]]*HBL[[#This Row],[Effektivt värmevärde]]),"")</f>
        <v/>
      </c>
      <c r="C700" s="120" t="str">
        <f>IFERROR(IF(VLOOKUP(HBL[[#This Row],[Drivmedel]],DML_drivmedel[[FuelID]:[Reduktionsplikt]],10,FALSE)="Ja",VLOOKUP(HBL[[#This Row],[Drivmedelskategori]],Drivmedel[],5,FALSE),""),"")</f>
        <v/>
      </c>
      <c r="D700" s="9" t="str">
        <f>IFERROR(IF(HBL[[#This Row],[Hållbar mängd]]&gt;0,HBL[[#This Row],[Växthusgasutsläpp g CO2e/MJ]]*HBL[[#This Row],[Energimängd MJ]]/1000000,""),"")</f>
        <v/>
      </c>
      <c r="E700" s="9" t="str">
        <f>IF(HBL[[#This Row],[Hållbar mängd]]&gt;0,CONCATENATE(Rapporteringsår,"-",HBL[[#This Row],[ID]]),"")</f>
        <v/>
      </c>
      <c r="F700" s="9" t="str">
        <f>IF(HBL[[#This Row],[Hållbar mängd]]&gt;0,Organisationsnummer,"")</f>
        <v/>
      </c>
      <c r="G700" s="9" t="str">
        <f>IF(HBL[[#This Row],[Hållbar mängd]]&gt;0,Rapporteringsår,"")</f>
        <v/>
      </c>
      <c r="H700" s="76" t="str">
        <f>IFERROR(VLOOKUP(HBL[[#This Row],[Råvara]],Råvaror!$B$3:$D$81,3,FALSE),"")</f>
        <v/>
      </c>
      <c r="I700" s="76" t="str">
        <f>IFERROR(VLOOKUP(HBL[[#This Row],[Råvara]],Råvaror!$B$3:$E$81,4,FALSE),"")</f>
        <v/>
      </c>
      <c r="J700" s="76" t="str">
        <f>IFERROR(VLOOKUP(HBL[[#This Row],[Drivmedel]],DML_drivmedel[[FuelID]:[Drivmedel]],6,FALSE),"")</f>
        <v/>
      </c>
      <c r="K700" s="148">
        <v>3698</v>
      </c>
      <c r="L700" s="3"/>
      <c r="M700" s="3"/>
      <c r="N700" s="3"/>
      <c r="O700" s="78"/>
      <c r="P700" s="3"/>
      <c r="Q700" s="3" t="str">
        <f>IFERROR(HLOOKUP(HBL[[#This Row],[Bränslekategori]],Listor!$G$292:$N$306,IF(HBL[[#This Row],[Enhet]]=Listor!$A$44,14,IF(HBL[[#This Row],[Enhet]]=Listor!$A$45,15,"")),FALSE),"")</f>
        <v/>
      </c>
      <c r="R700" s="3"/>
      <c r="S700" s="3"/>
      <c r="T700" s="3"/>
      <c r="U700" s="3"/>
      <c r="V700" s="3"/>
      <c r="W700" s="3"/>
      <c r="X700" s="3"/>
      <c r="Y700" s="77" t="str">
        <f>IF(HBL[[#This Row],[Produktionskedja]]&lt;&gt;"",VLOOKUP(HBL[[#This Row],[Produktionskedja]],Normalvärden[],4,FALSE),"")</f>
        <v/>
      </c>
      <c r="Z700" s="54"/>
      <c r="AA700" s="3"/>
      <c r="AB700" s="54"/>
      <c r="AC700" s="55" t="str">
        <f>IF(HBL[[#This Row],[Växthusgasutsläpp g CO2e/MJ]]&lt;&gt;"",IF(HBL[[#This Row],[Växthusgasutsläpp g CO2e/MJ]]&gt;(0.5*VLOOKUP(HBL[[#This Row],[Användningsområde]],Användningsområde[],2,FALSE)),"Utsläppsminskningen är mindre än 50 % och uppfyller därför inte hållbarhetskriterierna",""),"")</f>
        <v/>
      </c>
      <c r="AD700" s="55"/>
    </row>
    <row r="701" spans="2:30" x14ac:dyDescent="0.35">
      <c r="B701" s="9" t="str">
        <f>IF(HBL[[#This Row],[Hållbar mängd]]&gt;0,IF(HBL[[#This Row],[Enhet]]=Listor!$A$44,HBL[[#This Row],[Hållbar mängd]]*HBL[[#This Row],[Effektivt värmevärde]]*1000,HBL[[#This Row],[Hållbar mängd]]*HBL[[#This Row],[Effektivt värmevärde]]),"")</f>
        <v/>
      </c>
      <c r="C701" s="120" t="str">
        <f>IFERROR(IF(VLOOKUP(HBL[[#This Row],[Drivmedel]],DML_drivmedel[[FuelID]:[Reduktionsplikt]],10,FALSE)="Ja",VLOOKUP(HBL[[#This Row],[Drivmedelskategori]],Drivmedel[],5,FALSE),""),"")</f>
        <v/>
      </c>
      <c r="D701" s="9" t="str">
        <f>IFERROR(IF(HBL[[#This Row],[Hållbar mängd]]&gt;0,HBL[[#This Row],[Växthusgasutsläpp g CO2e/MJ]]*HBL[[#This Row],[Energimängd MJ]]/1000000,""),"")</f>
        <v/>
      </c>
      <c r="E701" s="9" t="str">
        <f>IF(HBL[[#This Row],[Hållbar mängd]]&gt;0,CONCATENATE(Rapporteringsår,"-",HBL[[#This Row],[ID]]),"")</f>
        <v/>
      </c>
      <c r="F701" s="9" t="str">
        <f>IF(HBL[[#This Row],[Hållbar mängd]]&gt;0,Organisationsnummer,"")</f>
        <v/>
      </c>
      <c r="G701" s="9" t="str">
        <f>IF(HBL[[#This Row],[Hållbar mängd]]&gt;0,Rapporteringsår,"")</f>
        <v/>
      </c>
      <c r="H701" s="76" t="str">
        <f>IFERROR(VLOOKUP(HBL[[#This Row],[Råvara]],Råvaror!$B$3:$D$81,3,FALSE),"")</f>
        <v/>
      </c>
      <c r="I701" s="76" t="str">
        <f>IFERROR(VLOOKUP(HBL[[#This Row],[Råvara]],Råvaror!$B$3:$E$81,4,FALSE),"")</f>
        <v/>
      </c>
      <c r="J701" s="76" t="str">
        <f>IFERROR(VLOOKUP(HBL[[#This Row],[Drivmedel]],DML_drivmedel[[FuelID]:[Drivmedel]],6,FALSE),"")</f>
        <v/>
      </c>
      <c r="K701" s="148">
        <v>3699</v>
      </c>
      <c r="L701" s="3"/>
      <c r="M701" s="3"/>
      <c r="N701" s="3"/>
      <c r="O701" s="78"/>
      <c r="P701" s="3"/>
      <c r="Q701" s="3" t="str">
        <f>IFERROR(HLOOKUP(HBL[[#This Row],[Bränslekategori]],Listor!$G$292:$N$306,IF(HBL[[#This Row],[Enhet]]=Listor!$A$44,14,IF(HBL[[#This Row],[Enhet]]=Listor!$A$45,15,"")),FALSE),"")</f>
        <v/>
      </c>
      <c r="R701" s="3"/>
      <c r="S701" s="3"/>
      <c r="T701" s="3"/>
      <c r="U701" s="3"/>
      <c r="V701" s="3"/>
      <c r="W701" s="3"/>
      <c r="X701" s="3"/>
      <c r="Y701" s="77" t="str">
        <f>IF(HBL[[#This Row],[Produktionskedja]]&lt;&gt;"",VLOOKUP(HBL[[#This Row],[Produktionskedja]],Normalvärden[],4,FALSE),"")</f>
        <v/>
      </c>
      <c r="Z701" s="54"/>
      <c r="AA701" s="3"/>
      <c r="AB701" s="54"/>
      <c r="AC701" s="55" t="str">
        <f>IF(HBL[[#This Row],[Växthusgasutsläpp g CO2e/MJ]]&lt;&gt;"",IF(HBL[[#This Row],[Växthusgasutsläpp g CO2e/MJ]]&gt;(0.5*VLOOKUP(HBL[[#This Row],[Användningsområde]],Användningsområde[],2,FALSE)),"Utsläppsminskningen är mindre än 50 % och uppfyller därför inte hållbarhetskriterierna",""),"")</f>
        <v/>
      </c>
      <c r="AD701" s="55"/>
    </row>
    <row r="702" spans="2:30" x14ac:dyDescent="0.35">
      <c r="B702" s="9" t="str">
        <f>IF(HBL[[#This Row],[Hållbar mängd]]&gt;0,IF(HBL[[#This Row],[Enhet]]=Listor!$A$44,HBL[[#This Row],[Hållbar mängd]]*HBL[[#This Row],[Effektivt värmevärde]]*1000,HBL[[#This Row],[Hållbar mängd]]*HBL[[#This Row],[Effektivt värmevärde]]),"")</f>
        <v/>
      </c>
      <c r="C702" s="120" t="str">
        <f>IFERROR(IF(VLOOKUP(HBL[[#This Row],[Drivmedel]],DML_drivmedel[[FuelID]:[Reduktionsplikt]],10,FALSE)="Ja",VLOOKUP(HBL[[#This Row],[Drivmedelskategori]],Drivmedel[],5,FALSE),""),"")</f>
        <v/>
      </c>
      <c r="D702" s="9" t="str">
        <f>IFERROR(IF(HBL[[#This Row],[Hållbar mängd]]&gt;0,HBL[[#This Row],[Växthusgasutsläpp g CO2e/MJ]]*HBL[[#This Row],[Energimängd MJ]]/1000000,""),"")</f>
        <v/>
      </c>
      <c r="E702" s="9" t="str">
        <f>IF(HBL[[#This Row],[Hållbar mängd]]&gt;0,CONCATENATE(Rapporteringsår,"-",HBL[[#This Row],[ID]]),"")</f>
        <v/>
      </c>
      <c r="F702" s="9" t="str">
        <f>IF(HBL[[#This Row],[Hållbar mängd]]&gt;0,Organisationsnummer,"")</f>
        <v/>
      </c>
      <c r="G702" s="9" t="str">
        <f>IF(HBL[[#This Row],[Hållbar mängd]]&gt;0,Rapporteringsår,"")</f>
        <v/>
      </c>
      <c r="H702" s="76" t="str">
        <f>IFERROR(VLOOKUP(HBL[[#This Row],[Råvara]],Råvaror!$B$3:$D$81,3,FALSE),"")</f>
        <v/>
      </c>
      <c r="I702" s="76" t="str">
        <f>IFERROR(VLOOKUP(HBL[[#This Row],[Råvara]],Råvaror!$B$3:$E$81,4,FALSE),"")</f>
        <v/>
      </c>
      <c r="J702" s="76" t="str">
        <f>IFERROR(VLOOKUP(HBL[[#This Row],[Drivmedel]],DML_drivmedel[[FuelID]:[Drivmedel]],6,FALSE),"")</f>
        <v/>
      </c>
      <c r="K702" s="148">
        <v>3700</v>
      </c>
      <c r="L702" s="3"/>
      <c r="M702" s="3"/>
      <c r="N702" s="3"/>
      <c r="O702" s="78"/>
      <c r="P702" s="3"/>
      <c r="Q702" s="3" t="str">
        <f>IFERROR(HLOOKUP(HBL[[#This Row],[Bränslekategori]],Listor!$G$292:$N$306,IF(HBL[[#This Row],[Enhet]]=Listor!$A$44,14,IF(HBL[[#This Row],[Enhet]]=Listor!$A$45,15,"")),FALSE),"")</f>
        <v/>
      </c>
      <c r="R702" s="3"/>
      <c r="S702" s="3"/>
      <c r="T702" s="3"/>
      <c r="U702" s="3"/>
      <c r="V702" s="3"/>
      <c r="W702" s="3"/>
      <c r="X702" s="3"/>
      <c r="Y702" s="77" t="str">
        <f>IF(HBL[[#This Row],[Produktionskedja]]&lt;&gt;"",VLOOKUP(HBL[[#This Row],[Produktionskedja]],Normalvärden[],4,FALSE),"")</f>
        <v/>
      </c>
      <c r="Z702" s="54"/>
      <c r="AA702" s="3"/>
      <c r="AB702" s="54"/>
      <c r="AC702" s="55" t="str">
        <f>IF(HBL[[#This Row],[Växthusgasutsläpp g CO2e/MJ]]&lt;&gt;"",IF(HBL[[#This Row],[Växthusgasutsläpp g CO2e/MJ]]&gt;(0.5*VLOOKUP(HBL[[#This Row],[Användningsområde]],Användningsområde[],2,FALSE)),"Utsläppsminskningen är mindre än 50 % och uppfyller därför inte hållbarhetskriterierna",""),"")</f>
        <v/>
      </c>
      <c r="AD702" s="55"/>
    </row>
    <row r="703" spans="2:30" x14ac:dyDescent="0.35">
      <c r="B703" s="9" t="str">
        <f>IF(HBL[[#This Row],[Hållbar mängd]]&gt;0,IF(HBL[[#This Row],[Enhet]]=Listor!$A$44,HBL[[#This Row],[Hållbar mängd]]*HBL[[#This Row],[Effektivt värmevärde]]*1000,HBL[[#This Row],[Hållbar mängd]]*HBL[[#This Row],[Effektivt värmevärde]]),"")</f>
        <v/>
      </c>
      <c r="C703" s="120" t="str">
        <f>IFERROR(IF(VLOOKUP(HBL[[#This Row],[Drivmedel]],DML_drivmedel[[FuelID]:[Reduktionsplikt]],10,FALSE)="Ja",VLOOKUP(HBL[[#This Row],[Drivmedelskategori]],Drivmedel[],5,FALSE),""),"")</f>
        <v/>
      </c>
      <c r="D703" s="9" t="str">
        <f>IFERROR(IF(HBL[[#This Row],[Hållbar mängd]]&gt;0,HBL[[#This Row],[Växthusgasutsläpp g CO2e/MJ]]*HBL[[#This Row],[Energimängd MJ]]/1000000,""),"")</f>
        <v/>
      </c>
      <c r="E703" s="9" t="str">
        <f>IF(HBL[[#This Row],[Hållbar mängd]]&gt;0,CONCATENATE(Rapporteringsår,"-",HBL[[#This Row],[ID]]),"")</f>
        <v/>
      </c>
      <c r="F703" s="9" t="str">
        <f>IF(HBL[[#This Row],[Hållbar mängd]]&gt;0,Organisationsnummer,"")</f>
        <v/>
      </c>
      <c r="G703" s="9" t="str">
        <f>IF(HBL[[#This Row],[Hållbar mängd]]&gt;0,Rapporteringsår,"")</f>
        <v/>
      </c>
      <c r="H703" s="76" t="str">
        <f>IFERROR(VLOOKUP(HBL[[#This Row],[Råvara]],Råvaror!$B$3:$D$81,3,FALSE),"")</f>
        <v/>
      </c>
      <c r="I703" s="76" t="str">
        <f>IFERROR(VLOOKUP(HBL[[#This Row],[Råvara]],Råvaror!$B$3:$E$81,4,FALSE),"")</f>
        <v/>
      </c>
      <c r="J703" s="76" t="str">
        <f>IFERROR(VLOOKUP(HBL[[#This Row],[Drivmedel]],DML_drivmedel[[FuelID]:[Drivmedel]],6,FALSE),"")</f>
        <v/>
      </c>
      <c r="K703" s="148">
        <v>3701</v>
      </c>
      <c r="L703" s="3"/>
      <c r="M703" s="3"/>
      <c r="N703" s="3"/>
      <c r="O703" s="78"/>
      <c r="P703" s="3"/>
      <c r="Q703" s="3" t="str">
        <f>IFERROR(HLOOKUP(HBL[[#This Row],[Bränslekategori]],Listor!$G$292:$N$306,IF(HBL[[#This Row],[Enhet]]=Listor!$A$44,14,IF(HBL[[#This Row],[Enhet]]=Listor!$A$45,15,"")),FALSE),"")</f>
        <v/>
      </c>
      <c r="R703" s="3"/>
      <c r="S703" s="3"/>
      <c r="T703" s="3"/>
      <c r="U703" s="3"/>
      <c r="V703" s="3"/>
      <c r="W703" s="3"/>
      <c r="X703" s="3"/>
      <c r="Y703" s="77" t="str">
        <f>IF(HBL[[#This Row],[Produktionskedja]]&lt;&gt;"",VLOOKUP(HBL[[#This Row],[Produktionskedja]],Normalvärden[],4,FALSE),"")</f>
        <v/>
      </c>
      <c r="Z703" s="54"/>
      <c r="AA703" s="3"/>
      <c r="AB703" s="54"/>
      <c r="AC703" s="55" t="str">
        <f>IF(HBL[[#This Row],[Växthusgasutsläpp g CO2e/MJ]]&lt;&gt;"",IF(HBL[[#This Row],[Växthusgasutsläpp g CO2e/MJ]]&gt;(0.5*VLOOKUP(HBL[[#This Row],[Användningsområde]],Användningsområde[],2,FALSE)),"Utsläppsminskningen är mindre än 50 % och uppfyller därför inte hållbarhetskriterierna",""),"")</f>
        <v/>
      </c>
      <c r="AD703" s="55"/>
    </row>
    <row r="704" spans="2:30" x14ac:dyDescent="0.35">
      <c r="B704" s="9" t="str">
        <f>IF(HBL[[#This Row],[Hållbar mängd]]&gt;0,IF(HBL[[#This Row],[Enhet]]=Listor!$A$44,HBL[[#This Row],[Hållbar mängd]]*HBL[[#This Row],[Effektivt värmevärde]]*1000,HBL[[#This Row],[Hållbar mängd]]*HBL[[#This Row],[Effektivt värmevärde]]),"")</f>
        <v/>
      </c>
      <c r="C704" s="120" t="str">
        <f>IFERROR(IF(VLOOKUP(HBL[[#This Row],[Drivmedel]],DML_drivmedel[[FuelID]:[Reduktionsplikt]],10,FALSE)="Ja",VLOOKUP(HBL[[#This Row],[Drivmedelskategori]],Drivmedel[],5,FALSE),""),"")</f>
        <v/>
      </c>
      <c r="D704" s="9" t="str">
        <f>IFERROR(IF(HBL[[#This Row],[Hållbar mängd]]&gt;0,HBL[[#This Row],[Växthusgasutsläpp g CO2e/MJ]]*HBL[[#This Row],[Energimängd MJ]]/1000000,""),"")</f>
        <v/>
      </c>
      <c r="E704" s="9" t="str">
        <f>IF(HBL[[#This Row],[Hållbar mängd]]&gt;0,CONCATENATE(Rapporteringsår,"-",HBL[[#This Row],[ID]]),"")</f>
        <v/>
      </c>
      <c r="F704" s="9" t="str">
        <f>IF(HBL[[#This Row],[Hållbar mängd]]&gt;0,Organisationsnummer,"")</f>
        <v/>
      </c>
      <c r="G704" s="9" t="str">
        <f>IF(HBL[[#This Row],[Hållbar mängd]]&gt;0,Rapporteringsår,"")</f>
        <v/>
      </c>
      <c r="H704" s="76" t="str">
        <f>IFERROR(VLOOKUP(HBL[[#This Row],[Råvara]],Råvaror!$B$3:$D$81,3,FALSE),"")</f>
        <v/>
      </c>
      <c r="I704" s="76" t="str">
        <f>IFERROR(VLOOKUP(HBL[[#This Row],[Råvara]],Råvaror!$B$3:$E$81,4,FALSE),"")</f>
        <v/>
      </c>
      <c r="J704" s="76" t="str">
        <f>IFERROR(VLOOKUP(HBL[[#This Row],[Drivmedel]],DML_drivmedel[[FuelID]:[Drivmedel]],6,FALSE),"")</f>
        <v/>
      </c>
      <c r="K704" s="148">
        <v>3702</v>
      </c>
      <c r="L704" s="3"/>
      <c r="M704" s="3"/>
      <c r="N704" s="3"/>
      <c r="O704" s="78"/>
      <c r="P704" s="3"/>
      <c r="Q704" s="3" t="str">
        <f>IFERROR(HLOOKUP(HBL[[#This Row],[Bränslekategori]],Listor!$G$292:$N$306,IF(HBL[[#This Row],[Enhet]]=Listor!$A$44,14,IF(HBL[[#This Row],[Enhet]]=Listor!$A$45,15,"")),FALSE),"")</f>
        <v/>
      </c>
      <c r="R704" s="3"/>
      <c r="S704" s="3"/>
      <c r="T704" s="3"/>
      <c r="U704" s="3"/>
      <c r="V704" s="3"/>
      <c r="W704" s="3"/>
      <c r="X704" s="3"/>
      <c r="Y704" s="77" t="str">
        <f>IF(HBL[[#This Row],[Produktionskedja]]&lt;&gt;"",VLOOKUP(HBL[[#This Row],[Produktionskedja]],Normalvärden[],4,FALSE),"")</f>
        <v/>
      </c>
      <c r="Z704" s="54"/>
      <c r="AA704" s="3"/>
      <c r="AB704" s="54"/>
      <c r="AC704" s="55" t="str">
        <f>IF(HBL[[#This Row],[Växthusgasutsläpp g CO2e/MJ]]&lt;&gt;"",IF(HBL[[#This Row],[Växthusgasutsläpp g CO2e/MJ]]&gt;(0.5*VLOOKUP(HBL[[#This Row],[Användningsområde]],Användningsområde[],2,FALSE)),"Utsläppsminskningen är mindre än 50 % och uppfyller därför inte hållbarhetskriterierna",""),"")</f>
        <v/>
      </c>
      <c r="AD704" s="55"/>
    </row>
    <row r="705" spans="2:30" x14ac:dyDescent="0.35">
      <c r="B705" s="9" t="str">
        <f>IF(HBL[[#This Row],[Hållbar mängd]]&gt;0,IF(HBL[[#This Row],[Enhet]]=Listor!$A$44,HBL[[#This Row],[Hållbar mängd]]*HBL[[#This Row],[Effektivt värmevärde]]*1000,HBL[[#This Row],[Hållbar mängd]]*HBL[[#This Row],[Effektivt värmevärde]]),"")</f>
        <v/>
      </c>
      <c r="C705" s="120" t="str">
        <f>IFERROR(IF(VLOOKUP(HBL[[#This Row],[Drivmedel]],DML_drivmedel[[FuelID]:[Reduktionsplikt]],10,FALSE)="Ja",VLOOKUP(HBL[[#This Row],[Drivmedelskategori]],Drivmedel[],5,FALSE),""),"")</f>
        <v/>
      </c>
      <c r="D705" s="9" t="str">
        <f>IFERROR(IF(HBL[[#This Row],[Hållbar mängd]]&gt;0,HBL[[#This Row],[Växthusgasutsläpp g CO2e/MJ]]*HBL[[#This Row],[Energimängd MJ]]/1000000,""),"")</f>
        <v/>
      </c>
      <c r="E705" s="9" t="str">
        <f>IF(HBL[[#This Row],[Hållbar mängd]]&gt;0,CONCATENATE(Rapporteringsår,"-",HBL[[#This Row],[ID]]),"")</f>
        <v/>
      </c>
      <c r="F705" s="9" t="str">
        <f>IF(HBL[[#This Row],[Hållbar mängd]]&gt;0,Organisationsnummer,"")</f>
        <v/>
      </c>
      <c r="G705" s="9" t="str">
        <f>IF(HBL[[#This Row],[Hållbar mängd]]&gt;0,Rapporteringsår,"")</f>
        <v/>
      </c>
      <c r="H705" s="76" t="str">
        <f>IFERROR(VLOOKUP(HBL[[#This Row],[Råvara]],Råvaror!$B$3:$D$81,3,FALSE),"")</f>
        <v/>
      </c>
      <c r="I705" s="76" t="str">
        <f>IFERROR(VLOOKUP(HBL[[#This Row],[Råvara]],Råvaror!$B$3:$E$81,4,FALSE),"")</f>
        <v/>
      </c>
      <c r="J705" s="76" t="str">
        <f>IFERROR(VLOOKUP(HBL[[#This Row],[Drivmedel]],DML_drivmedel[[FuelID]:[Drivmedel]],6,FALSE),"")</f>
        <v/>
      </c>
      <c r="K705" s="148">
        <v>3703</v>
      </c>
      <c r="L705" s="3"/>
      <c r="M705" s="3"/>
      <c r="N705" s="3"/>
      <c r="O705" s="78"/>
      <c r="P705" s="3"/>
      <c r="Q705" s="3" t="str">
        <f>IFERROR(HLOOKUP(HBL[[#This Row],[Bränslekategori]],Listor!$G$292:$N$306,IF(HBL[[#This Row],[Enhet]]=Listor!$A$44,14,IF(HBL[[#This Row],[Enhet]]=Listor!$A$45,15,"")),FALSE),"")</f>
        <v/>
      </c>
      <c r="R705" s="3"/>
      <c r="S705" s="3"/>
      <c r="T705" s="3"/>
      <c r="U705" s="3"/>
      <c r="V705" s="3"/>
      <c r="W705" s="3"/>
      <c r="X705" s="3"/>
      <c r="Y705" s="77" t="str">
        <f>IF(HBL[[#This Row],[Produktionskedja]]&lt;&gt;"",VLOOKUP(HBL[[#This Row],[Produktionskedja]],Normalvärden[],4,FALSE),"")</f>
        <v/>
      </c>
      <c r="Z705" s="54"/>
      <c r="AA705" s="3"/>
      <c r="AB705" s="54"/>
      <c r="AC705" s="55" t="str">
        <f>IF(HBL[[#This Row],[Växthusgasutsläpp g CO2e/MJ]]&lt;&gt;"",IF(HBL[[#This Row],[Växthusgasutsläpp g CO2e/MJ]]&gt;(0.5*VLOOKUP(HBL[[#This Row],[Användningsområde]],Användningsområde[],2,FALSE)),"Utsläppsminskningen är mindre än 50 % och uppfyller därför inte hållbarhetskriterierna",""),"")</f>
        <v/>
      </c>
      <c r="AD705" s="55"/>
    </row>
    <row r="706" spans="2:30" x14ac:dyDescent="0.35">
      <c r="B706" s="9" t="str">
        <f>IF(HBL[[#This Row],[Hållbar mängd]]&gt;0,IF(HBL[[#This Row],[Enhet]]=Listor!$A$44,HBL[[#This Row],[Hållbar mängd]]*HBL[[#This Row],[Effektivt värmevärde]]*1000,HBL[[#This Row],[Hållbar mängd]]*HBL[[#This Row],[Effektivt värmevärde]]),"")</f>
        <v/>
      </c>
      <c r="C706" s="120" t="str">
        <f>IFERROR(IF(VLOOKUP(HBL[[#This Row],[Drivmedel]],DML_drivmedel[[FuelID]:[Reduktionsplikt]],10,FALSE)="Ja",VLOOKUP(HBL[[#This Row],[Drivmedelskategori]],Drivmedel[],5,FALSE),""),"")</f>
        <v/>
      </c>
      <c r="D706" s="9" t="str">
        <f>IFERROR(IF(HBL[[#This Row],[Hållbar mängd]]&gt;0,HBL[[#This Row],[Växthusgasutsläpp g CO2e/MJ]]*HBL[[#This Row],[Energimängd MJ]]/1000000,""),"")</f>
        <v/>
      </c>
      <c r="E706" s="9" t="str">
        <f>IF(HBL[[#This Row],[Hållbar mängd]]&gt;0,CONCATENATE(Rapporteringsår,"-",HBL[[#This Row],[ID]]),"")</f>
        <v/>
      </c>
      <c r="F706" s="9" t="str">
        <f>IF(HBL[[#This Row],[Hållbar mängd]]&gt;0,Organisationsnummer,"")</f>
        <v/>
      </c>
      <c r="G706" s="9" t="str">
        <f>IF(HBL[[#This Row],[Hållbar mängd]]&gt;0,Rapporteringsår,"")</f>
        <v/>
      </c>
      <c r="H706" s="76" t="str">
        <f>IFERROR(VLOOKUP(HBL[[#This Row],[Råvara]],Råvaror!$B$3:$D$81,3,FALSE),"")</f>
        <v/>
      </c>
      <c r="I706" s="76" t="str">
        <f>IFERROR(VLOOKUP(HBL[[#This Row],[Råvara]],Råvaror!$B$3:$E$81,4,FALSE),"")</f>
        <v/>
      </c>
      <c r="J706" s="76" t="str">
        <f>IFERROR(VLOOKUP(HBL[[#This Row],[Drivmedel]],DML_drivmedel[[FuelID]:[Drivmedel]],6,FALSE),"")</f>
        <v/>
      </c>
      <c r="K706" s="148">
        <v>3704</v>
      </c>
      <c r="L706" s="3"/>
      <c r="M706" s="3"/>
      <c r="N706" s="3"/>
      <c r="O706" s="78"/>
      <c r="P706" s="3"/>
      <c r="Q706" s="3" t="str">
        <f>IFERROR(HLOOKUP(HBL[[#This Row],[Bränslekategori]],Listor!$G$292:$N$306,IF(HBL[[#This Row],[Enhet]]=Listor!$A$44,14,IF(HBL[[#This Row],[Enhet]]=Listor!$A$45,15,"")),FALSE),"")</f>
        <v/>
      </c>
      <c r="R706" s="3"/>
      <c r="S706" s="3"/>
      <c r="T706" s="3"/>
      <c r="U706" s="3"/>
      <c r="V706" s="3"/>
      <c r="W706" s="3"/>
      <c r="X706" s="3"/>
      <c r="Y706" s="77" t="str">
        <f>IF(HBL[[#This Row],[Produktionskedja]]&lt;&gt;"",VLOOKUP(HBL[[#This Row],[Produktionskedja]],Normalvärden[],4,FALSE),"")</f>
        <v/>
      </c>
      <c r="Z706" s="54"/>
      <c r="AA706" s="3"/>
      <c r="AB706" s="54"/>
      <c r="AC706" s="55" t="str">
        <f>IF(HBL[[#This Row],[Växthusgasutsläpp g CO2e/MJ]]&lt;&gt;"",IF(HBL[[#This Row],[Växthusgasutsläpp g CO2e/MJ]]&gt;(0.5*VLOOKUP(HBL[[#This Row],[Användningsområde]],Användningsområde[],2,FALSE)),"Utsläppsminskningen är mindre än 50 % och uppfyller därför inte hållbarhetskriterierna",""),"")</f>
        <v/>
      </c>
      <c r="AD706" s="55"/>
    </row>
    <row r="707" spans="2:30" x14ac:dyDescent="0.35">
      <c r="B707" s="9" t="str">
        <f>IF(HBL[[#This Row],[Hållbar mängd]]&gt;0,IF(HBL[[#This Row],[Enhet]]=Listor!$A$44,HBL[[#This Row],[Hållbar mängd]]*HBL[[#This Row],[Effektivt värmevärde]]*1000,HBL[[#This Row],[Hållbar mängd]]*HBL[[#This Row],[Effektivt värmevärde]]),"")</f>
        <v/>
      </c>
      <c r="C707" s="120" t="str">
        <f>IFERROR(IF(VLOOKUP(HBL[[#This Row],[Drivmedel]],DML_drivmedel[[FuelID]:[Reduktionsplikt]],10,FALSE)="Ja",VLOOKUP(HBL[[#This Row],[Drivmedelskategori]],Drivmedel[],5,FALSE),""),"")</f>
        <v/>
      </c>
      <c r="D707" s="9" t="str">
        <f>IFERROR(IF(HBL[[#This Row],[Hållbar mängd]]&gt;0,HBL[[#This Row],[Växthusgasutsläpp g CO2e/MJ]]*HBL[[#This Row],[Energimängd MJ]]/1000000,""),"")</f>
        <v/>
      </c>
      <c r="E707" s="9" t="str">
        <f>IF(HBL[[#This Row],[Hållbar mängd]]&gt;0,CONCATENATE(Rapporteringsår,"-",HBL[[#This Row],[ID]]),"")</f>
        <v/>
      </c>
      <c r="F707" s="9" t="str">
        <f>IF(HBL[[#This Row],[Hållbar mängd]]&gt;0,Organisationsnummer,"")</f>
        <v/>
      </c>
      <c r="G707" s="9" t="str">
        <f>IF(HBL[[#This Row],[Hållbar mängd]]&gt;0,Rapporteringsår,"")</f>
        <v/>
      </c>
      <c r="H707" s="76" t="str">
        <f>IFERROR(VLOOKUP(HBL[[#This Row],[Råvara]],Råvaror!$B$3:$D$81,3,FALSE),"")</f>
        <v/>
      </c>
      <c r="I707" s="76" t="str">
        <f>IFERROR(VLOOKUP(HBL[[#This Row],[Råvara]],Råvaror!$B$3:$E$81,4,FALSE),"")</f>
        <v/>
      </c>
      <c r="J707" s="76" t="str">
        <f>IFERROR(VLOOKUP(HBL[[#This Row],[Drivmedel]],DML_drivmedel[[FuelID]:[Drivmedel]],6,FALSE),"")</f>
        <v/>
      </c>
      <c r="K707" s="148">
        <v>3705</v>
      </c>
      <c r="L707" s="3"/>
      <c r="M707" s="3"/>
      <c r="N707" s="3"/>
      <c r="O707" s="78"/>
      <c r="P707" s="3"/>
      <c r="Q707" s="3" t="str">
        <f>IFERROR(HLOOKUP(HBL[[#This Row],[Bränslekategori]],Listor!$G$292:$N$306,IF(HBL[[#This Row],[Enhet]]=Listor!$A$44,14,IF(HBL[[#This Row],[Enhet]]=Listor!$A$45,15,"")),FALSE),"")</f>
        <v/>
      </c>
      <c r="R707" s="3"/>
      <c r="S707" s="3"/>
      <c r="T707" s="3"/>
      <c r="U707" s="3"/>
      <c r="V707" s="3"/>
      <c r="W707" s="3"/>
      <c r="X707" s="3"/>
      <c r="Y707" s="77" t="str">
        <f>IF(HBL[[#This Row],[Produktionskedja]]&lt;&gt;"",VLOOKUP(HBL[[#This Row],[Produktionskedja]],Normalvärden[],4,FALSE),"")</f>
        <v/>
      </c>
      <c r="Z707" s="54"/>
      <c r="AA707" s="3"/>
      <c r="AB707" s="54"/>
      <c r="AC707" s="55" t="str">
        <f>IF(HBL[[#This Row],[Växthusgasutsläpp g CO2e/MJ]]&lt;&gt;"",IF(HBL[[#This Row],[Växthusgasutsläpp g CO2e/MJ]]&gt;(0.5*VLOOKUP(HBL[[#This Row],[Användningsområde]],Användningsområde[],2,FALSE)),"Utsläppsminskningen är mindre än 50 % och uppfyller därför inte hållbarhetskriterierna",""),"")</f>
        <v/>
      </c>
      <c r="AD707" s="55"/>
    </row>
    <row r="708" spans="2:30" x14ac:dyDescent="0.35">
      <c r="B708" s="9" t="str">
        <f>IF(HBL[[#This Row],[Hållbar mängd]]&gt;0,IF(HBL[[#This Row],[Enhet]]=Listor!$A$44,HBL[[#This Row],[Hållbar mängd]]*HBL[[#This Row],[Effektivt värmevärde]]*1000,HBL[[#This Row],[Hållbar mängd]]*HBL[[#This Row],[Effektivt värmevärde]]),"")</f>
        <v/>
      </c>
      <c r="C708" s="120" t="str">
        <f>IFERROR(IF(VLOOKUP(HBL[[#This Row],[Drivmedel]],DML_drivmedel[[FuelID]:[Reduktionsplikt]],10,FALSE)="Ja",VLOOKUP(HBL[[#This Row],[Drivmedelskategori]],Drivmedel[],5,FALSE),""),"")</f>
        <v/>
      </c>
      <c r="D708" s="9" t="str">
        <f>IFERROR(IF(HBL[[#This Row],[Hållbar mängd]]&gt;0,HBL[[#This Row],[Växthusgasutsläpp g CO2e/MJ]]*HBL[[#This Row],[Energimängd MJ]]/1000000,""),"")</f>
        <v/>
      </c>
      <c r="E708" s="9" t="str">
        <f>IF(HBL[[#This Row],[Hållbar mängd]]&gt;0,CONCATENATE(Rapporteringsår,"-",HBL[[#This Row],[ID]]),"")</f>
        <v/>
      </c>
      <c r="F708" s="9" t="str">
        <f>IF(HBL[[#This Row],[Hållbar mängd]]&gt;0,Organisationsnummer,"")</f>
        <v/>
      </c>
      <c r="G708" s="9" t="str">
        <f>IF(HBL[[#This Row],[Hållbar mängd]]&gt;0,Rapporteringsår,"")</f>
        <v/>
      </c>
      <c r="H708" s="76" t="str">
        <f>IFERROR(VLOOKUP(HBL[[#This Row],[Råvara]],Råvaror!$B$3:$D$81,3,FALSE),"")</f>
        <v/>
      </c>
      <c r="I708" s="76" t="str">
        <f>IFERROR(VLOOKUP(HBL[[#This Row],[Råvara]],Råvaror!$B$3:$E$81,4,FALSE),"")</f>
        <v/>
      </c>
      <c r="J708" s="76" t="str">
        <f>IFERROR(VLOOKUP(HBL[[#This Row],[Drivmedel]],DML_drivmedel[[FuelID]:[Drivmedel]],6,FALSE),"")</f>
        <v/>
      </c>
      <c r="K708" s="148">
        <v>3706</v>
      </c>
      <c r="L708" s="3"/>
      <c r="M708" s="3"/>
      <c r="N708" s="3"/>
      <c r="O708" s="78"/>
      <c r="P708" s="3"/>
      <c r="Q708" s="3" t="str">
        <f>IFERROR(HLOOKUP(HBL[[#This Row],[Bränslekategori]],Listor!$G$292:$N$306,IF(HBL[[#This Row],[Enhet]]=Listor!$A$44,14,IF(HBL[[#This Row],[Enhet]]=Listor!$A$45,15,"")),FALSE),"")</f>
        <v/>
      </c>
      <c r="R708" s="3"/>
      <c r="S708" s="3"/>
      <c r="T708" s="3"/>
      <c r="U708" s="3"/>
      <c r="V708" s="3"/>
      <c r="W708" s="3"/>
      <c r="X708" s="3"/>
      <c r="Y708" s="77" t="str">
        <f>IF(HBL[[#This Row],[Produktionskedja]]&lt;&gt;"",VLOOKUP(HBL[[#This Row],[Produktionskedja]],Normalvärden[],4,FALSE),"")</f>
        <v/>
      </c>
      <c r="Z708" s="54"/>
      <c r="AA708" s="3"/>
      <c r="AB708" s="54"/>
      <c r="AC708" s="55" t="str">
        <f>IF(HBL[[#This Row],[Växthusgasutsläpp g CO2e/MJ]]&lt;&gt;"",IF(HBL[[#This Row],[Växthusgasutsläpp g CO2e/MJ]]&gt;(0.5*VLOOKUP(HBL[[#This Row],[Användningsområde]],Användningsområde[],2,FALSE)),"Utsläppsminskningen är mindre än 50 % och uppfyller därför inte hållbarhetskriterierna",""),"")</f>
        <v/>
      </c>
      <c r="AD708" s="55"/>
    </row>
    <row r="709" spans="2:30" x14ac:dyDescent="0.35">
      <c r="B709" s="9" t="str">
        <f>IF(HBL[[#This Row],[Hållbar mängd]]&gt;0,IF(HBL[[#This Row],[Enhet]]=Listor!$A$44,HBL[[#This Row],[Hållbar mängd]]*HBL[[#This Row],[Effektivt värmevärde]]*1000,HBL[[#This Row],[Hållbar mängd]]*HBL[[#This Row],[Effektivt värmevärde]]),"")</f>
        <v/>
      </c>
      <c r="C709" s="120" t="str">
        <f>IFERROR(IF(VLOOKUP(HBL[[#This Row],[Drivmedel]],DML_drivmedel[[FuelID]:[Reduktionsplikt]],10,FALSE)="Ja",VLOOKUP(HBL[[#This Row],[Drivmedelskategori]],Drivmedel[],5,FALSE),""),"")</f>
        <v/>
      </c>
      <c r="D709" s="9" t="str">
        <f>IFERROR(IF(HBL[[#This Row],[Hållbar mängd]]&gt;0,HBL[[#This Row],[Växthusgasutsläpp g CO2e/MJ]]*HBL[[#This Row],[Energimängd MJ]]/1000000,""),"")</f>
        <v/>
      </c>
      <c r="E709" s="9" t="str">
        <f>IF(HBL[[#This Row],[Hållbar mängd]]&gt;0,CONCATENATE(Rapporteringsår,"-",HBL[[#This Row],[ID]]),"")</f>
        <v/>
      </c>
      <c r="F709" s="9" t="str">
        <f>IF(HBL[[#This Row],[Hållbar mängd]]&gt;0,Organisationsnummer,"")</f>
        <v/>
      </c>
      <c r="G709" s="9" t="str">
        <f>IF(HBL[[#This Row],[Hållbar mängd]]&gt;0,Rapporteringsår,"")</f>
        <v/>
      </c>
      <c r="H709" s="76" t="str">
        <f>IFERROR(VLOOKUP(HBL[[#This Row],[Råvara]],Råvaror!$B$3:$D$81,3,FALSE),"")</f>
        <v/>
      </c>
      <c r="I709" s="76" t="str">
        <f>IFERROR(VLOOKUP(HBL[[#This Row],[Råvara]],Råvaror!$B$3:$E$81,4,FALSE),"")</f>
        <v/>
      </c>
      <c r="J709" s="76" t="str">
        <f>IFERROR(VLOOKUP(HBL[[#This Row],[Drivmedel]],DML_drivmedel[[FuelID]:[Drivmedel]],6,FALSE),"")</f>
        <v/>
      </c>
      <c r="K709" s="148">
        <v>3707</v>
      </c>
      <c r="L709" s="3"/>
      <c r="M709" s="3"/>
      <c r="N709" s="3"/>
      <c r="O709" s="78"/>
      <c r="P709" s="3"/>
      <c r="Q709" s="3" t="str">
        <f>IFERROR(HLOOKUP(HBL[[#This Row],[Bränslekategori]],Listor!$G$292:$N$306,IF(HBL[[#This Row],[Enhet]]=Listor!$A$44,14,IF(HBL[[#This Row],[Enhet]]=Listor!$A$45,15,"")),FALSE),"")</f>
        <v/>
      </c>
      <c r="R709" s="3"/>
      <c r="S709" s="3"/>
      <c r="T709" s="3"/>
      <c r="U709" s="3"/>
      <c r="V709" s="3"/>
      <c r="W709" s="3"/>
      <c r="X709" s="3"/>
      <c r="Y709" s="77" t="str">
        <f>IF(HBL[[#This Row],[Produktionskedja]]&lt;&gt;"",VLOOKUP(HBL[[#This Row],[Produktionskedja]],Normalvärden[],4,FALSE),"")</f>
        <v/>
      </c>
      <c r="Z709" s="54"/>
      <c r="AA709" s="3"/>
      <c r="AB709" s="54"/>
      <c r="AC709" s="55" t="str">
        <f>IF(HBL[[#This Row],[Växthusgasutsläpp g CO2e/MJ]]&lt;&gt;"",IF(HBL[[#This Row],[Växthusgasutsläpp g CO2e/MJ]]&gt;(0.5*VLOOKUP(HBL[[#This Row],[Användningsområde]],Användningsområde[],2,FALSE)),"Utsläppsminskningen är mindre än 50 % och uppfyller därför inte hållbarhetskriterierna",""),"")</f>
        <v/>
      </c>
      <c r="AD709" s="55"/>
    </row>
    <row r="710" spans="2:30" x14ac:dyDescent="0.35">
      <c r="B710" s="9" t="str">
        <f>IF(HBL[[#This Row],[Hållbar mängd]]&gt;0,IF(HBL[[#This Row],[Enhet]]=Listor!$A$44,HBL[[#This Row],[Hållbar mängd]]*HBL[[#This Row],[Effektivt värmevärde]]*1000,HBL[[#This Row],[Hållbar mängd]]*HBL[[#This Row],[Effektivt värmevärde]]),"")</f>
        <v/>
      </c>
      <c r="C710" s="120" t="str">
        <f>IFERROR(IF(VLOOKUP(HBL[[#This Row],[Drivmedel]],DML_drivmedel[[FuelID]:[Reduktionsplikt]],10,FALSE)="Ja",VLOOKUP(HBL[[#This Row],[Drivmedelskategori]],Drivmedel[],5,FALSE),""),"")</f>
        <v/>
      </c>
      <c r="D710" s="9" t="str">
        <f>IFERROR(IF(HBL[[#This Row],[Hållbar mängd]]&gt;0,HBL[[#This Row],[Växthusgasutsläpp g CO2e/MJ]]*HBL[[#This Row],[Energimängd MJ]]/1000000,""),"")</f>
        <v/>
      </c>
      <c r="E710" s="9" t="str">
        <f>IF(HBL[[#This Row],[Hållbar mängd]]&gt;0,CONCATENATE(Rapporteringsår,"-",HBL[[#This Row],[ID]]),"")</f>
        <v/>
      </c>
      <c r="F710" s="9" t="str">
        <f>IF(HBL[[#This Row],[Hållbar mängd]]&gt;0,Organisationsnummer,"")</f>
        <v/>
      </c>
      <c r="G710" s="9" t="str">
        <f>IF(HBL[[#This Row],[Hållbar mängd]]&gt;0,Rapporteringsår,"")</f>
        <v/>
      </c>
      <c r="H710" s="76" t="str">
        <f>IFERROR(VLOOKUP(HBL[[#This Row],[Råvara]],Råvaror!$B$3:$D$81,3,FALSE),"")</f>
        <v/>
      </c>
      <c r="I710" s="76" t="str">
        <f>IFERROR(VLOOKUP(HBL[[#This Row],[Råvara]],Råvaror!$B$3:$E$81,4,FALSE),"")</f>
        <v/>
      </c>
      <c r="J710" s="76" t="str">
        <f>IFERROR(VLOOKUP(HBL[[#This Row],[Drivmedel]],DML_drivmedel[[FuelID]:[Drivmedel]],6,FALSE),"")</f>
        <v/>
      </c>
      <c r="K710" s="148">
        <v>3708</v>
      </c>
      <c r="L710" s="3"/>
      <c r="M710" s="3"/>
      <c r="N710" s="3"/>
      <c r="O710" s="78"/>
      <c r="P710" s="3"/>
      <c r="Q710" s="3" t="str">
        <f>IFERROR(HLOOKUP(HBL[[#This Row],[Bränslekategori]],Listor!$G$292:$N$306,IF(HBL[[#This Row],[Enhet]]=Listor!$A$44,14,IF(HBL[[#This Row],[Enhet]]=Listor!$A$45,15,"")),FALSE),"")</f>
        <v/>
      </c>
      <c r="R710" s="3"/>
      <c r="S710" s="3"/>
      <c r="T710" s="3"/>
      <c r="U710" s="3"/>
      <c r="V710" s="3"/>
      <c r="W710" s="3"/>
      <c r="X710" s="3"/>
      <c r="Y710" s="77" t="str">
        <f>IF(HBL[[#This Row],[Produktionskedja]]&lt;&gt;"",VLOOKUP(HBL[[#This Row],[Produktionskedja]],Normalvärden[],4,FALSE),"")</f>
        <v/>
      </c>
      <c r="Z710" s="54"/>
      <c r="AA710" s="3"/>
      <c r="AB710" s="54"/>
      <c r="AC710" s="55" t="str">
        <f>IF(HBL[[#This Row],[Växthusgasutsläpp g CO2e/MJ]]&lt;&gt;"",IF(HBL[[#This Row],[Växthusgasutsläpp g CO2e/MJ]]&gt;(0.5*VLOOKUP(HBL[[#This Row],[Användningsområde]],Användningsområde[],2,FALSE)),"Utsläppsminskningen är mindre än 50 % och uppfyller därför inte hållbarhetskriterierna",""),"")</f>
        <v/>
      </c>
      <c r="AD710" s="55"/>
    </row>
    <row r="711" spans="2:30" x14ac:dyDescent="0.35">
      <c r="B711" s="9" t="str">
        <f>IF(HBL[[#This Row],[Hållbar mängd]]&gt;0,IF(HBL[[#This Row],[Enhet]]=Listor!$A$44,HBL[[#This Row],[Hållbar mängd]]*HBL[[#This Row],[Effektivt värmevärde]]*1000,HBL[[#This Row],[Hållbar mängd]]*HBL[[#This Row],[Effektivt värmevärde]]),"")</f>
        <v/>
      </c>
      <c r="C711" s="120" t="str">
        <f>IFERROR(IF(VLOOKUP(HBL[[#This Row],[Drivmedel]],DML_drivmedel[[FuelID]:[Reduktionsplikt]],10,FALSE)="Ja",VLOOKUP(HBL[[#This Row],[Drivmedelskategori]],Drivmedel[],5,FALSE),""),"")</f>
        <v/>
      </c>
      <c r="D711" s="9" t="str">
        <f>IFERROR(IF(HBL[[#This Row],[Hållbar mängd]]&gt;0,HBL[[#This Row],[Växthusgasutsläpp g CO2e/MJ]]*HBL[[#This Row],[Energimängd MJ]]/1000000,""),"")</f>
        <v/>
      </c>
      <c r="E711" s="9" t="str">
        <f>IF(HBL[[#This Row],[Hållbar mängd]]&gt;0,CONCATENATE(Rapporteringsår,"-",HBL[[#This Row],[ID]]),"")</f>
        <v/>
      </c>
      <c r="F711" s="9" t="str">
        <f>IF(HBL[[#This Row],[Hållbar mängd]]&gt;0,Organisationsnummer,"")</f>
        <v/>
      </c>
      <c r="G711" s="9" t="str">
        <f>IF(HBL[[#This Row],[Hållbar mängd]]&gt;0,Rapporteringsår,"")</f>
        <v/>
      </c>
      <c r="H711" s="76" t="str">
        <f>IFERROR(VLOOKUP(HBL[[#This Row],[Råvara]],Råvaror!$B$3:$D$81,3,FALSE),"")</f>
        <v/>
      </c>
      <c r="I711" s="76" t="str">
        <f>IFERROR(VLOOKUP(HBL[[#This Row],[Råvara]],Råvaror!$B$3:$E$81,4,FALSE),"")</f>
        <v/>
      </c>
      <c r="J711" s="76" t="str">
        <f>IFERROR(VLOOKUP(HBL[[#This Row],[Drivmedel]],DML_drivmedel[[FuelID]:[Drivmedel]],6,FALSE),"")</f>
        <v/>
      </c>
      <c r="K711" s="148">
        <v>3709</v>
      </c>
      <c r="L711" s="3"/>
      <c r="M711" s="3"/>
      <c r="N711" s="3"/>
      <c r="O711" s="78"/>
      <c r="P711" s="3"/>
      <c r="Q711" s="3" t="str">
        <f>IFERROR(HLOOKUP(HBL[[#This Row],[Bränslekategori]],Listor!$G$292:$N$306,IF(HBL[[#This Row],[Enhet]]=Listor!$A$44,14,IF(HBL[[#This Row],[Enhet]]=Listor!$A$45,15,"")),FALSE),"")</f>
        <v/>
      </c>
      <c r="R711" s="3"/>
      <c r="S711" s="3"/>
      <c r="T711" s="3"/>
      <c r="U711" s="3"/>
      <c r="V711" s="3"/>
      <c r="W711" s="3"/>
      <c r="X711" s="3"/>
      <c r="Y711" s="77" t="str">
        <f>IF(HBL[[#This Row],[Produktionskedja]]&lt;&gt;"",VLOOKUP(HBL[[#This Row],[Produktionskedja]],Normalvärden[],4,FALSE),"")</f>
        <v/>
      </c>
      <c r="Z711" s="54"/>
      <c r="AA711" s="3"/>
      <c r="AB711" s="54"/>
      <c r="AC711" s="55" t="str">
        <f>IF(HBL[[#This Row],[Växthusgasutsläpp g CO2e/MJ]]&lt;&gt;"",IF(HBL[[#This Row],[Växthusgasutsläpp g CO2e/MJ]]&gt;(0.5*VLOOKUP(HBL[[#This Row],[Användningsområde]],Användningsområde[],2,FALSE)),"Utsläppsminskningen är mindre än 50 % och uppfyller därför inte hållbarhetskriterierna",""),"")</f>
        <v/>
      </c>
      <c r="AD711" s="55"/>
    </row>
    <row r="712" spans="2:30" x14ac:dyDescent="0.35">
      <c r="B712" s="9" t="str">
        <f>IF(HBL[[#This Row],[Hållbar mängd]]&gt;0,IF(HBL[[#This Row],[Enhet]]=Listor!$A$44,HBL[[#This Row],[Hållbar mängd]]*HBL[[#This Row],[Effektivt värmevärde]]*1000,HBL[[#This Row],[Hållbar mängd]]*HBL[[#This Row],[Effektivt värmevärde]]),"")</f>
        <v/>
      </c>
      <c r="C712" s="120" t="str">
        <f>IFERROR(IF(VLOOKUP(HBL[[#This Row],[Drivmedel]],DML_drivmedel[[FuelID]:[Reduktionsplikt]],10,FALSE)="Ja",VLOOKUP(HBL[[#This Row],[Drivmedelskategori]],Drivmedel[],5,FALSE),""),"")</f>
        <v/>
      </c>
      <c r="D712" s="9" t="str">
        <f>IFERROR(IF(HBL[[#This Row],[Hållbar mängd]]&gt;0,HBL[[#This Row],[Växthusgasutsläpp g CO2e/MJ]]*HBL[[#This Row],[Energimängd MJ]]/1000000,""),"")</f>
        <v/>
      </c>
      <c r="E712" s="9" t="str">
        <f>IF(HBL[[#This Row],[Hållbar mängd]]&gt;0,CONCATENATE(Rapporteringsår,"-",HBL[[#This Row],[ID]]),"")</f>
        <v/>
      </c>
      <c r="F712" s="9" t="str">
        <f>IF(HBL[[#This Row],[Hållbar mängd]]&gt;0,Organisationsnummer,"")</f>
        <v/>
      </c>
      <c r="G712" s="9" t="str">
        <f>IF(HBL[[#This Row],[Hållbar mängd]]&gt;0,Rapporteringsår,"")</f>
        <v/>
      </c>
      <c r="H712" s="76" t="str">
        <f>IFERROR(VLOOKUP(HBL[[#This Row],[Råvara]],Råvaror!$B$3:$D$81,3,FALSE),"")</f>
        <v/>
      </c>
      <c r="I712" s="76" t="str">
        <f>IFERROR(VLOOKUP(HBL[[#This Row],[Råvara]],Råvaror!$B$3:$E$81,4,FALSE),"")</f>
        <v/>
      </c>
      <c r="J712" s="76" t="str">
        <f>IFERROR(VLOOKUP(HBL[[#This Row],[Drivmedel]],DML_drivmedel[[FuelID]:[Drivmedel]],6,FALSE),"")</f>
        <v/>
      </c>
      <c r="K712" s="148">
        <v>3710</v>
      </c>
      <c r="L712" s="3"/>
      <c r="M712" s="3"/>
      <c r="N712" s="3"/>
      <c r="O712" s="78"/>
      <c r="P712" s="3"/>
      <c r="Q712" s="3" t="str">
        <f>IFERROR(HLOOKUP(HBL[[#This Row],[Bränslekategori]],Listor!$G$292:$N$306,IF(HBL[[#This Row],[Enhet]]=Listor!$A$44,14,IF(HBL[[#This Row],[Enhet]]=Listor!$A$45,15,"")),FALSE),"")</f>
        <v/>
      </c>
      <c r="R712" s="3"/>
      <c r="S712" s="3"/>
      <c r="T712" s="3"/>
      <c r="U712" s="3"/>
      <c r="V712" s="3"/>
      <c r="W712" s="3"/>
      <c r="X712" s="3"/>
      <c r="Y712" s="77" t="str">
        <f>IF(HBL[[#This Row],[Produktionskedja]]&lt;&gt;"",VLOOKUP(HBL[[#This Row],[Produktionskedja]],Normalvärden[],4,FALSE),"")</f>
        <v/>
      </c>
      <c r="Z712" s="54"/>
      <c r="AA712" s="3"/>
      <c r="AB712" s="54"/>
      <c r="AC712" s="55" t="str">
        <f>IF(HBL[[#This Row],[Växthusgasutsläpp g CO2e/MJ]]&lt;&gt;"",IF(HBL[[#This Row],[Växthusgasutsläpp g CO2e/MJ]]&gt;(0.5*VLOOKUP(HBL[[#This Row],[Användningsområde]],Användningsområde[],2,FALSE)),"Utsläppsminskningen är mindre än 50 % och uppfyller därför inte hållbarhetskriterierna",""),"")</f>
        <v/>
      </c>
      <c r="AD712" s="55"/>
    </row>
    <row r="713" spans="2:30" x14ac:dyDescent="0.35">
      <c r="B713" s="9" t="str">
        <f>IF(HBL[[#This Row],[Hållbar mängd]]&gt;0,IF(HBL[[#This Row],[Enhet]]=Listor!$A$44,HBL[[#This Row],[Hållbar mängd]]*HBL[[#This Row],[Effektivt värmevärde]]*1000,HBL[[#This Row],[Hållbar mängd]]*HBL[[#This Row],[Effektivt värmevärde]]),"")</f>
        <v/>
      </c>
      <c r="C713" s="120" t="str">
        <f>IFERROR(IF(VLOOKUP(HBL[[#This Row],[Drivmedel]],DML_drivmedel[[FuelID]:[Reduktionsplikt]],10,FALSE)="Ja",VLOOKUP(HBL[[#This Row],[Drivmedelskategori]],Drivmedel[],5,FALSE),""),"")</f>
        <v/>
      </c>
      <c r="D713" s="9" t="str">
        <f>IFERROR(IF(HBL[[#This Row],[Hållbar mängd]]&gt;0,HBL[[#This Row],[Växthusgasutsläpp g CO2e/MJ]]*HBL[[#This Row],[Energimängd MJ]]/1000000,""),"")</f>
        <v/>
      </c>
      <c r="E713" s="9" t="str">
        <f>IF(HBL[[#This Row],[Hållbar mängd]]&gt;0,CONCATENATE(Rapporteringsår,"-",HBL[[#This Row],[ID]]),"")</f>
        <v/>
      </c>
      <c r="F713" s="9" t="str">
        <f>IF(HBL[[#This Row],[Hållbar mängd]]&gt;0,Organisationsnummer,"")</f>
        <v/>
      </c>
      <c r="G713" s="9" t="str">
        <f>IF(HBL[[#This Row],[Hållbar mängd]]&gt;0,Rapporteringsår,"")</f>
        <v/>
      </c>
      <c r="H713" s="76" t="str">
        <f>IFERROR(VLOOKUP(HBL[[#This Row],[Råvara]],Råvaror!$B$3:$D$81,3,FALSE),"")</f>
        <v/>
      </c>
      <c r="I713" s="76" t="str">
        <f>IFERROR(VLOOKUP(HBL[[#This Row],[Råvara]],Råvaror!$B$3:$E$81,4,FALSE),"")</f>
        <v/>
      </c>
      <c r="J713" s="76" t="str">
        <f>IFERROR(VLOOKUP(HBL[[#This Row],[Drivmedel]],DML_drivmedel[[FuelID]:[Drivmedel]],6,FALSE),"")</f>
        <v/>
      </c>
      <c r="K713" s="148">
        <v>3711</v>
      </c>
      <c r="L713" s="3"/>
      <c r="M713" s="3"/>
      <c r="N713" s="3"/>
      <c r="O713" s="78"/>
      <c r="P713" s="3"/>
      <c r="Q713" s="3" t="str">
        <f>IFERROR(HLOOKUP(HBL[[#This Row],[Bränslekategori]],Listor!$G$292:$N$306,IF(HBL[[#This Row],[Enhet]]=Listor!$A$44,14,IF(HBL[[#This Row],[Enhet]]=Listor!$A$45,15,"")),FALSE),"")</f>
        <v/>
      </c>
      <c r="R713" s="3"/>
      <c r="S713" s="3"/>
      <c r="T713" s="3"/>
      <c r="U713" s="3"/>
      <c r="V713" s="3"/>
      <c r="W713" s="3"/>
      <c r="X713" s="3"/>
      <c r="Y713" s="77" t="str">
        <f>IF(HBL[[#This Row],[Produktionskedja]]&lt;&gt;"",VLOOKUP(HBL[[#This Row],[Produktionskedja]],Normalvärden[],4,FALSE),"")</f>
        <v/>
      </c>
      <c r="Z713" s="54"/>
      <c r="AA713" s="3"/>
      <c r="AB713" s="54"/>
      <c r="AC713" s="55" t="str">
        <f>IF(HBL[[#This Row],[Växthusgasutsläpp g CO2e/MJ]]&lt;&gt;"",IF(HBL[[#This Row],[Växthusgasutsläpp g CO2e/MJ]]&gt;(0.5*VLOOKUP(HBL[[#This Row],[Användningsområde]],Användningsområde[],2,FALSE)),"Utsläppsminskningen är mindre än 50 % och uppfyller därför inte hållbarhetskriterierna",""),"")</f>
        <v/>
      </c>
      <c r="AD713" s="55"/>
    </row>
    <row r="714" spans="2:30" x14ac:dyDescent="0.35">
      <c r="B714" s="9" t="str">
        <f>IF(HBL[[#This Row],[Hållbar mängd]]&gt;0,IF(HBL[[#This Row],[Enhet]]=Listor!$A$44,HBL[[#This Row],[Hållbar mängd]]*HBL[[#This Row],[Effektivt värmevärde]]*1000,HBL[[#This Row],[Hållbar mängd]]*HBL[[#This Row],[Effektivt värmevärde]]),"")</f>
        <v/>
      </c>
      <c r="C714" s="120" t="str">
        <f>IFERROR(IF(VLOOKUP(HBL[[#This Row],[Drivmedel]],DML_drivmedel[[FuelID]:[Reduktionsplikt]],10,FALSE)="Ja",VLOOKUP(HBL[[#This Row],[Drivmedelskategori]],Drivmedel[],5,FALSE),""),"")</f>
        <v/>
      </c>
      <c r="D714" s="9" t="str">
        <f>IFERROR(IF(HBL[[#This Row],[Hållbar mängd]]&gt;0,HBL[[#This Row],[Växthusgasutsläpp g CO2e/MJ]]*HBL[[#This Row],[Energimängd MJ]]/1000000,""),"")</f>
        <v/>
      </c>
      <c r="E714" s="9" t="str">
        <f>IF(HBL[[#This Row],[Hållbar mängd]]&gt;0,CONCATENATE(Rapporteringsår,"-",HBL[[#This Row],[ID]]),"")</f>
        <v/>
      </c>
      <c r="F714" s="9" t="str">
        <f>IF(HBL[[#This Row],[Hållbar mängd]]&gt;0,Organisationsnummer,"")</f>
        <v/>
      </c>
      <c r="G714" s="9" t="str">
        <f>IF(HBL[[#This Row],[Hållbar mängd]]&gt;0,Rapporteringsår,"")</f>
        <v/>
      </c>
      <c r="H714" s="76" t="str">
        <f>IFERROR(VLOOKUP(HBL[[#This Row],[Råvara]],Råvaror!$B$3:$D$81,3,FALSE),"")</f>
        <v/>
      </c>
      <c r="I714" s="76" t="str">
        <f>IFERROR(VLOOKUP(HBL[[#This Row],[Råvara]],Råvaror!$B$3:$E$81,4,FALSE),"")</f>
        <v/>
      </c>
      <c r="J714" s="76" t="str">
        <f>IFERROR(VLOOKUP(HBL[[#This Row],[Drivmedel]],DML_drivmedel[[FuelID]:[Drivmedel]],6,FALSE),"")</f>
        <v/>
      </c>
      <c r="K714" s="148">
        <v>3712</v>
      </c>
      <c r="L714" s="3"/>
      <c r="M714" s="3"/>
      <c r="N714" s="3"/>
      <c r="O714" s="78"/>
      <c r="P714" s="3"/>
      <c r="Q714" s="3" t="str">
        <f>IFERROR(HLOOKUP(HBL[[#This Row],[Bränslekategori]],Listor!$G$292:$N$306,IF(HBL[[#This Row],[Enhet]]=Listor!$A$44,14,IF(HBL[[#This Row],[Enhet]]=Listor!$A$45,15,"")),FALSE),"")</f>
        <v/>
      </c>
      <c r="R714" s="3"/>
      <c r="S714" s="3"/>
      <c r="T714" s="3"/>
      <c r="U714" s="3"/>
      <c r="V714" s="3"/>
      <c r="W714" s="3"/>
      <c r="X714" s="3"/>
      <c r="Y714" s="77" t="str">
        <f>IF(HBL[[#This Row],[Produktionskedja]]&lt;&gt;"",VLOOKUP(HBL[[#This Row],[Produktionskedja]],Normalvärden[],4,FALSE),"")</f>
        <v/>
      </c>
      <c r="Z714" s="54"/>
      <c r="AA714" s="3"/>
      <c r="AB714" s="54"/>
      <c r="AC714" s="55" t="str">
        <f>IF(HBL[[#This Row],[Växthusgasutsläpp g CO2e/MJ]]&lt;&gt;"",IF(HBL[[#This Row],[Växthusgasutsläpp g CO2e/MJ]]&gt;(0.5*VLOOKUP(HBL[[#This Row],[Användningsområde]],Användningsområde[],2,FALSE)),"Utsläppsminskningen är mindre än 50 % och uppfyller därför inte hållbarhetskriterierna",""),"")</f>
        <v/>
      </c>
      <c r="AD714" s="55"/>
    </row>
    <row r="715" spans="2:30" x14ac:dyDescent="0.35">
      <c r="B715" s="9" t="str">
        <f>IF(HBL[[#This Row],[Hållbar mängd]]&gt;0,IF(HBL[[#This Row],[Enhet]]=Listor!$A$44,HBL[[#This Row],[Hållbar mängd]]*HBL[[#This Row],[Effektivt värmevärde]]*1000,HBL[[#This Row],[Hållbar mängd]]*HBL[[#This Row],[Effektivt värmevärde]]),"")</f>
        <v/>
      </c>
      <c r="C715" s="120" t="str">
        <f>IFERROR(IF(VLOOKUP(HBL[[#This Row],[Drivmedel]],DML_drivmedel[[FuelID]:[Reduktionsplikt]],10,FALSE)="Ja",VLOOKUP(HBL[[#This Row],[Drivmedelskategori]],Drivmedel[],5,FALSE),""),"")</f>
        <v/>
      </c>
      <c r="D715" s="9" t="str">
        <f>IFERROR(IF(HBL[[#This Row],[Hållbar mängd]]&gt;0,HBL[[#This Row],[Växthusgasutsläpp g CO2e/MJ]]*HBL[[#This Row],[Energimängd MJ]]/1000000,""),"")</f>
        <v/>
      </c>
      <c r="E715" s="9" t="str">
        <f>IF(HBL[[#This Row],[Hållbar mängd]]&gt;0,CONCATENATE(Rapporteringsår,"-",HBL[[#This Row],[ID]]),"")</f>
        <v/>
      </c>
      <c r="F715" s="9" t="str">
        <f>IF(HBL[[#This Row],[Hållbar mängd]]&gt;0,Organisationsnummer,"")</f>
        <v/>
      </c>
      <c r="G715" s="9" t="str">
        <f>IF(HBL[[#This Row],[Hållbar mängd]]&gt;0,Rapporteringsår,"")</f>
        <v/>
      </c>
      <c r="H715" s="76" t="str">
        <f>IFERROR(VLOOKUP(HBL[[#This Row],[Råvara]],Råvaror!$B$3:$D$81,3,FALSE),"")</f>
        <v/>
      </c>
      <c r="I715" s="76" t="str">
        <f>IFERROR(VLOOKUP(HBL[[#This Row],[Råvara]],Råvaror!$B$3:$E$81,4,FALSE),"")</f>
        <v/>
      </c>
      <c r="J715" s="76" t="str">
        <f>IFERROR(VLOOKUP(HBL[[#This Row],[Drivmedel]],DML_drivmedel[[FuelID]:[Drivmedel]],6,FALSE),"")</f>
        <v/>
      </c>
      <c r="K715" s="148">
        <v>3713</v>
      </c>
      <c r="L715" s="3"/>
      <c r="M715" s="3"/>
      <c r="N715" s="3"/>
      <c r="O715" s="78"/>
      <c r="P715" s="3"/>
      <c r="Q715" s="3" t="str">
        <f>IFERROR(HLOOKUP(HBL[[#This Row],[Bränslekategori]],Listor!$G$292:$N$306,IF(HBL[[#This Row],[Enhet]]=Listor!$A$44,14,IF(HBL[[#This Row],[Enhet]]=Listor!$A$45,15,"")),FALSE),"")</f>
        <v/>
      </c>
      <c r="R715" s="3"/>
      <c r="S715" s="3"/>
      <c r="T715" s="3"/>
      <c r="U715" s="3"/>
      <c r="V715" s="3"/>
      <c r="W715" s="3"/>
      <c r="X715" s="3"/>
      <c r="Y715" s="77" t="str">
        <f>IF(HBL[[#This Row],[Produktionskedja]]&lt;&gt;"",VLOOKUP(HBL[[#This Row],[Produktionskedja]],Normalvärden[],4,FALSE),"")</f>
        <v/>
      </c>
      <c r="Z715" s="54"/>
      <c r="AA715" s="3"/>
      <c r="AB715" s="54"/>
      <c r="AC715" s="55" t="str">
        <f>IF(HBL[[#This Row],[Växthusgasutsläpp g CO2e/MJ]]&lt;&gt;"",IF(HBL[[#This Row],[Växthusgasutsläpp g CO2e/MJ]]&gt;(0.5*VLOOKUP(HBL[[#This Row],[Användningsområde]],Användningsområde[],2,FALSE)),"Utsläppsminskningen är mindre än 50 % och uppfyller därför inte hållbarhetskriterierna",""),"")</f>
        <v/>
      </c>
      <c r="AD715" s="55"/>
    </row>
    <row r="716" spans="2:30" x14ac:dyDescent="0.35">
      <c r="B716" s="9" t="str">
        <f>IF(HBL[[#This Row],[Hållbar mängd]]&gt;0,IF(HBL[[#This Row],[Enhet]]=Listor!$A$44,HBL[[#This Row],[Hållbar mängd]]*HBL[[#This Row],[Effektivt värmevärde]]*1000,HBL[[#This Row],[Hållbar mängd]]*HBL[[#This Row],[Effektivt värmevärde]]),"")</f>
        <v/>
      </c>
      <c r="C716" s="120" t="str">
        <f>IFERROR(IF(VLOOKUP(HBL[[#This Row],[Drivmedel]],DML_drivmedel[[FuelID]:[Reduktionsplikt]],10,FALSE)="Ja",VLOOKUP(HBL[[#This Row],[Drivmedelskategori]],Drivmedel[],5,FALSE),""),"")</f>
        <v/>
      </c>
      <c r="D716" s="9" t="str">
        <f>IFERROR(IF(HBL[[#This Row],[Hållbar mängd]]&gt;0,HBL[[#This Row],[Växthusgasutsläpp g CO2e/MJ]]*HBL[[#This Row],[Energimängd MJ]]/1000000,""),"")</f>
        <v/>
      </c>
      <c r="E716" s="9" t="str">
        <f>IF(HBL[[#This Row],[Hållbar mängd]]&gt;0,CONCATENATE(Rapporteringsår,"-",HBL[[#This Row],[ID]]),"")</f>
        <v/>
      </c>
      <c r="F716" s="9" t="str">
        <f>IF(HBL[[#This Row],[Hållbar mängd]]&gt;0,Organisationsnummer,"")</f>
        <v/>
      </c>
      <c r="G716" s="9" t="str">
        <f>IF(HBL[[#This Row],[Hållbar mängd]]&gt;0,Rapporteringsår,"")</f>
        <v/>
      </c>
      <c r="H716" s="76" t="str">
        <f>IFERROR(VLOOKUP(HBL[[#This Row],[Råvara]],Råvaror!$B$3:$D$81,3,FALSE),"")</f>
        <v/>
      </c>
      <c r="I716" s="76" t="str">
        <f>IFERROR(VLOOKUP(HBL[[#This Row],[Råvara]],Råvaror!$B$3:$E$81,4,FALSE),"")</f>
        <v/>
      </c>
      <c r="J716" s="76" t="str">
        <f>IFERROR(VLOOKUP(HBL[[#This Row],[Drivmedel]],DML_drivmedel[[FuelID]:[Drivmedel]],6,FALSE),"")</f>
        <v/>
      </c>
      <c r="K716" s="148">
        <v>3714</v>
      </c>
      <c r="L716" s="3"/>
      <c r="M716" s="3"/>
      <c r="N716" s="3"/>
      <c r="O716" s="78"/>
      <c r="P716" s="3"/>
      <c r="Q716" s="3" t="str">
        <f>IFERROR(HLOOKUP(HBL[[#This Row],[Bränslekategori]],Listor!$G$292:$N$306,IF(HBL[[#This Row],[Enhet]]=Listor!$A$44,14,IF(HBL[[#This Row],[Enhet]]=Listor!$A$45,15,"")),FALSE),"")</f>
        <v/>
      </c>
      <c r="R716" s="3"/>
      <c r="S716" s="3"/>
      <c r="T716" s="3"/>
      <c r="U716" s="3"/>
      <c r="V716" s="3"/>
      <c r="W716" s="3"/>
      <c r="X716" s="3"/>
      <c r="Y716" s="77" t="str">
        <f>IF(HBL[[#This Row],[Produktionskedja]]&lt;&gt;"",VLOOKUP(HBL[[#This Row],[Produktionskedja]],Normalvärden[],4,FALSE),"")</f>
        <v/>
      </c>
      <c r="Z716" s="54"/>
      <c r="AA716" s="3"/>
      <c r="AB716" s="54"/>
      <c r="AC716" s="55" t="str">
        <f>IF(HBL[[#This Row],[Växthusgasutsläpp g CO2e/MJ]]&lt;&gt;"",IF(HBL[[#This Row],[Växthusgasutsläpp g CO2e/MJ]]&gt;(0.5*VLOOKUP(HBL[[#This Row],[Användningsområde]],Användningsområde[],2,FALSE)),"Utsläppsminskningen är mindre än 50 % och uppfyller därför inte hållbarhetskriterierna",""),"")</f>
        <v/>
      </c>
      <c r="AD716" s="55"/>
    </row>
    <row r="717" spans="2:30" x14ac:dyDescent="0.35">
      <c r="B717" s="9" t="str">
        <f>IF(HBL[[#This Row],[Hållbar mängd]]&gt;0,IF(HBL[[#This Row],[Enhet]]=Listor!$A$44,HBL[[#This Row],[Hållbar mängd]]*HBL[[#This Row],[Effektivt värmevärde]]*1000,HBL[[#This Row],[Hållbar mängd]]*HBL[[#This Row],[Effektivt värmevärde]]),"")</f>
        <v/>
      </c>
      <c r="C717" s="120" t="str">
        <f>IFERROR(IF(VLOOKUP(HBL[[#This Row],[Drivmedel]],DML_drivmedel[[FuelID]:[Reduktionsplikt]],10,FALSE)="Ja",VLOOKUP(HBL[[#This Row],[Drivmedelskategori]],Drivmedel[],5,FALSE),""),"")</f>
        <v/>
      </c>
      <c r="D717" s="9" t="str">
        <f>IFERROR(IF(HBL[[#This Row],[Hållbar mängd]]&gt;0,HBL[[#This Row],[Växthusgasutsläpp g CO2e/MJ]]*HBL[[#This Row],[Energimängd MJ]]/1000000,""),"")</f>
        <v/>
      </c>
      <c r="E717" s="9" t="str">
        <f>IF(HBL[[#This Row],[Hållbar mängd]]&gt;0,CONCATENATE(Rapporteringsår,"-",HBL[[#This Row],[ID]]),"")</f>
        <v/>
      </c>
      <c r="F717" s="9" t="str">
        <f>IF(HBL[[#This Row],[Hållbar mängd]]&gt;0,Organisationsnummer,"")</f>
        <v/>
      </c>
      <c r="G717" s="9" t="str">
        <f>IF(HBL[[#This Row],[Hållbar mängd]]&gt;0,Rapporteringsår,"")</f>
        <v/>
      </c>
      <c r="H717" s="76" t="str">
        <f>IFERROR(VLOOKUP(HBL[[#This Row],[Råvara]],Råvaror!$B$3:$D$81,3,FALSE),"")</f>
        <v/>
      </c>
      <c r="I717" s="76" t="str">
        <f>IFERROR(VLOOKUP(HBL[[#This Row],[Råvara]],Råvaror!$B$3:$E$81,4,FALSE),"")</f>
        <v/>
      </c>
      <c r="J717" s="76" t="str">
        <f>IFERROR(VLOOKUP(HBL[[#This Row],[Drivmedel]],DML_drivmedel[[FuelID]:[Drivmedel]],6,FALSE),"")</f>
        <v/>
      </c>
      <c r="K717" s="148">
        <v>3715</v>
      </c>
      <c r="L717" s="3"/>
      <c r="M717" s="3"/>
      <c r="N717" s="3"/>
      <c r="O717" s="78"/>
      <c r="P717" s="3"/>
      <c r="Q717" s="3" t="str">
        <f>IFERROR(HLOOKUP(HBL[[#This Row],[Bränslekategori]],Listor!$G$292:$N$306,IF(HBL[[#This Row],[Enhet]]=Listor!$A$44,14,IF(HBL[[#This Row],[Enhet]]=Listor!$A$45,15,"")),FALSE),"")</f>
        <v/>
      </c>
      <c r="R717" s="3"/>
      <c r="S717" s="3"/>
      <c r="T717" s="3"/>
      <c r="U717" s="3"/>
      <c r="V717" s="3"/>
      <c r="W717" s="3"/>
      <c r="X717" s="3"/>
      <c r="Y717" s="77" t="str">
        <f>IF(HBL[[#This Row],[Produktionskedja]]&lt;&gt;"",VLOOKUP(HBL[[#This Row],[Produktionskedja]],Normalvärden[],4,FALSE),"")</f>
        <v/>
      </c>
      <c r="Z717" s="54"/>
      <c r="AA717" s="3"/>
      <c r="AB717" s="54"/>
      <c r="AC717" s="55" t="str">
        <f>IF(HBL[[#This Row],[Växthusgasutsläpp g CO2e/MJ]]&lt;&gt;"",IF(HBL[[#This Row],[Växthusgasutsläpp g CO2e/MJ]]&gt;(0.5*VLOOKUP(HBL[[#This Row],[Användningsområde]],Användningsområde[],2,FALSE)),"Utsläppsminskningen är mindre än 50 % och uppfyller därför inte hållbarhetskriterierna",""),"")</f>
        <v/>
      </c>
      <c r="AD717" s="55"/>
    </row>
    <row r="718" spans="2:30" x14ac:dyDescent="0.35">
      <c r="B718" s="9" t="str">
        <f>IF(HBL[[#This Row],[Hållbar mängd]]&gt;0,IF(HBL[[#This Row],[Enhet]]=Listor!$A$44,HBL[[#This Row],[Hållbar mängd]]*HBL[[#This Row],[Effektivt värmevärde]]*1000,HBL[[#This Row],[Hållbar mängd]]*HBL[[#This Row],[Effektivt värmevärde]]),"")</f>
        <v/>
      </c>
      <c r="C718" s="120" t="str">
        <f>IFERROR(IF(VLOOKUP(HBL[[#This Row],[Drivmedel]],DML_drivmedel[[FuelID]:[Reduktionsplikt]],10,FALSE)="Ja",VLOOKUP(HBL[[#This Row],[Drivmedelskategori]],Drivmedel[],5,FALSE),""),"")</f>
        <v/>
      </c>
      <c r="D718" s="9" t="str">
        <f>IFERROR(IF(HBL[[#This Row],[Hållbar mängd]]&gt;0,HBL[[#This Row],[Växthusgasutsläpp g CO2e/MJ]]*HBL[[#This Row],[Energimängd MJ]]/1000000,""),"")</f>
        <v/>
      </c>
      <c r="E718" s="9" t="str">
        <f>IF(HBL[[#This Row],[Hållbar mängd]]&gt;0,CONCATENATE(Rapporteringsår,"-",HBL[[#This Row],[ID]]),"")</f>
        <v/>
      </c>
      <c r="F718" s="9" t="str">
        <f>IF(HBL[[#This Row],[Hållbar mängd]]&gt;0,Organisationsnummer,"")</f>
        <v/>
      </c>
      <c r="G718" s="9" t="str">
        <f>IF(HBL[[#This Row],[Hållbar mängd]]&gt;0,Rapporteringsår,"")</f>
        <v/>
      </c>
      <c r="H718" s="76" t="str">
        <f>IFERROR(VLOOKUP(HBL[[#This Row],[Råvara]],Råvaror!$B$3:$D$81,3,FALSE),"")</f>
        <v/>
      </c>
      <c r="I718" s="76" t="str">
        <f>IFERROR(VLOOKUP(HBL[[#This Row],[Råvara]],Råvaror!$B$3:$E$81,4,FALSE),"")</f>
        <v/>
      </c>
      <c r="J718" s="76" t="str">
        <f>IFERROR(VLOOKUP(HBL[[#This Row],[Drivmedel]],DML_drivmedel[[FuelID]:[Drivmedel]],6,FALSE),"")</f>
        <v/>
      </c>
      <c r="K718" s="148">
        <v>3716</v>
      </c>
      <c r="L718" s="3"/>
      <c r="M718" s="3"/>
      <c r="N718" s="3"/>
      <c r="O718" s="78"/>
      <c r="P718" s="3"/>
      <c r="Q718" s="3" t="str">
        <f>IFERROR(HLOOKUP(HBL[[#This Row],[Bränslekategori]],Listor!$G$292:$N$306,IF(HBL[[#This Row],[Enhet]]=Listor!$A$44,14,IF(HBL[[#This Row],[Enhet]]=Listor!$A$45,15,"")),FALSE),"")</f>
        <v/>
      </c>
      <c r="R718" s="3"/>
      <c r="S718" s="3"/>
      <c r="T718" s="3"/>
      <c r="U718" s="3"/>
      <c r="V718" s="3"/>
      <c r="W718" s="3"/>
      <c r="X718" s="3"/>
      <c r="Y718" s="77" t="str">
        <f>IF(HBL[[#This Row],[Produktionskedja]]&lt;&gt;"",VLOOKUP(HBL[[#This Row],[Produktionskedja]],Normalvärden[],4,FALSE),"")</f>
        <v/>
      </c>
      <c r="Z718" s="54"/>
      <c r="AA718" s="3"/>
      <c r="AB718" s="54"/>
      <c r="AC718" s="55" t="str">
        <f>IF(HBL[[#This Row],[Växthusgasutsläpp g CO2e/MJ]]&lt;&gt;"",IF(HBL[[#This Row],[Växthusgasutsläpp g CO2e/MJ]]&gt;(0.5*VLOOKUP(HBL[[#This Row],[Användningsområde]],Användningsområde[],2,FALSE)),"Utsläppsminskningen är mindre än 50 % och uppfyller därför inte hållbarhetskriterierna",""),"")</f>
        <v/>
      </c>
      <c r="AD718" s="55"/>
    </row>
    <row r="719" spans="2:30" x14ac:dyDescent="0.35">
      <c r="B719" s="9" t="str">
        <f>IF(HBL[[#This Row],[Hållbar mängd]]&gt;0,IF(HBL[[#This Row],[Enhet]]=Listor!$A$44,HBL[[#This Row],[Hållbar mängd]]*HBL[[#This Row],[Effektivt värmevärde]]*1000,HBL[[#This Row],[Hållbar mängd]]*HBL[[#This Row],[Effektivt värmevärde]]),"")</f>
        <v/>
      </c>
      <c r="C719" s="120" t="str">
        <f>IFERROR(IF(VLOOKUP(HBL[[#This Row],[Drivmedel]],DML_drivmedel[[FuelID]:[Reduktionsplikt]],10,FALSE)="Ja",VLOOKUP(HBL[[#This Row],[Drivmedelskategori]],Drivmedel[],5,FALSE),""),"")</f>
        <v/>
      </c>
      <c r="D719" s="9" t="str">
        <f>IFERROR(IF(HBL[[#This Row],[Hållbar mängd]]&gt;0,HBL[[#This Row],[Växthusgasutsläpp g CO2e/MJ]]*HBL[[#This Row],[Energimängd MJ]]/1000000,""),"")</f>
        <v/>
      </c>
      <c r="E719" s="9" t="str">
        <f>IF(HBL[[#This Row],[Hållbar mängd]]&gt;0,CONCATENATE(Rapporteringsår,"-",HBL[[#This Row],[ID]]),"")</f>
        <v/>
      </c>
      <c r="F719" s="9" t="str">
        <f>IF(HBL[[#This Row],[Hållbar mängd]]&gt;0,Organisationsnummer,"")</f>
        <v/>
      </c>
      <c r="G719" s="9" t="str">
        <f>IF(HBL[[#This Row],[Hållbar mängd]]&gt;0,Rapporteringsår,"")</f>
        <v/>
      </c>
      <c r="H719" s="76" t="str">
        <f>IFERROR(VLOOKUP(HBL[[#This Row],[Råvara]],Råvaror!$B$3:$D$81,3,FALSE),"")</f>
        <v/>
      </c>
      <c r="I719" s="76" t="str">
        <f>IFERROR(VLOOKUP(HBL[[#This Row],[Råvara]],Råvaror!$B$3:$E$81,4,FALSE),"")</f>
        <v/>
      </c>
      <c r="J719" s="76" t="str">
        <f>IFERROR(VLOOKUP(HBL[[#This Row],[Drivmedel]],DML_drivmedel[[FuelID]:[Drivmedel]],6,FALSE),"")</f>
        <v/>
      </c>
      <c r="K719" s="148">
        <v>3717</v>
      </c>
      <c r="L719" s="3"/>
      <c r="M719" s="3"/>
      <c r="N719" s="3"/>
      <c r="O719" s="78"/>
      <c r="P719" s="3"/>
      <c r="Q719" s="3" t="str">
        <f>IFERROR(HLOOKUP(HBL[[#This Row],[Bränslekategori]],Listor!$G$292:$N$306,IF(HBL[[#This Row],[Enhet]]=Listor!$A$44,14,IF(HBL[[#This Row],[Enhet]]=Listor!$A$45,15,"")),FALSE),"")</f>
        <v/>
      </c>
      <c r="R719" s="3"/>
      <c r="S719" s="3"/>
      <c r="T719" s="3"/>
      <c r="U719" s="3"/>
      <c r="V719" s="3"/>
      <c r="W719" s="3"/>
      <c r="X719" s="3"/>
      <c r="Y719" s="77" t="str">
        <f>IF(HBL[[#This Row],[Produktionskedja]]&lt;&gt;"",VLOOKUP(HBL[[#This Row],[Produktionskedja]],Normalvärden[],4,FALSE),"")</f>
        <v/>
      </c>
      <c r="Z719" s="54"/>
      <c r="AA719" s="3"/>
      <c r="AB719" s="54"/>
      <c r="AC719" s="55" t="str">
        <f>IF(HBL[[#This Row],[Växthusgasutsläpp g CO2e/MJ]]&lt;&gt;"",IF(HBL[[#This Row],[Växthusgasutsläpp g CO2e/MJ]]&gt;(0.5*VLOOKUP(HBL[[#This Row],[Användningsområde]],Användningsområde[],2,FALSE)),"Utsläppsminskningen är mindre än 50 % och uppfyller därför inte hållbarhetskriterierna",""),"")</f>
        <v/>
      </c>
      <c r="AD719" s="55"/>
    </row>
    <row r="720" spans="2:30" x14ac:dyDescent="0.35">
      <c r="B720" s="9" t="str">
        <f>IF(HBL[[#This Row],[Hållbar mängd]]&gt;0,IF(HBL[[#This Row],[Enhet]]=Listor!$A$44,HBL[[#This Row],[Hållbar mängd]]*HBL[[#This Row],[Effektivt värmevärde]]*1000,HBL[[#This Row],[Hållbar mängd]]*HBL[[#This Row],[Effektivt värmevärde]]),"")</f>
        <v/>
      </c>
      <c r="C720" s="120" t="str">
        <f>IFERROR(IF(VLOOKUP(HBL[[#This Row],[Drivmedel]],DML_drivmedel[[FuelID]:[Reduktionsplikt]],10,FALSE)="Ja",VLOOKUP(HBL[[#This Row],[Drivmedelskategori]],Drivmedel[],5,FALSE),""),"")</f>
        <v/>
      </c>
      <c r="D720" s="9" t="str">
        <f>IFERROR(IF(HBL[[#This Row],[Hållbar mängd]]&gt;0,HBL[[#This Row],[Växthusgasutsläpp g CO2e/MJ]]*HBL[[#This Row],[Energimängd MJ]]/1000000,""),"")</f>
        <v/>
      </c>
      <c r="E720" s="9" t="str">
        <f>IF(HBL[[#This Row],[Hållbar mängd]]&gt;0,CONCATENATE(Rapporteringsår,"-",HBL[[#This Row],[ID]]),"")</f>
        <v/>
      </c>
      <c r="F720" s="9" t="str">
        <f>IF(HBL[[#This Row],[Hållbar mängd]]&gt;0,Organisationsnummer,"")</f>
        <v/>
      </c>
      <c r="G720" s="9" t="str">
        <f>IF(HBL[[#This Row],[Hållbar mängd]]&gt;0,Rapporteringsår,"")</f>
        <v/>
      </c>
      <c r="H720" s="76" t="str">
        <f>IFERROR(VLOOKUP(HBL[[#This Row],[Råvara]],Råvaror!$B$3:$D$81,3,FALSE),"")</f>
        <v/>
      </c>
      <c r="I720" s="76" t="str">
        <f>IFERROR(VLOOKUP(HBL[[#This Row],[Råvara]],Råvaror!$B$3:$E$81,4,FALSE),"")</f>
        <v/>
      </c>
      <c r="J720" s="76" t="str">
        <f>IFERROR(VLOOKUP(HBL[[#This Row],[Drivmedel]],DML_drivmedel[[FuelID]:[Drivmedel]],6,FALSE),"")</f>
        <v/>
      </c>
      <c r="K720" s="148">
        <v>3718</v>
      </c>
      <c r="L720" s="3"/>
      <c r="M720" s="3"/>
      <c r="N720" s="3"/>
      <c r="O720" s="78"/>
      <c r="P720" s="3"/>
      <c r="Q720" s="3" t="str">
        <f>IFERROR(HLOOKUP(HBL[[#This Row],[Bränslekategori]],Listor!$G$292:$N$306,IF(HBL[[#This Row],[Enhet]]=Listor!$A$44,14,IF(HBL[[#This Row],[Enhet]]=Listor!$A$45,15,"")),FALSE),"")</f>
        <v/>
      </c>
      <c r="R720" s="3"/>
      <c r="S720" s="3"/>
      <c r="T720" s="3"/>
      <c r="U720" s="3"/>
      <c r="V720" s="3"/>
      <c r="W720" s="3"/>
      <c r="X720" s="3"/>
      <c r="Y720" s="77" t="str">
        <f>IF(HBL[[#This Row],[Produktionskedja]]&lt;&gt;"",VLOOKUP(HBL[[#This Row],[Produktionskedja]],Normalvärden[],4,FALSE),"")</f>
        <v/>
      </c>
      <c r="Z720" s="54"/>
      <c r="AA720" s="3"/>
      <c r="AB720" s="54"/>
      <c r="AC720" s="55" t="str">
        <f>IF(HBL[[#This Row],[Växthusgasutsläpp g CO2e/MJ]]&lt;&gt;"",IF(HBL[[#This Row],[Växthusgasutsläpp g CO2e/MJ]]&gt;(0.5*VLOOKUP(HBL[[#This Row],[Användningsområde]],Användningsområde[],2,FALSE)),"Utsläppsminskningen är mindre än 50 % och uppfyller därför inte hållbarhetskriterierna",""),"")</f>
        <v/>
      </c>
      <c r="AD720" s="55"/>
    </row>
    <row r="721" spans="2:30" x14ac:dyDescent="0.35">
      <c r="B721" s="9" t="str">
        <f>IF(HBL[[#This Row],[Hållbar mängd]]&gt;0,IF(HBL[[#This Row],[Enhet]]=Listor!$A$44,HBL[[#This Row],[Hållbar mängd]]*HBL[[#This Row],[Effektivt värmevärde]]*1000,HBL[[#This Row],[Hållbar mängd]]*HBL[[#This Row],[Effektivt värmevärde]]),"")</f>
        <v/>
      </c>
      <c r="C721" s="120" t="str">
        <f>IFERROR(IF(VLOOKUP(HBL[[#This Row],[Drivmedel]],DML_drivmedel[[FuelID]:[Reduktionsplikt]],10,FALSE)="Ja",VLOOKUP(HBL[[#This Row],[Drivmedelskategori]],Drivmedel[],5,FALSE),""),"")</f>
        <v/>
      </c>
      <c r="D721" s="9" t="str">
        <f>IFERROR(IF(HBL[[#This Row],[Hållbar mängd]]&gt;0,HBL[[#This Row],[Växthusgasutsläpp g CO2e/MJ]]*HBL[[#This Row],[Energimängd MJ]]/1000000,""),"")</f>
        <v/>
      </c>
      <c r="E721" s="9" t="str">
        <f>IF(HBL[[#This Row],[Hållbar mängd]]&gt;0,CONCATENATE(Rapporteringsår,"-",HBL[[#This Row],[ID]]),"")</f>
        <v/>
      </c>
      <c r="F721" s="9" t="str">
        <f>IF(HBL[[#This Row],[Hållbar mängd]]&gt;0,Organisationsnummer,"")</f>
        <v/>
      </c>
      <c r="G721" s="9" t="str">
        <f>IF(HBL[[#This Row],[Hållbar mängd]]&gt;0,Rapporteringsår,"")</f>
        <v/>
      </c>
      <c r="H721" s="76" t="str">
        <f>IFERROR(VLOOKUP(HBL[[#This Row],[Råvara]],Råvaror!$B$3:$D$81,3,FALSE),"")</f>
        <v/>
      </c>
      <c r="I721" s="76" t="str">
        <f>IFERROR(VLOOKUP(HBL[[#This Row],[Råvara]],Råvaror!$B$3:$E$81,4,FALSE),"")</f>
        <v/>
      </c>
      <c r="J721" s="76" t="str">
        <f>IFERROR(VLOOKUP(HBL[[#This Row],[Drivmedel]],DML_drivmedel[[FuelID]:[Drivmedel]],6,FALSE),"")</f>
        <v/>
      </c>
      <c r="K721" s="148">
        <v>3719</v>
      </c>
      <c r="L721" s="3"/>
      <c r="M721" s="3"/>
      <c r="N721" s="3"/>
      <c r="O721" s="78"/>
      <c r="P721" s="3"/>
      <c r="Q721" s="3" t="str">
        <f>IFERROR(HLOOKUP(HBL[[#This Row],[Bränslekategori]],Listor!$G$292:$N$306,IF(HBL[[#This Row],[Enhet]]=Listor!$A$44,14,IF(HBL[[#This Row],[Enhet]]=Listor!$A$45,15,"")),FALSE),"")</f>
        <v/>
      </c>
      <c r="R721" s="3"/>
      <c r="S721" s="3"/>
      <c r="T721" s="3"/>
      <c r="U721" s="3"/>
      <c r="V721" s="3"/>
      <c r="W721" s="3"/>
      <c r="X721" s="3"/>
      <c r="Y721" s="77" t="str">
        <f>IF(HBL[[#This Row],[Produktionskedja]]&lt;&gt;"",VLOOKUP(HBL[[#This Row],[Produktionskedja]],Normalvärden[],4,FALSE),"")</f>
        <v/>
      </c>
      <c r="Z721" s="54"/>
      <c r="AA721" s="3"/>
      <c r="AB721" s="54"/>
      <c r="AC721" s="55" t="str">
        <f>IF(HBL[[#This Row],[Växthusgasutsläpp g CO2e/MJ]]&lt;&gt;"",IF(HBL[[#This Row],[Växthusgasutsläpp g CO2e/MJ]]&gt;(0.5*VLOOKUP(HBL[[#This Row],[Användningsområde]],Användningsområde[],2,FALSE)),"Utsläppsminskningen är mindre än 50 % och uppfyller därför inte hållbarhetskriterierna",""),"")</f>
        <v/>
      </c>
      <c r="AD721" s="55"/>
    </row>
    <row r="722" spans="2:30" x14ac:dyDescent="0.35">
      <c r="B722" s="9" t="str">
        <f>IF(HBL[[#This Row],[Hållbar mängd]]&gt;0,IF(HBL[[#This Row],[Enhet]]=Listor!$A$44,HBL[[#This Row],[Hållbar mängd]]*HBL[[#This Row],[Effektivt värmevärde]]*1000,HBL[[#This Row],[Hållbar mängd]]*HBL[[#This Row],[Effektivt värmevärde]]),"")</f>
        <v/>
      </c>
      <c r="C722" s="120" t="str">
        <f>IFERROR(IF(VLOOKUP(HBL[[#This Row],[Drivmedel]],DML_drivmedel[[FuelID]:[Reduktionsplikt]],10,FALSE)="Ja",VLOOKUP(HBL[[#This Row],[Drivmedelskategori]],Drivmedel[],5,FALSE),""),"")</f>
        <v/>
      </c>
      <c r="D722" s="9" t="str">
        <f>IFERROR(IF(HBL[[#This Row],[Hållbar mängd]]&gt;0,HBL[[#This Row],[Växthusgasutsläpp g CO2e/MJ]]*HBL[[#This Row],[Energimängd MJ]]/1000000,""),"")</f>
        <v/>
      </c>
      <c r="E722" s="9" t="str">
        <f>IF(HBL[[#This Row],[Hållbar mängd]]&gt;0,CONCATENATE(Rapporteringsår,"-",HBL[[#This Row],[ID]]),"")</f>
        <v/>
      </c>
      <c r="F722" s="9" t="str">
        <f>IF(HBL[[#This Row],[Hållbar mängd]]&gt;0,Organisationsnummer,"")</f>
        <v/>
      </c>
      <c r="G722" s="9" t="str">
        <f>IF(HBL[[#This Row],[Hållbar mängd]]&gt;0,Rapporteringsår,"")</f>
        <v/>
      </c>
      <c r="H722" s="76" t="str">
        <f>IFERROR(VLOOKUP(HBL[[#This Row],[Råvara]],Råvaror!$B$3:$D$81,3,FALSE),"")</f>
        <v/>
      </c>
      <c r="I722" s="76" t="str">
        <f>IFERROR(VLOOKUP(HBL[[#This Row],[Råvara]],Råvaror!$B$3:$E$81,4,FALSE),"")</f>
        <v/>
      </c>
      <c r="J722" s="76" t="str">
        <f>IFERROR(VLOOKUP(HBL[[#This Row],[Drivmedel]],DML_drivmedel[[FuelID]:[Drivmedel]],6,FALSE),"")</f>
        <v/>
      </c>
      <c r="K722" s="148">
        <v>3720</v>
      </c>
      <c r="L722" s="3"/>
      <c r="M722" s="3"/>
      <c r="N722" s="3"/>
      <c r="O722" s="78"/>
      <c r="P722" s="3"/>
      <c r="Q722" s="3" t="str">
        <f>IFERROR(HLOOKUP(HBL[[#This Row],[Bränslekategori]],Listor!$G$292:$N$306,IF(HBL[[#This Row],[Enhet]]=Listor!$A$44,14,IF(HBL[[#This Row],[Enhet]]=Listor!$A$45,15,"")),FALSE),"")</f>
        <v/>
      </c>
      <c r="R722" s="3"/>
      <c r="S722" s="3"/>
      <c r="T722" s="3"/>
      <c r="U722" s="3"/>
      <c r="V722" s="3"/>
      <c r="W722" s="3"/>
      <c r="X722" s="3"/>
      <c r="Y722" s="77" t="str">
        <f>IF(HBL[[#This Row],[Produktionskedja]]&lt;&gt;"",VLOOKUP(HBL[[#This Row],[Produktionskedja]],Normalvärden[],4,FALSE),"")</f>
        <v/>
      </c>
      <c r="Z722" s="54"/>
      <c r="AA722" s="3"/>
      <c r="AB722" s="54"/>
      <c r="AC722" s="55" t="str">
        <f>IF(HBL[[#This Row],[Växthusgasutsläpp g CO2e/MJ]]&lt;&gt;"",IF(HBL[[#This Row],[Växthusgasutsläpp g CO2e/MJ]]&gt;(0.5*VLOOKUP(HBL[[#This Row],[Användningsområde]],Användningsområde[],2,FALSE)),"Utsläppsminskningen är mindre än 50 % och uppfyller därför inte hållbarhetskriterierna",""),"")</f>
        <v/>
      </c>
      <c r="AD722" s="55"/>
    </row>
    <row r="723" spans="2:30" x14ac:dyDescent="0.35">
      <c r="B723" s="9" t="str">
        <f>IF(HBL[[#This Row],[Hållbar mängd]]&gt;0,IF(HBL[[#This Row],[Enhet]]=Listor!$A$44,HBL[[#This Row],[Hållbar mängd]]*HBL[[#This Row],[Effektivt värmevärde]]*1000,HBL[[#This Row],[Hållbar mängd]]*HBL[[#This Row],[Effektivt värmevärde]]),"")</f>
        <v/>
      </c>
      <c r="C723" s="120" t="str">
        <f>IFERROR(IF(VLOOKUP(HBL[[#This Row],[Drivmedel]],DML_drivmedel[[FuelID]:[Reduktionsplikt]],10,FALSE)="Ja",VLOOKUP(HBL[[#This Row],[Drivmedelskategori]],Drivmedel[],5,FALSE),""),"")</f>
        <v/>
      </c>
      <c r="D723" s="9" t="str">
        <f>IFERROR(IF(HBL[[#This Row],[Hållbar mängd]]&gt;0,HBL[[#This Row],[Växthusgasutsläpp g CO2e/MJ]]*HBL[[#This Row],[Energimängd MJ]]/1000000,""),"")</f>
        <v/>
      </c>
      <c r="E723" s="9" t="str">
        <f>IF(HBL[[#This Row],[Hållbar mängd]]&gt;0,CONCATENATE(Rapporteringsår,"-",HBL[[#This Row],[ID]]),"")</f>
        <v/>
      </c>
      <c r="F723" s="9" t="str">
        <f>IF(HBL[[#This Row],[Hållbar mängd]]&gt;0,Organisationsnummer,"")</f>
        <v/>
      </c>
      <c r="G723" s="9" t="str">
        <f>IF(HBL[[#This Row],[Hållbar mängd]]&gt;0,Rapporteringsår,"")</f>
        <v/>
      </c>
      <c r="H723" s="76" t="str">
        <f>IFERROR(VLOOKUP(HBL[[#This Row],[Råvara]],Råvaror!$B$3:$D$81,3,FALSE),"")</f>
        <v/>
      </c>
      <c r="I723" s="76" t="str">
        <f>IFERROR(VLOOKUP(HBL[[#This Row],[Råvara]],Råvaror!$B$3:$E$81,4,FALSE),"")</f>
        <v/>
      </c>
      <c r="J723" s="76" t="str">
        <f>IFERROR(VLOOKUP(HBL[[#This Row],[Drivmedel]],DML_drivmedel[[FuelID]:[Drivmedel]],6,FALSE),"")</f>
        <v/>
      </c>
      <c r="K723" s="148">
        <v>3721</v>
      </c>
      <c r="L723" s="3"/>
      <c r="M723" s="3"/>
      <c r="N723" s="3"/>
      <c r="O723" s="78"/>
      <c r="P723" s="3"/>
      <c r="Q723" s="3" t="str">
        <f>IFERROR(HLOOKUP(HBL[[#This Row],[Bränslekategori]],Listor!$G$292:$N$306,IF(HBL[[#This Row],[Enhet]]=Listor!$A$44,14,IF(HBL[[#This Row],[Enhet]]=Listor!$A$45,15,"")),FALSE),"")</f>
        <v/>
      </c>
      <c r="R723" s="3"/>
      <c r="S723" s="3"/>
      <c r="T723" s="3"/>
      <c r="U723" s="3"/>
      <c r="V723" s="3"/>
      <c r="W723" s="3"/>
      <c r="X723" s="3"/>
      <c r="Y723" s="77" t="str">
        <f>IF(HBL[[#This Row],[Produktionskedja]]&lt;&gt;"",VLOOKUP(HBL[[#This Row],[Produktionskedja]],Normalvärden[],4,FALSE),"")</f>
        <v/>
      </c>
      <c r="Z723" s="54"/>
      <c r="AA723" s="3"/>
      <c r="AB723" s="54"/>
      <c r="AC723" s="55" t="str">
        <f>IF(HBL[[#This Row],[Växthusgasutsläpp g CO2e/MJ]]&lt;&gt;"",IF(HBL[[#This Row],[Växthusgasutsläpp g CO2e/MJ]]&gt;(0.5*VLOOKUP(HBL[[#This Row],[Användningsområde]],Användningsområde[],2,FALSE)),"Utsläppsminskningen är mindre än 50 % och uppfyller därför inte hållbarhetskriterierna",""),"")</f>
        <v/>
      </c>
      <c r="AD723" s="55"/>
    </row>
    <row r="724" spans="2:30" x14ac:dyDescent="0.35">
      <c r="B724" s="9" t="str">
        <f>IF(HBL[[#This Row],[Hållbar mängd]]&gt;0,IF(HBL[[#This Row],[Enhet]]=Listor!$A$44,HBL[[#This Row],[Hållbar mängd]]*HBL[[#This Row],[Effektivt värmevärde]]*1000,HBL[[#This Row],[Hållbar mängd]]*HBL[[#This Row],[Effektivt värmevärde]]),"")</f>
        <v/>
      </c>
      <c r="C724" s="120" t="str">
        <f>IFERROR(IF(VLOOKUP(HBL[[#This Row],[Drivmedel]],DML_drivmedel[[FuelID]:[Reduktionsplikt]],10,FALSE)="Ja",VLOOKUP(HBL[[#This Row],[Drivmedelskategori]],Drivmedel[],5,FALSE),""),"")</f>
        <v/>
      </c>
      <c r="D724" s="9" t="str">
        <f>IFERROR(IF(HBL[[#This Row],[Hållbar mängd]]&gt;0,HBL[[#This Row],[Växthusgasutsläpp g CO2e/MJ]]*HBL[[#This Row],[Energimängd MJ]]/1000000,""),"")</f>
        <v/>
      </c>
      <c r="E724" s="9" t="str">
        <f>IF(HBL[[#This Row],[Hållbar mängd]]&gt;0,CONCATENATE(Rapporteringsår,"-",HBL[[#This Row],[ID]]),"")</f>
        <v/>
      </c>
      <c r="F724" s="9" t="str">
        <f>IF(HBL[[#This Row],[Hållbar mängd]]&gt;0,Organisationsnummer,"")</f>
        <v/>
      </c>
      <c r="G724" s="9" t="str">
        <f>IF(HBL[[#This Row],[Hållbar mängd]]&gt;0,Rapporteringsår,"")</f>
        <v/>
      </c>
      <c r="H724" s="76" t="str">
        <f>IFERROR(VLOOKUP(HBL[[#This Row],[Råvara]],Råvaror!$B$3:$D$81,3,FALSE),"")</f>
        <v/>
      </c>
      <c r="I724" s="76" t="str">
        <f>IFERROR(VLOOKUP(HBL[[#This Row],[Råvara]],Råvaror!$B$3:$E$81,4,FALSE),"")</f>
        <v/>
      </c>
      <c r="J724" s="76" t="str">
        <f>IFERROR(VLOOKUP(HBL[[#This Row],[Drivmedel]],DML_drivmedel[[FuelID]:[Drivmedel]],6,FALSE),"")</f>
        <v/>
      </c>
      <c r="K724" s="148">
        <v>3722</v>
      </c>
      <c r="L724" s="3"/>
      <c r="M724" s="3"/>
      <c r="N724" s="3"/>
      <c r="O724" s="78"/>
      <c r="P724" s="3"/>
      <c r="Q724" s="3" t="str">
        <f>IFERROR(HLOOKUP(HBL[[#This Row],[Bränslekategori]],Listor!$G$292:$N$306,IF(HBL[[#This Row],[Enhet]]=Listor!$A$44,14,IF(HBL[[#This Row],[Enhet]]=Listor!$A$45,15,"")),FALSE),"")</f>
        <v/>
      </c>
      <c r="R724" s="3"/>
      <c r="S724" s="3"/>
      <c r="T724" s="3"/>
      <c r="U724" s="3"/>
      <c r="V724" s="3"/>
      <c r="W724" s="3"/>
      <c r="X724" s="3"/>
      <c r="Y724" s="77" t="str">
        <f>IF(HBL[[#This Row],[Produktionskedja]]&lt;&gt;"",VLOOKUP(HBL[[#This Row],[Produktionskedja]],Normalvärden[],4,FALSE),"")</f>
        <v/>
      </c>
      <c r="Z724" s="54"/>
      <c r="AA724" s="3"/>
      <c r="AB724" s="54"/>
      <c r="AC724" s="55" t="str">
        <f>IF(HBL[[#This Row],[Växthusgasutsläpp g CO2e/MJ]]&lt;&gt;"",IF(HBL[[#This Row],[Växthusgasutsläpp g CO2e/MJ]]&gt;(0.5*VLOOKUP(HBL[[#This Row],[Användningsområde]],Användningsområde[],2,FALSE)),"Utsläppsminskningen är mindre än 50 % och uppfyller därför inte hållbarhetskriterierna",""),"")</f>
        <v/>
      </c>
      <c r="AD724" s="55"/>
    </row>
    <row r="725" spans="2:30" x14ac:dyDescent="0.35">
      <c r="B725" s="9" t="str">
        <f>IF(HBL[[#This Row],[Hållbar mängd]]&gt;0,IF(HBL[[#This Row],[Enhet]]=Listor!$A$44,HBL[[#This Row],[Hållbar mängd]]*HBL[[#This Row],[Effektivt värmevärde]]*1000,HBL[[#This Row],[Hållbar mängd]]*HBL[[#This Row],[Effektivt värmevärde]]),"")</f>
        <v/>
      </c>
      <c r="C725" s="120" t="str">
        <f>IFERROR(IF(VLOOKUP(HBL[[#This Row],[Drivmedel]],DML_drivmedel[[FuelID]:[Reduktionsplikt]],10,FALSE)="Ja",VLOOKUP(HBL[[#This Row],[Drivmedelskategori]],Drivmedel[],5,FALSE),""),"")</f>
        <v/>
      </c>
      <c r="D725" s="9" t="str">
        <f>IFERROR(IF(HBL[[#This Row],[Hållbar mängd]]&gt;0,HBL[[#This Row],[Växthusgasutsläpp g CO2e/MJ]]*HBL[[#This Row],[Energimängd MJ]]/1000000,""),"")</f>
        <v/>
      </c>
      <c r="E725" s="9" t="str">
        <f>IF(HBL[[#This Row],[Hållbar mängd]]&gt;0,CONCATENATE(Rapporteringsår,"-",HBL[[#This Row],[ID]]),"")</f>
        <v/>
      </c>
      <c r="F725" s="9" t="str">
        <f>IF(HBL[[#This Row],[Hållbar mängd]]&gt;0,Organisationsnummer,"")</f>
        <v/>
      </c>
      <c r="G725" s="9" t="str">
        <f>IF(HBL[[#This Row],[Hållbar mängd]]&gt;0,Rapporteringsår,"")</f>
        <v/>
      </c>
      <c r="H725" s="76" t="str">
        <f>IFERROR(VLOOKUP(HBL[[#This Row],[Råvara]],Råvaror!$B$3:$D$81,3,FALSE),"")</f>
        <v/>
      </c>
      <c r="I725" s="76" t="str">
        <f>IFERROR(VLOOKUP(HBL[[#This Row],[Råvara]],Råvaror!$B$3:$E$81,4,FALSE),"")</f>
        <v/>
      </c>
      <c r="J725" s="76" t="str">
        <f>IFERROR(VLOOKUP(HBL[[#This Row],[Drivmedel]],DML_drivmedel[[FuelID]:[Drivmedel]],6,FALSE),"")</f>
        <v/>
      </c>
      <c r="K725" s="148">
        <v>3723</v>
      </c>
      <c r="L725" s="3"/>
      <c r="M725" s="3"/>
      <c r="N725" s="3"/>
      <c r="O725" s="78"/>
      <c r="P725" s="3"/>
      <c r="Q725" s="3" t="str">
        <f>IFERROR(HLOOKUP(HBL[[#This Row],[Bränslekategori]],Listor!$G$292:$N$306,IF(HBL[[#This Row],[Enhet]]=Listor!$A$44,14,IF(HBL[[#This Row],[Enhet]]=Listor!$A$45,15,"")),FALSE),"")</f>
        <v/>
      </c>
      <c r="R725" s="3"/>
      <c r="S725" s="3"/>
      <c r="T725" s="3"/>
      <c r="U725" s="3"/>
      <c r="V725" s="3"/>
      <c r="W725" s="3"/>
      <c r="X725" s="3"/>
      <c r="Y725" s="77" t="str">
        <f>IF(HBL[[#This Row],[Produktionskedja]]&lt;&gt;"",VLOOKUP(HBL[[#This Row],[Produktionskedja]],Normalvärden[],4,FALSE),"")</f>
        <v/>
      </c>
      <c r="Z725" s="54"/>
      <c r="AA725" s="3"/>
      <c r="AB725" s="54"/>
      <c r="AC725" s="55" t="str">
        <f>IF(HBL[[#This Row],[Växthusgasutsläpp g CO2e/MJ]]&lt;&gt;"",IF(HBL[[#This Row],[Växthusgasutsläpp g CO2e/MJ]]&gt;(0.5*VLOOKUP(HBL[[#This Row],[Användningsområde]],Användningsområde[],2,FALSE)),"Utsläppsminskningen är mindre än 50 % och uppfyller därför inte hållbarhetskriterierna",""),"")</f>
        <v/>
      </c>
      <c r="AD725" s="55"/>
    </row>
    <row r="726" spans="2:30" x14ac:dyDescent="0.35">
      <c r="B726" s="9" t="str">
        <f>IF(HBL[[#This Row],[Hållbar mängd]]&gt;0,IF(HBL[[#This Row],[Enhet]]=Listor!$A$44,HBL[[#This Row],[Hållbar mängd]]*HBL[[#This Row],[Effektivt värmevärde]]*1000,HBL[[#This Row],[Hållbar mängd]]*HBL[[#This Row],[Effektivt värmevärde]]),"")</f>
        <v/>
      </c>
      <c r="C726" s="120" t="str">
        <f>IFERROR(IF(VLOOKUP(HBL[[#This Row],[Drivmedel]],DML_drivmedel[[FuelID]:[Reduktionsplikt]],10,FALSE)="Ja",VLOOKUP(HBL[[#This Row],[Drivmedelskategori]],Drivmedel[],5,FALSE),""),"")</f>
        <v/>
      </c>
      <c r="D726" s="9" t="str">
        <f>IFERROR(IF(HBL[[#This Row],[Hållbar mängd]]&gt;0,HBL[[#This Row],[Växthusgasutsläpp g CO2e/MJ]]*HBL[[#This Row],[Energimängd MJ]]/1000000,""),"")</f>
        <v/>
      </c>
      <c r="E726" s="9" t="str">
        <f>IF(HBL[[#This Row],[Hållbar mängd]]&gt;0,CONCATENATE(Rapporteringsår,"-",HBL[[#This Row],[ID]]),"")</f>
        <v/>
      </c>
      <c r="F726" s="9" t="str">
        <f>IF(HBL[[#This Row],[Hållbar mängd]]&gt;0,Organisationsnummer,"")</f>
        <v/>
      </c>
      <c r="G726" s="9" t="str">
        <f>IF(HBL[[#This Row],[Hållbar mängd]]&gt;0,Rapporteringsår,"")</f>
        <v/>
      </c>
      <c r="H726" s="76" t="str">
        <f>IFERROR(VLOOKUP(HBL[[#This Row],[Råvara]],Råvaror!$B$3:$D$81,3,FALSE),"")</f>
        <v/>
      </c>
      <c r="I726" s="76" t="str">
        <f>IFERROR(VLOOKUP(HBL[[#This Row],[Råvara]],Råvaror!$B$3:$E$81,4,FALSE),"")</f>
        <v/>
      </c>
      <c r="J726" s="76" t="str">
        <f>IFERROR(VLOOKUP(HBL[[#This Row],[Drivmedel]],DML_drivmedel[[FuelID]:[Drivmedel]],6,FALSE),"")</f>
        <v/>
      </c>
      <c r="K726" s="148">
        <v>3724</v>
      </c>
      <c r="L726" s="3"/>
      <c r="M726" s="3"/>
      <c r="N726" s="3"/>
      <c r="O726" s="78"/>
      <c r="P726" s="3"/>
      <c r="Q726" s="3" t="str">
        <f>IFERROR(HLOOKUP(HBL[[#This Row],[Bränslekategori]],Listor!$G$292:$N$306,IF(HBL[[#This Row],[Enhet]]=Listor!$A$44,14,IF(HBL[[#This Row],[Enhet]]=Listor!$A$45,15,"")),FALSE),"")</f>
        <v/>
      </c>
      <c r="R726" s="3"/>
      <c r="S726" s="3"/>
      <c r="T726" s="3"/>
      <c r="U726" s="3"/>
      <c r="V726" s="3"/>
      <c r="W726" s="3"/>
      <c r="X726" s="3"/>
      <c r="Y726" s="77" t="str">
        <f>IF(HBL[[#This Row],[Produktionskedja]]&lt;&gt;"",VLOOKUP(HBL[[#This Row],[Produktionskedja]],Normalvärden[],4,FALSE),"")</f>
        <v/>
      </c>
      <c r="Z726" s="54"/>
      <c r="AA726" s="3"/>
      <c r="AB726" s="54"/>
      <c r="AC726" s="55" t="str">
        <f>IF(HBL[[#This Row],[Växthusgasutsläpp g CO2e/MJ]]&lt;&gt;"",IF(HBL[[#This Row],[Växthusgasutsläpp g CO2e/MJ]]&gt;(0.5*VLOOKUP(HBL[[#This Row],[Användningsområde]],Användningsområde[],2,FALSE)),"Utsläppsminskningen är mindre än 50 % och uppfyller därför inte hållbarhetskriterierna",""),"")</f>
        <v/>
      </c>
      <c r="AD726" s="55"/>
    </row>
    <row r="727" spans="2:30" x14ac:dyDescent="0.35">
      <c r="B727" s="9" t="str">
        <f>IF(HBL[[#This Row],[Hållbar mängd]]&gt;0,IF(HBL[[#This Row],[Enhet]]=Listor!$A$44,HBL[[#This Row],[Hållbar mängd]]*HBL[[#This Row],[Effektivt värmevärde]]*1000,HBL[[#This Row],[Hållbar mängd]]*HBL[[#This Row],[Effektivt värmevärde]]),"")</f>
        <v/>
      </c>
      <c r="C727" s="120" t="str">
        <f>IFERROR(IF(VLOOKUP(HBL[[#This Row],[Drivmedel]],DML_drivmedel[[FuelID]:[Reduktionsplikt]],10,FALSE)="Ja",VLOOKUP(HBL[[#This Row],[Drivmedelskategori]],Drivmedel[],5,FALSE),""),"")</f>
        <v/>
      </c>
      <c r="D727" s="9" t="str">
        <f>IFERROR(IF(HBL[[#This Row],[Hållbar mängd]]&gt;0,HBL[[#This Row],[Växthusgasutsläpp g CO2e/MJ]]*HBL[[#This Row],[Energimängd MJ]]/1000000,""),"")</f>
        <v/>
      </c>
      <c r="E727" s="9" t="str">
        <f>IF(HBL[[#This Row],[Hållbar mängd]]&gt;0,CONCATENATE(Rapporteringsår,"-",HBL[[#This Row],[ID]]),"")</f>
        <v/>
      </c>
      <c r="F727" s="9" t="str">
        <f>IF(HBL[[#This Row],[Hållbar mängd]]&gt;0,Organisationsnummer,"")</f>
        <v/>
      </c>
      <c r="G727" s="9" t="str">
        <f>IF(HBL[[#This Row],[Hållbar mängd]]&gt;0,Rapporteringsår,"")</f>
        <v/>
      </c>
      <c r="H727" s="76" t="str">
        <f>IFERROR(VLOOKUP(HBL[[#This Row],[Råvara]],Råvaror!$B$3:$D$81,3,FALSE),"")</f>
        <v/>
      </c>
      <c r="I727" s="76" t="str">
        <f>IFERROR(VLOOKUP(HBL[[#This Row],[Råvara]],Råvaror!$B$3:$E$81,4,FALSE),"")</f>
        <v/>
      </c>
      <c r="J727" s="76" t="str">
        <f>IFERROR(VLOOKUP(HBL[[#This Row],[Drivmedel]],DML_drivmedel[[FuelID]:[Drivmedel]],6,FALSE),"")</f>
        <v/>
      </c>
      <c r="K727" s="148">
        <v>3725</v>
      </c>
      <c r="L727" s="3"/>
      <c r="M727" s="3"/>
      <c r="N727" s="3"/>
      <c r="O727" s="78"/>
      <c r="P727" s="3"/>
      <c r="Q727" s="3" t="str">
        <f>IFERROR(HLOOKUP(HBL[[#This Row],[Bränslekategori]],Listor!$G$292:$N$306,IF(HBL[[#This Row],[Enhet]]=Listor!$A$44,14,IF(HBL[[#This Row],[Enhet]]=Listor!$A$45,15,"")),FALSE),"")</f>
        <v/>
      </c>
      <c r="R727" s="3"/>
      <c r="S727" s="3"/>
      <c r="T727" s="3"/>
      <c r="U727" s="3"/>
      <c r="V727" s="3"/>
      <c r="W727" s="3"/>
      <c r="X727" s="3"/>
      <c r="Y727" s="77" t="str">
        <f>IF(HBL[[#This Row],[Produktionskedja]]&lt;&gt;"",VLOOKUP(HBL[[#This Row],[Produktionskedja]],Normalvärden[],4,FALSE),"")</f>
        <v/>
      </c>
      <c r="Z727" s="54"/>
      <c r="AA727" s="3"/>
      <c r="AB727" s="54"/>
      <c r="AC727" s="55" t="str">
        <f>IF(HBL[[#This Row],[Växthusgasutsläpp g CO2e/MJ]]&lt;&gt;"",IF(HBL[[#This Row],[Växthusgasutsläpp g CO2e/MJ]]&gt;(0.5*VLOOKUP(HBL[[#This Row],[Användningsområde]],Användningsområde[],2,FALSE)),"Utsläppsminskningen är mindre än 50 % och uppfyller därför inte hållbarhetskriterierna",""),"")</f>
        <v/>
      </c>
      <c r="AD727" s="55"/>
    </row>
    <row r="728" spans="2:30" x14ac:dyDescent="0.35">
      <c r="B728" s="9" t="str">
        <f>IF(HBL[[#This Row],[Hållbar mängd]]&gt;0,IF(HBL[[#This Row],[Enhet]]=Listor!$A$44,HBL[[#This Row],[Hållbar mängd]]*HBL[[#This Row],[Effektivt värmevärde]]*1000,HBL[[#This Row],[Hållbar mängd]]*HBL[[#This Row],[Effektivt värmevärde]]),"")</f>
        <v/>
      </c>
      <c r="C728" s="120" t="str">
        <f>IFERROR(IF(VLOOKUP(HBL[[#This Row],[Drivmedel]],DML_drivmedel[[FuelID]:[Reduktionsplikt]],10,FALSE)="Ja",VLOOKUP(HBL[[#This Row],[Drivmedelskategori]],Drivmedel[],5,FALSE),""),"")</f>
        <v/>
      </c>
      <c r="D728" s="9" t="str">
        <f>IFERROR(IF(HBL[[#This Row],[Hållbar mängd]]&gt;0,HBL[[#This Row],[Växthusgasutsläpp g CO2e/MJ]]*HBL[[#This Row],[Energimängd MJ]]/1000000,""),"")</f>
        <v/>
      </c>
      <c r="E728" s="9" t="str">
        <f>IF(HBL[[#This Row],[Hållbar mängd]]&gt;0,CONCATENATE(Rapporteringsår,"-",HBL[[#This Row],[ID]]),"")</f>
        <v/>
      </c>
      <c r="F728" s="9" t="str">
        <f>IF(HBL[[#This Row],[Hållbar mängd]]&gt;0,Organisationsnummer,"")</f>
        <v/>
      </c>
      <c r="G728" s="9" t="str">
        <f>IF(HBL[[#This Row],[Hållbar mängd]]&gt;0,Rapporteringsår,"")</f>
        <v/>
      </c>
      <c r="H728" s="76" t="str">
        <f>IFERROR(VLOOKUP(HBL[[#This Row],[Råvara]],Råvaror!$B$3:$D$81,3,FALSE),"")</f>
        <v/>
      </c>
      <c r="I728" s="76" t="str">
        <f>IFERROR(VLOOKUP(HBL[[#This Row],[Råvara]],Råvaror!$B$3:$E$81,4,FALSE),"")</f>
        <v/>
      </c>
      <c r="J728" s="76" t="str">
        <f>IFERROR(VLOOKUP(HBL[[#This Row],[Drivmedel]],DML_drivmedel[[FuelID]:[Drivmedel]],6,FALSE),"")</f>
        <v/>
      </c>
      <c r="K728" s="148">
        <v>3726</v>
      </c>
      <c r="L728" s="3"/>
      <c r="M728" s="3"/>
      <c r="N728" s="3"/>
      <c r="O728" s="78"/>
      <c r="P728" s="3"/>
      <c r="Q728" s="3" t="str">
        <f>IFERROR(HLOOKUP(HBL[[#This Row],[Bränslekategori]],Listor!$G$292:$N$306,IF(HBL[[#This Row],[Enhet]]=Listor!$A$44,14,IF(HBL[[#This Row],[Enhet]]=Listor!$A$45,15,"")),FALSE),"")</f>
        <v/>
      </c>
      <c r="R728" s="3"/>
      <c r="S728" s="3"/>
      <c r="T728" s="3"/>
      <c r="U728" s="3"/>
      <c r="V728" s="3"/>
      <c r="W728" s="3"/>
      <c r="X728" s="3"/>
      <c r="Y728" s="77" t="str">
        <f>IF(HBL[[#This Row],[Produktionskedja]]&lt;&gt;"",VLOOKUP(HBL[[#This Row],[Produktionskedja]],Normalvärden[],4,FALSE),"")</f>
        <v/>
      </c>
      <c r="Z728" s="54"/>
      <c r="AA728" s="3"/>
      <c r="AB728" s="54"/>
      <c r="AC728" s="55" t="str">
        <f>IF(HBL[[#This Row],[Växthusgasutsläpp g CO2e/MJ]]&lt;&gt;"",IF(HBL[[#This Row],[Växthusgasutsläpp g CO2e/MJ]]&gt;(0.5*VLOOKUP(HBL[[#This Row],[Användningsområde]],Användningsområde[],2,FALSE)),"Utsläppsminskningen är mindre än 50 % och uppfyller därför inte hållbarhetskriterierna",""),"")</f>
        <v/>
      </c>
      <c r="AD728" s="55"/>
    </row>
    <row r="729" spans="2:30" x14ac:dyDescent="0.35">
      <c r="B729" s="9" t="str">
        <f>IF(HBL[[#This Row],[Hållbar mängd]]&gt;0,IF(HBL[[#This Row],[Enhet]]=Listor!$A$44,HBL[[#This Row],[Hållbar mängd]]*HBL[[#This Row],[Effektivt värmevärde]]*1000,HBL[[#This Row],[Hållbar mängd]]*HBL[[#This Row],[Effektivt värmevärde]]),"")</f>
        <v/>
      </c>
      <c r="C729" s="120" t="str">
        <f>IFERROR(IF(VLOOKUP(HBL[[#This Row],[Drivmedel]],DML_drivmedel[[FuelID]:[Reduktionsplikt]],10,FALSE)="Ja",VLOOKUP(HBL[[#This Row],[Drivmedelskategori]],Drivmedel[],5,FALSE),""),"")</f>
        <v/>
      </c>
      <c r="D729" s="9" t="str">
        <f>IFERROR(IF(HBL[[#This Row],[Hållbar mängd]]&gt;0,HBL[[#This Row],[Växthusgasutsläpp g CO2e/MJ]]*HBL[[#This Row],[Energimängd MJ]]/1000000,""),"")</f>
        <v/>
      </c>
      <c r="E729" s="9" t="str">
        <f>IF(HBL[[#This Row],[Hållbar mängd]]&gt;0,CONCATENATE(Rapporteringsår,"-",HBL[[#This Row],[ID]]),"")</f>
        <v/>
      </c>
      <c r="F729" s="9" t="str">
        <f>IF(HBL[[#This Row],[Hållbar mängd]]&gt;0,Organisationsnummer,"")</f>
        <v/>
      </c>
      <c r="G729" s="9" t="str">
        <f>IF(HBL[[#This Row],[Hållbar mängd]]&gt;0,Rapporteringsår,"")</f>
        <v/>
      </c>
      <c r="H729" s="76" t="str">
        <f>IFERROR(VLOOKUP(HBL[[#This Row],[Råvara]],Råvaror!$B$3:$D$81,3,FALSE),"")</f>
        <v/>
      </c>
      <c r="I729" s="76" t="str">
        <f>IFERROR(VLOOKUP(HBL[[#This Row],[Råvara]],Råvaror!$B$3:$E$81,4,FALSE),"")</f>
        <v/>
      </c>
      <c r="J729" s="76" t="str">
        <f>IFERROR(VLOOKUP(HBL[[#This Row],[Drivmedel]],DML_drivmedel[[FuelID]:[Drivmedel]],6,FALSE),"")</f>
        <v/>
      </c>
      <c r="K729" s="148">
        <v>3727</v>
      </c>
      <c r="L729" s="3"/>
      <c r="M729" s="3"/>
      <c r="N729" s="3"/>
      <c r="O729" s="78"/>
      <c r="P729" s="3"/>
      <c r="Q729" s="3" t="str">
        <f>IFERROR(HLOOKUP(HBL[[#This Row],[Bränslekategori]],Listor!$G$292:$N$306,IF(HBL[[#This Row],[Enhet]]=Listor!$A$44,14,IF(HBL[[#This Row],[Enhet]]=Listor!$A$45,15,"")),FALSE),"")</f>
        <v/>
      </c>
      <c r="R729" s="3"/>
      <c r="S729" s="3"/>
      <c r="T729" s="3"/>
      <c r="U729" s="3"/>
      <c r="V729" s="3"/>
      <c r="W729" s="3"/>
      <c r="X729" s="3"/>
      <c r="Y729" s="77" t="str">
        <f>IF(HBL[[#This Row],[Produktionskedja]]&lt;&gt;"",VLOOKUP(HBL[[#This Row],[Produktionskedja]],Normalvärden[],4,FALSE),"")</f>
        <v/>
      </c>
      <c r="Z729" s="54"/>
      <c r="AA729" s="3"/>
      <c r="AB729" s="54"/>
      <c r="AC729" s="55" t="str">
        <f>IF(HBL[[#This Row],[Växthusgasutsläpp g CO2e/MJ]]&lt;&gt;"",IF(HBL[[#This Row],[Växthusgasutsläpp g CO2e/MJ]]&gt;(0.5*VLOOKUP(HBL[[#This Row],[Användningsområde]],Användningsområde[],2,FALSE)),"Utsläppsminskningen är mindre än 50 % och uppfyller därför inte hållbarhetskriterierna",""),"")</f>
        <v/>
      </c>
      <c r="AD729" s="55"/>
    </row>
    <row r="730" spans="2:30" x14ac:dyDescent="0.35">
      <c r="B730" s="9" t="str">
        <f>IF(HBL[[#This Row],[Hållbar mängd]]&gt;0,IF(HBL[[#This Row],[Enhet]]=Listor!$A$44,HBL[[#This Row],[Hållbar mängd]]*HBL[[#This Row],[Effektivt värmevärde]]*1000,HBL[[#This Row],[Hållbar mängd]]*HBL[[#This Row],[Effektivt värmevärde]]),"")</f>
        <v/>
      </c>
      <c r="C730" s="120" t="str">
        <f>IFERROR(IF(VLOOKUP(HBL[[#This Row],[Drivmedel]],DML_drivmedel[[FuelID]:[Reduktionsplikt]],10,FALSE)="Ja",VLOOKUP(HBL[[#This Row],[Drivmedelskategori]],Drivmedel[],5,FALSE),""),"")</f>
        <v/>
      </c>
      <c r="D730" s="9" t="str">
        <f>IFERROR(IF(HBL[[#This Row],[Hållbar mängd]]&gt;0,HBL[[#This Row],[Växthusgasutsläpp g CO2e/MJ]]*HBL[[#This Row],[Energimängd MJ]]/1000000,""),"")</f>
        <v/>
      </c>
      <c r="E730" s="9" t="str">
        <f>IF(HBL[[#This Row],[Hållbar mängd]]&gt;0,CONCATENATE(Rapporteringsår,"-",HBL[[#This Row],[ID]]),"")</f>
        <v/>
      </c>
      <c r="F730" s="9" t="str">
        <f>IF(HBL[[#This Row],[Hållbar mängd]]&gt;0,Organisationsnummer,"")</f>
        <v/>
      </c>
      <c r="G730" s="9" t="str">
        <f>IF(HBL[[#This Row],[Hållbar mängd]]&gt;0,Rapporteringsår,"")</f>
        <v/>
      </c>
      <c r="H730" s="76" t="str">
        <f>IFERROR(VLOOKUP(HBL[[#This Row],[Råvara]],Råvaror!$B$3:$D$81,3,FALSE),"")</f>
        <v/>
      </c>
      <c r="I730" s="76" t="str">
        <f>IFERROR(VLOOKUP(HBL[[#This Row],[Råvara]],Råvaror!$B$3:$E$81,4,FALSE),"")</f>
        <v/>
      </c>
      <c r="J730" s="76" t="str">
        <f>IFERROR(VLOOKUP(HBL[[#This Row],[Drivmedel]],DML_drivmedel[[FuelID]:[Drivmedel]],6,FALSE),"")</f>
        <v/>
      </c>
      <c r="K730" s="148">
        <v>3728</v>
      </c>
      <c r="L730" s="3"/>
      <c r="M730" s="3"/>
      <c r="N730" s="3"/>
      <c r="O730" s="78"/>
      <c r="P730" s="3"/>
      <c r="Q730" s="3" t="str">
        <f>IFERROR(HLOOKUP(HBL[[#This Row],[Bränslekategori]],Listor!$G$292:$N$306,IF(HBL[[#This Row],[Enhet]]=Listor!$A$44,14,IF(HBL[[#This Row],[Enhet]]=Listor!$A$45,15,"")),FALSE),"")</f>
        <v/>
      </c>
      <c r="R730" s="3"/>
      <c r="S730" s="3"/>
      <c r="T730" s="3"/>
      <c r="U730" s="3"/>
      <c r="V730" s="3"/>
      <c r="W730" s="3"/>
      <c r="X730" s="3"/>
      <c r="Y730" s="77" t="str">
        <f>IF(HBL[[#This Row],[Produktionskedja]]&lt;&gt;"",VLOOKUP(HBL[[#This Row],[Produktionskedja]],Normalvärden[],4,FALSE),"")</f>
        <v/>
      </c>
      <c r="Z730" s="54"/>
      <c r="AA730" s="3"/>
      <c r="AB730" s="54"/>
      <c r="AC730" s="55" t="str">
        <f>IF(HBL[[#This Row],[Växthusgasutsläpp g CO2e/MJ]]&lt;&gt;"",IF(HBL[[#This Row],[Växthusgasutsläpp g CO2e/MJ]]&gt;(0.5*VLOOKUP(HBL[[#This Row],[Användningsområde]],Användningsområde[],2,FALSE)),"Utsläppsminskningen är mindre än 50 % och uppfyller därför inte hållbarhetskriterierna",""),"")</f>
        <v/>
      </c>
      <c r="AD730" s="55"/>
    </row>
    <row r="731" spans="2:30" x14ac:dyDescent="0.35">
      <c r="B731" s="9" t="str">
        <f>IF(HBL[[#This Row],[Hållbar mängd]]&gt;0,IF(HBL[[#This Row],[Enhet]]=Listor!$A$44,HBL[[#This Row],[Hållbar mängd]]*HBL[[#This Row],[Effektivt värmevärde]]*1000,HBL[[#This Row],[Hållbar mängd]]*HBL[[#This Row],[Effektivt värmevärde]]),"")</f>
        <v/>
      </c>
      <c r="C731" s="120" t="str">
        <f>IFERROR(IF(VLOOKUP(HBL[[#This Row],[Drivmedel]],DML_drivmedel[[FuelID]:[Reduktionsplikt]],10,FALSE)="Ja",VLOOKUP(HBL[[#This Row],[Drivmedelskategori]],Drivmedel[],5,FALSE),""),"")</f>
        <v/>
      </c>
      <c r="D731" s="9" t="str">
        <f>IFERROR(IF(HBL[[#This Row],[Hållbar mängd]]&gt;0,HBL[[#This Row],[Växthusgasutsläpp g CO2e/MJ]]*HBL[[#This Row],[Energimängd MJ]]/1000000,""),"")</f>
        <v/>
      </c>
      <c r="E731" s="9" t="str">
        <f>IF(HBL[[#This Row],[Hållbar mängd]]&gt;0,CONCATENATE(Rapporteringsår,"-",HBL[[#This Row],[ID]]),"")</f>
        <v/>
      </c>
      <c r="F731" s="9" t="str">
        <f>IF(HBL[[#This Row],[Hållbar mängd]]&gt;0,Organisationsnummer,"")</f>
        <v/>
      </c>
      <c r="G731" s="9" t="str">
        <f>IF(HBL[[#This Row],[Hållbar mängd]]&gt;0,Rapporteringsår,"")</f>
        <v/>
      </c>
      <c r="H731" s="76" t="str">
        <f>IFERROR(VLOOKUP(HBL[[#This Row],[Råvara]],Råvaror!$B$3:$D$81,3,FALSE),"")</f>
        <v/>
      </c>
      <c r="I731" s="76" t="str">
        <f>IFERROR(VLOOKUP(HBL[[#This Row],[Råvara]],Råvaror!$B$3:$E$81,4,FALSE),"")</f>
        <v/>
      </c>
      <c r="J731" s="76" t="str">
        <f>IFERROR(VLOOKUP(HBL[[#This Row],[Drivmedel]],DML_drivmedel[[FuelID]:[Drivmedel]],6,FALSE),"")</f>
        <v/>
      </c>
      <c r="K731" s="148">
        <v>3729</v>
      </c>
      <c r="L731" s="3"/>
      <c r="M731" s="3"/>
      <c r="N731" s="3"/>
      <c r="O731" s="78"/>
      <c r="P731" s="3"/>
      <c r="Q731" s="3" t="str">
        <f>IFERROR(HLOOKUP(HBL[[#This Row],[Bränslekategori]],Listor!$G$292:$N$306,IF(HBL[[#This Row],[Enhet]]=Listor!$A$44,14,IF(HBL[[#This Row],[Enhet]]=Listor!$A$45,15,"")),FALSE),"")</f>
        <v/>
      </c>
      <c r="R731" s="3"/>
      <c r="S731" s="3"/>
      <c r="T731" s="3"/>
      <c r="U731" s="3"/>
      <c r="V731" s="3"/>
      <c r="W731" s="3"/>
      <c r="X731" s="3"/>
      <c r="Y731" s="77" t="str">
        <f>IF(HBL[[#This Row],[Produktionskedja]]&lt;&gt;"",VLOOKUP(HBL[[#This Row],[Produktionskedja]],Normalvärden[],4,FALSE),"")</f>
        <v/>
      </c>
      <c r="Z731" s="54"/>
      <c r="AA731" s="3"/>
      <c r="AB731" s="54"/>
      <c r="AC731" s="55" t="str">
        <f>IF(HBL[[#This Row],[Växthusgasutsläpp g CO2e/MJ]]&lt;&gt;"",IF(HBL[[#This Row],[Växthusgasutsläpp g CO2e/MJ]]&gt;(0.5*VLOOKUP(HBL[[#This Row],[Användningsområde]],Användningsområde[],2,FALSE)),"Utsläppsminskningen är mindre än 50 % och uppfyller därför inte hållbarhetskriterierna",""),"")</f>
        <v/>
      </c>
      <c r="AD731" s="55"/>
    </row>
    <row r="732" spans="2:30" x14ac:dyDescent="0.35">
      <c r="B732" s="9" t="str">
        <f>IF(HBL[[#This Row],[Hållbar mängd]]&gt;0,IF(HBL[[#This Row],[Enhet]]=Listor!$A$44,HBL[[#This Row],[Hållbar mängd]]*HBL[[#This Row],[Effektivt värmevärde]]*1000,HBL[[#This Row],[Hållbar mängd]]*HBL[[#This Row],[Effektivt värmevärde]]),"")</f>
        <v/>
      </c>
      <c r="C732" s="120" t="str">
        <f>IFERROR(IF(VLOOKUP(HBL[[#This Row],[Drivmedel]],DML_drivmedel[[FuelID]:[Reduktionsplikt]],10,FALSE)="Ja",VLOOKUP(HBL[[#This Row],[Drivmedelskategori]],Drivmedel[],5,FALSE),""),"")</f>
        <v/>
      </c>
      <c r="D732" s="9" t="str">
        <f>IFERROR(IF(HBL[[#This Row],[Hållbar mängd]]&gt;0,HBL[[#This Row],[Växthusgasutsläpp g CO2e/MJ]]*HBL[[#This Row],[Energimängd MJ]]/1000000,""),"")</f>
        <v/>
      </c>
      <c r="E732" s="9" t="str">
        <f>IF(HBL[[#This Row],[Hållbar mängd]]&gt;0,CONCATENATE(Rapporteringsår,"-",HBL[[#This Row],[ID]]),"")</f>
        <v/>
      </c>
      <c r="F732" s="9" t="str">
        <f>IF(HBL[[#This Row],[Hållbar mängd]]&gt;0,Organisationsnummer,"")</f>
        <v/>
      </c>
      <c r="G732" s="9" t="str">
        <f>IF(HBL[[#This Row],[Hållbar mängd]]&gt;0,Rapporteringsår,"")</f>
        <v/>
      </c>
      <c r="H732" s="76" t="str">
        <f>IFERROR(VLOOKUP(HBL[[#This Row],[Råvara]],Råvaror!$B$3:$D$81,3,FALSE),"")</f>
        <v/>
      </c>
      <c r="I732" s="76" t="str">
        <f>IFERROR(VLOOKUP(HBL[[#This Row],[Råvara]],Råvaror!$B$3:$E$81,4,FALSE),"")</f>
        <v/>
      </c>
      <c r="J732" s="76" t="str">
        <f>IFERROR(VLOOKUP(HBL[[#This Row],[Drivmedel]],DML_drivmedel[[FuelID]:[Drivmedel]],6,FALSE),"")</f>
        <v/>
      </c>
      <c r="K732" s="148">
        <v>3730</v>
      </c>
      <c r="L732" s="3"/>
      <c r="M732" s="3"/>
      <c r="N732" s="3"/>
      <c r="O732" s="78"/>
      <c r="P732" s="3"/>
      <c r="Q732" s="3" t="str">
        <f>IFERROR(HLOOKUP(HBL[[#This Row],[Bränslekategori]],Listor!$G$292:$N$306,IF(HBL[[#This Row],[Enhet]]=Listor!$A$44,14,IF(HBL[[#This Row],[Enhet]]=Listor!$A$45,15,"")),FALSE),"")</f>
        <v/>
      </c>
      <c r="R732" s="3"/>
      <c r="S732" s="3"/>
      <c r="T732" s="3"/>
      <c r="U732" s="3"/>
      <c r="V732" s="3"/>
      <c r="W732" s="3"/>
      <c r="X732" s="3"/>
      <c r="Y732" s="77" t="str">
        <f>IF(HBL[[#This Row],[Produktionskedja]]&lt;&gt;"",VLOOKUP(HBL[[#This Row],[Produktionskedja]],Normalvärden[],4,FALSE),"")</f>
        <v/>
      </c>
      <c r="Z732" s="54"/>
      <c r="AA732" s="3"/>
      <c r="AB732" s="54"/>
      <c r="AC732" s="55" t="str">
        <f>IF(HBL[[#This Row],[Växthusgasutsläpp g CO2e/MJ]]&lt;&gt;"",IF(HBL[[#This Row],[Växthusgasutsläpp g CO2e/MJ]]&gt;(0.5*VLOOKUP(HBL[[#This Row],[Användningsområde]],Användningsområde[],2,FALSE)),"Utsläppsminskningen är mindre än 50 % och uppfyller därför inte hållbarhetskriterierna",""),"")</f>
        <v/>
      </c>
      <c r="AD732" s="55"/>
    </row>
    <row r="733" spans="2:30" x14ac:dyDescent="0.35">
      <c r="B733" s="9" t="str">
        <f>IF(HBL[[#This Row],[Hållbar mängd]]&gt;0,IF(HBL[[#This Row],[Enhet]]=Listor!$A$44,HBL[[#This Row],[Hållbar mängd]]*HBL[[#This Row],[Effektivt värmevärde]]*1000,HBL[[#This Row],[Hållbar mängd]]*HBL[[#This Row],[Effektivt värmevärde]]),"")</f>
        <v/>
      </c>
      <c r="C733" s="120" t="str">
        <f>IFERROR(IF(VLOOKUP(HBL[[#This Row],[Drivmedel]],DML_drivmedel[[FuelID]:[Reduktionsplikt]],10,FALSE)="Ja",VLOOKUP(HBL[[#This Row],[Drivmedelskategori]],Drivmedel[],5,FALSE),""),"")</f>
        <v/>
      </c>
      <c r="D733" s="9" t="str">
        <f>IFERROR(IF(HBL[[#This Row],[Hållbar mängd]]&gt;0,HBL[[#This Row],[Växthusgasutsläpp g CO2e/MJ]]*HBL[[#This Row],[Energimängd MJ]]/1000000,""),"")</f>
        <v/>
      </c>
      <c r="E733" s="9" t="str">
        <f>IF(HBL[[#This Row],[Hållbar mängd]]&gt;0,CONCATENATE(Rapporteringsår,"-",HBL[[#This Row],[ID]]),"")</f>
        <v/>
      </c>
      <c r="F733" s="9" t="str">
        <f>IF(HBL[[#This Row],[Hållbar mängd]]&gt;0,Organisationsnummer,"")</f>
        <v/>
      </c>
      <c r="G733" s="9" t="str">
        <f>IF(HBL[[#This Row],[Hållbar mängd]]&gt;0,Rapporteringsår,"")</f>
        <v/>
      </c>
      <c r="H733" s="76" t="str">
        <f>IFERROR(VLOOKUP(HBL[[#This Row],[Råvara]],Råvaror!$B$3:$D$81,3,FALSE),"")</f>
        <v/>
      </c>
      <c r="I733" s="76" t="str">
        <f>IFERROR(VLOOKUP(HBL[[#This Row],[Råvara]],Råvaror!$B$3:$E$81,4,FALSE),"")</f>
        <v/>
      </c>
      <c r="J733" s="76" t="str">
        <f>IFERROR(VLOOKUP(HBL[[#This Row],[Drivmedel]],DML_drivmedel[[FuelID]:[Drivmedel]],6,FALSE),"")</f>
        <v/>
      </c>
      <c r="K733" s="148">
        <v>3731</v>
      </c>
      <c r="L733" s="3"/>
      <c r="M733" s="3"/>
      <c r="N733" s="3"/>
      <c r="O733" s="78"/>
      <c r="P733" s="3"/>
      <c r="Q733" s="3" t="str">
        <f>IFERROR(HLOOKUP(HBL[[#This Row],[Bränslekategori]],Listor!$G$292:$N$306,IF(HBL[[#This Row],[Enhet]]=Listor!$A$44,14,IF(HBL[[#This Row],[Enhet]]=Listor!$A$45,15,"")),FALSE),"")</f>
        <v/>
      </c>
      <c r="R733" s="3"/>
      <c r="S733" s="3"/>
      <c r="T733" s="3"/>
      <c r="U733" s="3"/>
      <c r="V733" s="3"/>
      <c r="W733" s="3"/>
      <c r="X733" s="3"/>
      <c r="Y733" s="77" t="str">
        <f>IF(HBL[[#This Row],[Produktionskedja]]&lt;&gt;"",VLOOKUP(HBL[[#This Row],[Produktionskedja]],Normalvärden[],4,FALSE),"")</f>
        <v/>
      </c>
      <c r="Z733" s="54"/>
      <c r="AA733" s="3"/>
      <c r="AB733" s="54"/>
      <c r="AC733" s="55" t="str">
        <f>IF(HBL[[#This Row],[Växthusgasutsläpp g CO2e/MJ]]&lt;&gt;"",IF(HBL[[#This Row],[Växthusgasutsläpp g CO2e/MJ]]&gt;(0.5*VLOOKUP(HBL[[#This Row],[Användningsområde]],Användningsområde[],2,FALSE)),"Utsläppsminskningen är mindre än 50 % och uppfyller därför inte hållbarhetskriterierna",""),"")</f>
        <v/>
      </c>
      <c r="AD733" s="55"/>
    </row>
    <row r="734" spans="2:30" x14ac:dyDescent="0.35">
      <c r="B734" s="9" t="str">
        <f>IF(HBL[[#This Row],[Hållbar mängd]]&gt;0,IF(HBL[[#This Row],[Enhet]]=Listor!$A$44,HBL[[#This Row],[Hållbar mängd]]*HBL[[#This Row],[Effektivt värmevärde]]*1000,HBL[[#This Row],[Hållbar mängd]]*HBL[[#This Row],[Effektivt värmevärde]]),"")</f>
        <v/>
      </c>
      <c r="C734" s="120" t="str">
        <f>IFERROR(IF(VLOOKUP(HBL[[#This Row],[Drivmedel]],DML_drivmedel[[FuelID]:[Reduktionsplikt]],10,FALSE)="Ja",VLOOKUP(HBL[[#This Row],[Drivmedelskategori]],Drivmedel[],5,FALSE),""),"")</f>
        <v/>
      </c>
      <c r="D734" s="9" t="str">
        <f>IFERROR(IF(HBL[[#This Row],[Hållbar mängd]]&gt;0,HBL[[#This Row],[Växthusgasutsläpp g CO2e/MJ]]*HBL[[#This Row],[Energimängd MJ]]/1000000,""),"")</f>
        <v/>
      </c>
      <c r="E734" s="9" t="str">
        <f>IF(HBL[[#This Row],[Hållbar mängd]]&gt;0,CONCATENATE(Rapporteringsår,"-",HBL[[#This Row],[ID]]),"")</f>
        <v/>
      </c>
      <c r="F734" s="9" t="str">
        <f>IF(HBL[[#This Row],[Hållbar mängd]]&gt;0,Organisationsnummer,"")</f>
        <v/>
      </c>
      <c r="G734" s="9" t="str">
        <f>IF(HBL[[#This Row],[Hållbar mängd]]&gt;0,Rapporteringsår,"")</f>
        <v/>
      </c>
      <c r="H734" s="76" t="str">
        <f>IFERROR(VLOOKUP(HBL[[#This Row],[Råvara]],Råvaror!$B$3:$D$81,3,FALSE),"")</f>
        <v/>
      </c>
      <c r="I734" s="76" t="str">
        <f>IFERROR(VLOOKUP(HBL[[#This Row],[Råvara]],Råvaror!$B$3:$E$81,4,FALSE),"")</f>
        <v/>
      </c>
      <c r="J734" s="76" t="str">
        <f>IFERROR(VLOOKUP(HBL[[#This Row],[Drivmedel]],DML_drivmedel[[FuelID]:[Drivmedel]],6,FALSE),"")</f>
        <v/>
      </c>
      <c r="K734" s="148">
        <v>3732</v>
      </c>
      <c r="L734" s="3"/>
      <c r="M734" s="3"/>
      <c r="N734" s="3"/>
      <c r="O734" s="78"/>
      <c r="P734" s="3"/>
      <c r="Q734" s="3" t="str">
        <f>IFERROR(HLOOKUP(HBL[[#This Row],[Bränslekategori]],Listor!$G$292:$N$306,IF(HBL[[#This Row],[Enhet]]=Listor!$A$44,14,IF(HBL[[#This Row],[Enhet]]=Listor!$A$45,15,"")),FALSE),"")</f>
        <v/>
      </c>
      <c r="R734" s="3"/>
      <c r="S734" s="3"/>
      <c r="T734" s="3"/>
      <c r="U734" s="3"/>
      <c r="V734" s="3"/>
      <c r="W734" s="3"/>
      <c r="X734" s="3"/>
      <c r="Y734" s="77" t="str">
        <f>IF(HBL[[#This Row],[Produktionskedja]]&lt;&gt;"",VLOOKUP(HBL[[#This Row],[Produktionskedja]],Normalvärden[],4,FALSE),"")</f>
        <v/>
      </c>
      <c r="Z734" s="54"/>
      <c r="AA734" s="3"/>
      <c r="AB734" s="54"/>
      <c r="AC734" s="55" t="str">
        <f>IF(HBL[[#This Row],[Växthusgasutsläpp g CO2e/MJ]]&lt;&gt;"",IF(HBL[[#This Row],[Växthusgasutsläpp g CO2e/MJ]]&gt;(0.5*VLOOKUP(HBL[[#This Row],[Användningsområde]],Användningsområde[],2,FALSE)),"Utsläppsminskningen är mindre än 50 % och uppfyller därför inte hållbarhetskriterierna",""),"")</f>
        <v/>
      </c>
      <c r="AD734" s="55"/>
    </row>
    <row r="735" spans="2:30" x14ac:dyDescent="0.35">
      <c r="B735" s="9" t="str">
        <f>IF(HBL[[#This Row],[Hållbar mängd]]&gt;0,IF(HBL[[#This Row],[Enhet]]=Listor!$A$44,HBL[[#This Row],[Hållbar mängd]]*HBL[[#This Row],[Effektivt värmevärde]]*1000,HBL[[#This Row],[Hållbar mängd]]*HBL[[#This Row],[Effektivt värmevärde]]),"")</f>
        <v/>
      </c>
      <c r="C735" s="120" t="str">
        <f>IFERROR(IF(VLOOKUP(HBL[[#This Row],[Drivmedel]],DML_drivmedel[[FuelID]:[Reduktionsplikt]],10,FALSE)="Ja",VLOOKUP(HBL[[#This Row],[Drivmedelskategori]],Drivmedel[],5,FALSE),""),"")</f>
        <v/>
      </c>
      <c r="D735" s="9" t="str">
        <f>IFERROR(IF(HBL[[#This Row],[Hållbar mängd]]&gt;0,HBL[[#This Row],[Växthusgasutsläpp g CO2e/MJ]]*HBL[[#This Row],[Energimängd MJ]]/1000000,""),"")</f>
        <v/>
      </c>
      <c r="E735" s="9" t="str">
        <f>IF(HBL[[#This Row],[Hållbar mängd]]&gt;0,CONCATENATE(Rapporteringsår,"-",HBL[[#This Row],[ID]]),"")</f>
        <v/>
      </c>
      <c r="F735" s="9" t="str">
        <f>IF(HBL[[#This Row],[Hållbar mängd]]&gt;0,Organisationsnummer,"")</f>
        <v/>
      </c>
      <c r="G735" s="9" t="str">
        <f>IF(HBL[[#This Row],[Hållbar mängd]]&gt;0,Rapporteringsår,"")</f>
        <v/>
      </c>
      <c r="H735" s="76" t="str">
        <f>IFERROR(VLOOKUP(HBL[[#This Row],[Råvara]],Råvaror!$B$3:$D$81,3,FALSE),"")</f>
        <v/>
      </c>
      <c r="I735" s="76" t="str">
        <f>IFERROR(VLOOKUP(HBL[[#This Row],[Råvara]],Råvaror!$B$3:$E$81,4,FALSE),"")</f>
        <v/>
      </c>
      <c r="J735" s="76" t="str">
        <f>IFERROR(VLOOKUP(HBL[[#This Row],[Drivmedel]],DML_drivmedel[[FuelID]:[Drivmedel]],6,FALSE),"")</f>
        <v/>
      </c>
      <c r="K735" s="148">
        <v>3733</v>
      </c>
      <c r="L735" s="3"/>
      <c r="M735" s="3"/>
      <c r="N735" s="3"/>
      <c r="O735" s="78"/>
      <c r="P735" s="3"/>
      <c r="Q735" s="3" t="str">
        <f>IFERROR(HLOOKUP(HBL[[#This Row],[Bränslekategori]],Listor!$G$292:$N$306,IF(HBL[[#This Row],[Enhet]]=Listor!$A$44,14,IF(HBL[[#This Row],[Enhet]]=Listor!$A$45,15,"")),FALSE),"")</f>
        <v/>
      </c>
      <c r="R735" s="3"/>
      <c r="S735" s="3"/>
      <c r="T735" s="3"/>
      <c r="U735" s="3"/>
      <c r="V735" s="3"/>
      <c r="W735" s="3"/>
      <c r="X735" s="3"/>
      <c r="Y735" s="77" t="str">
        <f>IF(HBL[[#This Row],[Produktionskedja]]&lt;&gt;"",VLOOKUP(HBL[[#This Row],[Produktionskedja]],Normalvärden[],4,FALSE),"")</f>
        <v/>
      </c>
      <c r="Z735" s="54"/>
      <c r="AA735" s="3"/>
      <c r="AB735" s="54"/>
      <c r="AC735" s="55" t="str">
        <f>IF(HBL[[#This Row],[Växthusgasutsläpp g CO2e/MJ]]&lt;&gt;"",IF(HBL[[#This Row],[Växthusgasutsläpp g CO2e/MJ]]&gt;(0.5*VLOOKUP(HBL[[#This Row],[Användningsområde]],Användningsområde[],2,FALSE)),"Utsläppsminskningen är mindre än 50 % och uppfyller därför inte hållbarhetskriterierna",""),"")</f>
        <v/>
      </c>
      <c r="AD735" s="55"/>
    </row>
    <row r="736" spans="2:30" x14ac:dyDescent="0.35">
      <c r="B736" s="9" t="str">
        <f>IF(HBL[[#This Row],[Hållbar mängd]]&gt;0,IF(HBL[[#This Row],[Enhet]]=Listor!$A$44,HBL[[#This Row],[Hållbar mängd]]*HBL[[#This Row],[Effektivt värmevärde]]*1000,HBL[[#This Row],[Hållbar mängd]]*HBL[[#This Row],[Effektivt värmevärde]]),"")</f>
        <v/>
      </c>
      <c r="C736" s="120" t="str">
        <f>IFERROR(IF(VLOOKUP(HBL[[#This Row],[Drivmedel]],DML_drivmedel[[FuelID]:[Reduktionsplikt]],10,FALSE)="Ja",VLOOKUP(HBL[[#This Row],[Drivmedelskategori]],Drivmedel[],5,FALSE),""),"")</f>
        <v/>
      </c>
      <c r="D736" s="9" t="str">
        <f>IFERROR(IF(HBL[[#This Row],[Hållbar mängd]]&gt;0,HBL[[#This Row],[Växthusgasutsläpp g CO2e/MJ]]*HBL[[#This Row],[Energimängd MJ]]/1000000,""),"")</f>
        <v/>
      </c>
      <c r="E736" s="9" t="str">
        <f>IF(HBL[[#This Row],[Hållbar mängd]]&gt;0,CONCATENATE(Rapporteringsår,"-",HBL[[#This Row],[ID]]),"")</f>
        <v/>
      </c>
      <c r="F736" s="9" t="str">
        <f>IF(HBL[[#This Row],[Hållbar mängd]]&gt;0,Organisationsnummer,"")</f>
        <v/>
      </c>
      <c r="G736" s="9" t="str">
        <f>IF(HBL[[#This Row],[Hållbar mängd]]&gt;0,Rapporteringsår,"")</f>
        <v/>
      </c>
      <c r="H736" s="76" t="str">
        <f>IFERROR(VLOOKUP(HBL[[#This Row],[Råvara]],Råvaror!$B$3:$D$81,3,FALSE),"")</f>
        <v/>
      </c>
      <c r="I736" s="76" t="str">
        <f>IFERROR(VLOOKUP(HBL[[#This Row],[Råvara]],Råvaror!$B$3:$E$81,4,FALSE),"")</f>
        <v/>
      </c>
      <c r="J736" s="76" t="str">
        <f>IFERROR(VLOOKUP(HBL[[#This Row],[Drivmedel]],DML_drivmedel[[FuelID]:[Drivmedel]],6,FALSE),"")</f>
        <v/>
      </c>
      <c r="K736" s="148">
        <v>3734</v>
      </c>
      <c r="L736" s="3"/>
      <c r="M736" s="3"/>
      <c r="N736" s="3"/>
      <c r="O736" s="78"/>
      <c r="P736" s="3"/>
      <c r="Q736" s="3" t="str">
        <f>IFERROR(HLOOKUP(HBL[[#This Row],[Bränslekategori]],Listor!$G$292:$N$306,IF(HBL[[#This Row],[Enhet]]=Listor!$A$44,14,IF(HBL[[#This Row],[Enhet]]=Listor!$A$45,15,"")),FALSE),"")</f>
        <v/>
      </c>
      <c r="R736" s="3"/>
      <c r="S736" s="3"/>
      <c r="T736" s="3"/>
      <c r="U736" s="3"/>
      <c r="V736" s="3"/>
      <c r="W736" s="3"/>
      <c r="X736" s="3"/>
      <c r="Y736" s="77" t="str">
        <f>IF(HBL[[#This Row],[Produktionskedja]]&lt;&gt;"",VLOOKUP(HBL[[#This Row],[Produktionskedja]],Normalvärden[],4,FALSE),"")</f>
        <v/>
      </c>
      <c r="Z736" s="54"/>
      <c r="AA736" s="3"/>
      <c r="AB736" s="54"/>
      <c r="AC736" s="55" t="str">
        <f>IF(HBL[[#This Row],[Växthusgasutsläpp g CO2e/MJ]]&lt;&gt;"",IF(HBL[[#This Row],[Växthusgasutsläpp g CO2e/MJ]]&gt;(0.5*VLOOKUP(HBL[[#This Row],[Användningsområde]],Användningsområde[],2,FALSE)),"Utsläppsminskningen är mindre än 50 % och uppfyller därför inte hållbarhetskriterierna",""),"")</f>
        <v/>
      </c>
      <c r="AD736" s="55"/>
    </row>
    <row r="737" spans="2:30" x14ac:dyDescent="0.35">
      <c r="B737" s="9" t="str">
        <f>IF(HBL[[#This Row],[Hållbar mängd]]&gt;0,IF(HBL[[#This Row],[Enhet]]=Listor!$A$44,HBL[[#This Row],[Hållbar mängd]]*HBL[[#This Row],[Effektivt värmevärde]]*1000,HBL[[#This Row],[Hållbar mängd]]*HBL[[#This Row],[Effektivt värmevärde]]),"")</f>
        <v/>
      </c>
      <c r="C737" s="120" t="str">
        <f>IFERROR(IF(VLOOKUP(HBL[[#This Row],[Drivmedel]],DML_drivmedel[[FuelID]:[Reduktionsplikt]],10,FALSE)="Ja",VLOOKUP(HBL[[#This Row],[Drivmedelskategori]],Drivmedel[],5,FALSE),""),"")</f>
        <v/>
      </c>
      <c r="D737" s="9" t="str">
        <f>IFERROR(IF(HBL[[#This Row],[Hållbar mängd]]&gt;0,HBL[[#This Row],[Växthusgasutsläpp g CO2e/MJ]]*HBL[[#This Row],[Energimängd MJ]]/1000000,""),"")</f>
        <v/>
      </c>
      <c r="E737" s="9" t="str">
        <f>IF(HBL[[#This Row],[Hållbar mängd]]&gt;0,CONCATENATE(Rapporteringsår,"-",HBL[[#This Row],[ID]]),"")</f>
        <v/>
      </c>
      <c r="F737" s="9" t="str">
        <f>IF(HBL[[#This Row],[Hållbar mängd]]&gt;0,Organisationsnummer,"")</f>
        <v/>
      </c>
      <c r="G737" s="9" t="str">
        <f>IF(HBL[[#This Row],[Hållbar mängd]]&gt;0,Rapporteringsår,"")</f>
        <v/>
      </c>
      <c r="H737" s="76" t="str">
        <f>IFERROR(VLOOKUP(HBL[[#This Row],[Råvara]],Råvaror!$B$3:$D$81,3,FALSE),"")</f>
        <v/>
      </c>
      <c r="I737" s="76" t="str">
        <f>IFERROR(VLOOKUP(HBL[[#This Row],[Råvara]],Råvaror!$B$3:$E$81,4,FALSE),"")</f>
        <v/>
      </c>
      <c r="J737" s="76" t="str">
        <f>IFERROR(VLOOKUP(HBL[[#This Row],[Drivmedel]],DML_drivmedel[[FuelID]:[Drivmedel]],6,FALSE),"")</f>
        <v/>
      </c>
      <c r="K737" s="148">
        <v>3735</v>
      </c>
      <c r="L737" s="3"/>
      <c r="M737" s="3"/>
      <c r="N737" s="3"/>
      <c r="O737" s="78"/>
      <c r="P737" s="3"/>
      <c r="Q737" s="3" t="str">
        <f>IFERROR(HLOOKUP(HBL[[#This Row],[Bränslekategori]],Listor!$G$292:$N$306,IF(HBL[[#This Row],[Enhet]]=Listor!$A$44,14,IF(HBL[[#This Row],[Enhet]]=Listor!$A$45,15,"")),FALSE),"")</f>
        <v/>
      </c>
      <c r="R737" s="3"/>
      <c r="S737" s="3"/>
      <c r="T737" s="3"/>
      <c r="U737" s="3"/>
      <c r="V737" s="3"/>
      <c r="W737" s="3"/>
      <c r="X737" s="3"/>
      <c r="Y737" s="77" t="str">
        <f>IF(HBL[[#This Row],[Produktionskedja]]&lt;&gt;"",VLOOKUP(HBL[[#This Row],[Produktionskedja]],Normalvärden[],4,FALSE),"")</f>
        <v/>
      </c>
      <c r="Z737" s="54"/>
      <c r="AA737" s="3"/>
      <c r="AB737" s="54"/>
      <c r="AC737" s="55" t="str">
        <f>IF(HBL[[#This Row],[Växthusgasutsläpp g CO2e/MJ]]&lt;&gt;"",IF(HBL[[#This Row],[Växthusgasutsläpp g CO2e/MJ]]&gt;(0.5*VLOOKUP(HBL[[#This Row],[Användningsområde]],Användningsområde[],2,FALSE)),"Utsläppsminskningen är mindre än 50 % och uppfyller därför inte hållbarhetskriterierna",""),"")</f>
        <v/>
      </c>
      <c r="AD737" s="55"/>
    </row>
    <row r="738" spans="2:30" x14ac:dyDescent="0.35">
      <c r="B738" s="9" t="str">
        <f>IF(HBL[[#This Row],[Hållbar mängd]]&gt;0,IF(HBL[[#This Row],[Enhet]]=Listor!$A$44,HBL[[#This Row],[Hållbar mängd]]*HBL[[#This Row],[Effektivt värmevärde]]*1000,HBL[[#This Row],[Hållbar mängd]]*HBL[[#This Row],[Effektivt värmevärde]]),"")</f>
        <v/>
      </c>
      <c r="C738" s="120" t="str">
        <f>IFERROR(IF(VLOOKUP(HBL[[#This Row],[Drivmedel]],DML_drivmedel[[FuelID]:[Reduktionsplikt]],10,FALSE)="Ja",VLOOKUP(HBL[[#This Row],[Drivmedelskategori]],Drivmedel[],5,FALSE),""),"")</f>
        <v/>
      </c>
      <c r="D738" s="9" t="str">
        <f>IFERROR(IF(HBL[[#This Row],[Hållbar mängd]]&gt;0,HBL[[#This Row],[Växthusgasutsläpp g CO2e/MJ]]*HBL[[#This Row],[Energimängd MJ]]/1000000,""),"")</f>
        <v/>
      </c>
      <c r="E738" s="9" t="str">
        <f>IF(HBL[[#This Row],[Hållbar mängd]]&gt;0,CONCATENATE(Rapporteringsår,"-",HBL[[#This Row],[ID]]),"")</f>
        <v/>
      </c>
      <c r="F738" s="9" t="str">
        <f>IF(HBL[[#This Row],[Hållbar mängd]]&gt;0,Organisationsnummer,"")</f>
        <v/>
      </c>
      <c r="G738" s="9" t="str">
        <f>IF(HBL[[#This Row],[Hållbar mängd]]&gt;0,Rapporteringsår,"")</f>
        <v/>
      </c>
      <c r="H738" s="76" t="str">
        <f>IFERROR(VLOOKUP(HBL[[#This Row],[Råvara]],Råvaror!$B$3:$D$81,3,FALSE),"")</f>
        <v/>
      </c>
      <c r="I738" s="76" t="str">
        <f>IFERROR(VLOOKUP(HBL[[#This Row],[Råvara]],Råvaror!$B$3:$E$81,4,FALSE),"")</f>
        <v/>
      </c>
      <c r="J738" s="76" t="str">
        <f>IFERROR(VLOOKUP(HBL[[#This Row],[Drivmedel]],DML_drivmedel[[FuelID]:[Drivmedel]],6,FALSE),"")</f>
        <v/>
      </c>
      <c r="K738" s="148">
        <v>3736</v>
      </c>
      <c r="L738" s="3"/>
      <c r="M738" s="3"/>
      <c r="N738" s="3"/>
      <c r="O738" s="78"/>
      <c r="P738" s="3"/>
      <c r="Q738" s="3" t="str">
        <f>IFERROR(HLOOKUP(HBL[[#This Row],[Bränslekategori]],Listor!$G$292:$N$306,IF(HBL[[#This Row],[Enhet]]=Listor!$A$44,14,IF(HBL[[#This Row],[Enhet]]=Listor!$A$45,15,"")),FALSE),"")</f>
        <v/>
      </c>
      <c r="R738" s="3"/>
      <c r="S738" s="3"/>
      <c r="T738" s="3"/>
      <c r="U738" s="3"/>
      <c r="V738" s="3"/>
      <c r="W738" s="3"/>
      <c r="X738" s="3"/>
      <c r="Y738" s="77" t="str">
        <f>IF(HBL[[#This Row],[Produktionskedja]]&lt;&gt;"",VLOOKUP(HBL[[#This Row],[Produktionskedja]],Normalvärden[],4,FALSE),"")</f>
        <v/>
      </c>
      <c r="Z738" s="54"/>
      <c r="AA738" s="3"/>
      <c r="AB738" s="54"/>
      <c r="AC738" s="55" t="str">
        <f>IF(HBL[[#This Row],[Växthusgasutsläpp g CO2e/MJ]]&lt;&gt;"",IF(HBL[[#This Row],[Växthusgasutsläpp g CO2e/MJ]]&gt;(0.5*VLOOKUP(HBL[[#This Row],[Användningsområde]],Användningsområde[],2,FALSE)),"Utsläppsminskningen är mindre än 50 % och uppfyller därför inte hållbarhetskriterierna",""),"")</f>
        <v/>
      </c>
      <c r="AD738" s="55"/>
    </row>
    <row r="739" spans="2:30" x14ac:dyDescent="0.35">
      <c r="B739" s="9" t="str">
        <f>IF(HBL[[#This Row],[Hållbar mängd]]&gt;0,IF(HBL[[#This Row],[Enhet]]=Listor!$A$44,HBL[[#This Row],[Hållbar mängd]]*HBL[[#This Row],[Effektivt värmevärde]]*1000,HBL[[#This Row],[Hållbar mängd]]*HBL[[#This Row],[Effektivt värmevärde]]),"")</f>
        <v/>
      </c>
      <c r="C739" s="120" t="str">
        <f>IFERROR(IF(VLOOKUP(HBL[[#This Row],[Drivmedel]],DML_drivmedel[[FuelID]:[Reduktionsplikt]],10,FALSE)="Ja",VLOOKUP(HBL[[#This Row],[Drivmedelskategori]],Drivmedel[],5,FALSE),""),"")</f>
        <v/>
      </c>
      <c r="D739" s="9" t="str">
        <f>IFERROR(IF(HBL[[#This Row],[Hållbar mängd]]&gt;0,HBL[[#This Row],[Växthusgasutsläpp g CO2e/MJ]]*HBL[[#This Row],[Energimängd MJ]]/1000000,""),"")</f>
        <v/>
      </c>
      <c r="E739" s="9" t="str">
        <f>IF(HBL[[#This Row],[Hållbar mängd]]&gt;0,CONCATENATE(Rapporteringsår,"-",HBL[[#This Row],[ID]]),"")</f>
        <v/>
      </c>
      <c r="F739" s="9" t="str">
        <f>IF(HBL[[#This Row],[Hållbar mängd]]&gt;0,Organisationsnummer,"")</f>
        <v/>
      </c>
      <c r="G739" s="9" t="str">
        <f>IF(HBL[[#This Row],[Hållbar mängd]]&gt;0,Rapporteringsår,"")</f>
        <v/>
      </c>
      <c r="H739" s="76" t="str">
        <f>IFERROR(VLOOKUP(HBL[[#This Row],[Råvara]],Råvaror!$B$3:$D$81,3,FALSE),"")</f>
        <v/>
      </c>
      <c r="I739" s="76" t="str">
        <f>IFERROR(VLOOKUP(HBL[[#This Row],[Råvara]],Råvaror!$B$3:$E$81,4,FALSE),"")</f>
        <v/>
      </c>
      <c r="J739" s="76" t="str">
        <f>IFERROR(VLOOKUP(HBL[[#This Row],[Drivmedel]],DML_drivmedel[[FuelID]:[Drivmedel]],6,FALSE),"")</f>
        <v/>
      </c>
      <c r="K739" s="148">
        <v>3737</v>
      </c>
      <c r="L739" s="3"/>
      <c r="M739" s="3"/>
      <c r="N739" s="3"/>
      <c r="O739" s="78"/>
      <c r="P739" s="3"/>
      <c r="Q739" s="3" t="str">
        <f>IFERROR(HLOOKUP(HBL[[#This Row],[Bränslekategori]],Listor!$G$292:$N$306,IF(HBL[[#This Row],[Enhet]]=Listor!$A$44,14,IF(HBL[[#This Row],[Enhet]]=Listor!$A$45,15,"")),FALSE),"")</f>
        <v/>
      </c>
      <c r="R739" s="3"/>
      <c r="S739" s="3"/>
      <c r="T739" s="3"/>
      <c r="U739" s="3"/>
      <c r="V739" s="3"/>
      <c r="W739" s="3"/>
      <c r="X739" s="3"/>
      <c r="Y739" s="77" t="str">
        <f>IF(HBL[[#This Row],[Produktionskedja]]&lt;&gt;"",VLOOKUP(HBL[[#This Row],[Produktionskedja]],Normalvärden[],4,FALSE),"")</f>
        <v/>
      </c>
      <c r="Z739" s="54"/>
      <c r="AA739" s="3"/>
      <c r="AB739" s="54"/>
      <c r="AC739" s="55" t="str">
        <f>IF(HBL[[#This Row],[Växthusgasutsläpp g CO2e/MJ]]&lt;&gt;"",IF(HBL[[#This Row],[Växthusgasutsläpp g CO2e/MJ]]&gt;(0.5*VLOOKUP(HBL[[#This Row],[Användningsområde]],Användningsområde[],2,FALSE)),"Utsläppsminskningen är mindre än 50 % och uppfyller därför inte hållbarhetskriterierna",""),"")</f>
        <v/>
      </c>
      <c r="AD739" s="55"/>
    </row>
    <row r="740" spans="2:30" x14ac:dyDescent="0.35">
      <c r="B740" s="9" t="str">
        <f>IF(HBL[[#This Row],[Hållbar mängd]]&gt;0,IF(HBL[[#This Row],[Enhet]]=Listor!$A$44,HBL[[#This Row],[Hållbar mängd]]*HBL[[#This Row],[Effektivt värmevärde]]*1000,HBL[[#This Row],[Hållbar mängd]]*HBL[[#This Row],[Effektivt värmevärde]]),"")</f>
        <v/>
      </c>
      <c r="C740" s="120" t="str">
        <f>IFERROR(IF(VLOOKUP(HBL[[#This Row],[Drivmedel]],DML_drivmedel[[FuelID]:[Reduktionsplikt]],10,FALSE)="Ja",VLOOKUP(HBL[[#This Row],[Drivmedelskategori]],Drivmedel[],5,FALSE),""),"")</f>
        <v/>
      </c>
      <c r="D740" s="9" t="str">
        <f>IFERROR(IF(HBL[[#This Row],[Hållbar mängd]]&gt;0,HBL[[#This Row],[Växthusgasutsläpp g CO2e/MJ]]*HBL[[#This Row],[Energimängd MJ]]/1000000,""),"")</f>
        <v/>
      </c>
      <c r="E740" s="9" t="str">
        <f>IF(HBL[[#This Row],[Hållbar mängd]]&gt;0,CONCATENATE(Rapporteringsår,"-",HBL[[#This Row],[ID]]),"")</f>
        <v/>
      </c>
      <c r="F740" s="9" t="str">
        <f>IF(HBL[[#This Row],[Hållbar mängd]]&gt;0,Organisationsnummer,"")</f>
        <v/>
      </c>
      <c r="G740" s="9" t="str">
        <f>IF(HBL[[#This Row],[Hållbar mängd]]&gt;0,Rapporteringsår,"")</f>
        <v/>
      </c>
      <c r="H740" s="76" t="str">
        <f>IFERROR(VLOOKUP(HBL[[#This Row],[Råvara]],Råvaror!$B$3:$D$81,3,FALSE),"")</f>
        <v/>
      </c>
      <c r="I740" s="76" t="str">
        <f>IFERROR(VLOOKUP(HBL[[#This Row],[Råvara]],Råvaror!$B$3:$E$81,4,FALSE),"")</f>
        <v/>
      </c>
      <c r="J740" s="76" t="str">
        <f>IFERROR(VLOOKUP(HBL[[#This Row],[Drivmedel]],DML_drivmedel[[FuelID]:[Drivmedel]],6,FALSE),"")</f>
        <v/>
      </c>
      <c r="K740" s="148">
        <v>3738</v>
      </c>
      <c r="L740" s="3"/>
      <c r="M740" s="3"/>
      <c r="N740" s="3"/>
      <c r="O740" s="78"/>
      <c r="P740" s="3"/>
      <c r="Q740" s="3" t="str">
        <f>IFERROR(HLOOKUP(HBL[[#This Row],[Bränslekategori]],Listor!$G$292:$N$306,IF(HBL[[#This Row],[Enhet]]=Listor!$A$44,14,IF(HBL[[#This Row],[Enhet]]=Listor!$A$45,15,"")),FALSE),"")</f>
        <v/>
      </c>
      <c r="R740" s="3"/>
      <c r="S740" s="3"/>
      <c r="T740" s="3"/>
      <c r="U740" s="3"/>
      <c r="V740" s="3"/>
      <c r="W740" s="3"/>
      <c r="X740" s="3"/>
      <c r="Y740" s="77" t="str">
        <f>IF(HBL[[#This Row],[Produktionskedja]]&lt;&gt;"",VLOOKUP(HBL[[#This Row],[Produktionskedja]],Normalvärden[],4,FALSE),"")</f>
        <v/>
      </c>
      <c r="Z740" s="54"/>
      <c r="AA740" s="3"/>
      <c r="AB740" s="54"/>
      <c r="AC740" s="55" t="str">
        <f>IF(HBL[[#This Row],[Växthusgasutsläpp g CO2e/MJ]]&lt;&gt;"",IF(HBL[[#This Row],[Växthusgasutsläpp g CO2e/MJ]]&gt;(0.5*VLOOKUP(HBL[[#This Row],[Användningsområde]],Användningsområde[],2,FALSE)),"Utsläppsminskningen är mindre än 50 % och uppfyller därför inte hållbarhetskriterierna",""),"")</f>
        <v/>
      </c>
      <c r="AD740" s="55"/>
    </row>
    <row r="741" spans="2:30" x14ac:dyDescent="0.35">
      <c r="B741" s="9" t="str">
        <f>IF(HBL[[#This Row],[Hållbar mängd]]&gt;0,IF(HBL[[#This Row],[Enhet]]=Listor!$A$44,HBL[[#This Row],[Hållbar mängd]]*HBL[[#This Row],[Effektivt värmevärde]]*1000,HBL[[#This Row],[Hållbar mängd]]*HBL[[#This Row],[Effektivt värmevärde]]),"")</f>
        <v/>
      </c>
      <c r="C741" s="120" t="str">
        <f>IFERROR(IF(VLOOKUP(HBL[[#This Row],[Drivmedel]],DML_drivmedel[[FuelID]:[Reduktionsplikt]],10,FALSE)="Ja",VLOOKUP(HBL[[#This Row],[Drivmedelskategori]],Drivmedel[],5,FALSE),""),"")</f>
        <v/>
      </c>
      <c r="D741" s="9" t="str">
        <f>IFERROR(IF(HBL[[#This Row],[Hållbar mängd]]&gt;0,HBL[[#This Row],[Växthusgasutsläpp g CO2e/MJ]]*HBL[[#This Row],[Energimängd MJ]]/1000000,""),"")</f>
        <v/>
      </c>
      <c r="E741" s="9" t="str">
        <f>IF(HBL[[#This Row],[Hållbar mängd]]&gt;0,CONCATENATE(Rapporteringsår,"-",HBL[[#This Row],[ID]]),"")</f>
        <v/>
      </c>
      <c r="F741" s="9" t="str">
        <f>IF(HBL[[#This Row],[Hållbar mängd]]&gt;0,Organisationsnummer,"")</f>
        <v/>
      </c>
      <c r="G741" s="9" t="str">
        <f>IF(HBL[[#This Row],[Hållbar mängd]]&gt;0,Rapporteringsår,"")</f>
        <v/>
      </c>
      <c r="H741" s="76" t="str">
        <f>IFERROR(VLOOKUP(HBL[[#This Row],[Råvara]],Råvaror!$B$3:$D$81,3,FALSE),"")</f>
        <v/>
      </c>
      <c r="I741" s="76" t="str">
        <f>IFERROR(VLOOKUP(HBL[[#This Row],[Råvara]],Råvaror!$B$3:$E$81,4,FALSE),"")</f>
        <v/>
      </c>
      <c r="J741" s="76" t="str">
        <f>IFERROR(VLOOKUP(HBL[[#This Row],[Drivmedel]],DML_drivmedel[[FuelID]:[Drivmedel]],6,FALSE),"")</f>
        <v/>
      </c>
      <c r="K741" s="148">
        <v>3739</v>
      </c>
      <c r="L741" s="3"/>
      <c r="M741" s="3"/>
      <c r="N741" s="3"/>
      <c r="O741" s="78"/>
      <c r="P741" s="3"/>
      <c r="Q741" s="3" t="str">
        <f>IFERROR(HLOOKUP(HBL[[#This Row],[Bränslekategori]],Listor!$G$292:$N$306,IF(HBL[[#This Row],[Enhet]]=Listor!$A$44,14,IF(HBL[[#This Row],[Enhet]]=Listor!$A$45,15,"")),FALSE),"")</f>
        <v/>
      </c>
      <c r="R741" s="3"/>
      <c r="S741" s="3"/>
      <c r="T741" s="3"/>
      <c r="U741" s="3"/>
      <c r="V741" s="3"/>
      <c r="W741" s="3"/>
      <c r="X741" s="3"/>
      <c r="Y741" s="77" t="str">
        <f>IF(HBL[[#This Row],[Produktionskedja]]&lt;&gt;"",VLOOKUP(HBL[[#This Row],[Produktionskedja]],Normalvärden[],4,FALSE),"")</f>
        <v/>
      </c>
      <c r="Z741" s="54"/>
      <c r="AA741" s="3"/>
      <c r="AB741" s="54"/>
      <c r="AC741" s="55" t="str">
        <f>IF(HBL[[#This Row],[Växthusgasutsläpp g CO2e/MJ]]&lt;&gt;"",IF(HBL[[#This Row],[Växthusgasutsläpp g CO2e/MJ]]&gt;(0.5*VLOOKUP(HBL[[#This Row],[Användningsområde]],Användningsområde[],2,FALSE)),"Utsläppsminskningen är mindre än 50 % och uppfyller därför inte hållbarhetskriterierna",""),"")</f>
        <v/>
      </c>
      <c r="AD741" s="55"/>
    </row>
    <row r="742" spans="2:30" x14ac:dyDescent="0.35">
      <c r="B742" s="9" t="str">
        <f>IF(HBL[[#This Row],[Hållbar mängd]]&gt;0,IF(HBL[[#This Row],[Enhet]]=Listor!$A$44,HBL[[#This Row],[Hållbar mängd]]*HBL[[#This Row],[Effektivt värmevärde]]*1000,HBL[[#This Row],[Hållbar mängd]]*HBL[[#This Row],[Effektivt värmevärde]]),"")</f>
        <v/>
      </c>
      <c r="C742" s="120" t="str">
        <f>IFERROR(IF(VLOOKUP(HBL[[#This Row],[Drivmedel]],DML_drivmedel[[FuelID]:[Reduktionsplikt]],10,FALSE)="Ja",VLOOKUP(HBL[[#This Row],[Drivmedelskategori]],Drivmedel[],5,FALSE),""),"")</f>
        <v/>
      </c>
      <c r="D742" s="9" t="str">
        <f>IFERROR(IF(HBL[[#This Row],[Hållbar mängd]]&gt;0,HBL[[#This Row],[Växthusgasutsläpp g CO2e/MJ]]*HBL[[#This Row],[Energimängd MJ]]/1000000,""),"")</f>
        <v/>
      </c>
      <c r="E742" s="9" t="str">
        <f>IF(HBL[[#This Row],[Hållbar mängd]]&gt;0,CONCATENATE(Rapporteringsår,"-",HBL[[#This Row],[ID]]),"")</f>
        <v/>
      </c>
      <c r="F742" s="9" t="str">
        <f>IF(HBL[[#This Row],[Hållbar mängd]]&gt;0,Organisationsnummer,"")</f>
        <v/>
      </c>
      <c r="G742" s="9" t="str">
        <f>IF(HBL[[#This Row],[Hållbar mängd]]&gt;0,Rapporteringsår,"")</f>
        <v/>
      </c>
      <c r="H742" s="76" t="str">
        <f>IFERROR(VLOOKUP(HBL[[#This Row],[Råvara]],Råvaror!$B$3:$D$81,3,FALSE),"")</f>
        <v/>
      </c>
      <c r="I742" s="76" t="str">
        <f>IFERROR(VLOOKUP(HBL[[#This Row],[Råvara]],Råvaror!$B$3:$E$81,4,FALSE),"")</f>
        <v/>
      </c>
      <c r="J742" s="76" t="str">
        <f>IFERROR(VLOOKUP(HBL[[#This Row],[Drivmedel]],DML_drivmedel[[FuelID]:[Drivmedel]],6,FALSE),"")</f>
        <v/>
      </c>
      <c r="K742" s="148">
        <v>3740</v>
      </c>
      <c r="L742" s="3"/>
      <c r="M742" s="3"/>
      <c r="N742" s="3"/>
      <c r="O742" s="78"/>
      <c r="P742" s="3"/>
      <c r="Q742" s="3" t="str">
        <f>IFERROR(HLOOKUP(HBL[[#This Row],[Bränslekategori]],Listor!$G$292:$N$306,IF(HBL[[#This Row],[Enhet]]=Listor!$A$44,14,IF(HBL[[#This Row],[Enhet]]=Listor!$A$45,15,"")),FALSE),"")</f>
        <v/>
      </c>
      <c r="R742" s="3"/>
      <c r="S742" s="3"/>
      <c r="T742" s="3"/>
      <c r="U742" s="3"/>
      <c r="V742" s="3"/>
      <c r="W742" s="3"/>
      <c r="X742" s="3"/>
      <c r="Y742" s="77" t="str">
        <f>IF(HBL[[#This Row],[Produktionskedja]]&lt;&gt;"",VLOOKUP(HBL[[#This Row],[Produktionskedja]],Normalvärden[],4,FALSE),"")</f>
        <v/>
      </c>
      <c r="Z742" s="54"/>
      <c r="AA742" s="3"/>
      <c r="AB742" s="54"/>
      <c r="AC742" s="55" t="str">
        <f>IF(HBL[[#This Row],[Växthusgasutsläpp g CO2e/MJ]]&lt;&gt;"",IF(HBL[[#This Row],[Växthusgasutsläpp g CO2e/MJ]]&gt;(0.5*VLOOKUP(HBL[[#This Row],[Användningsområde]],Användningsområde[],2,FALSE)),"Utsläppsminskningen är mindre än 50 % och uppfyller därför inte hållbarhetskriterierna",""),"")</f>
        <v/>
      </c>
      <c r="AD742" s="55"/>
    </row>
    <row r="743" spans="2:30" x14ac:dyDescent="0.35">
      <c r="B743" s="9" t="str">
        <f>IF(HBL[[#This Row],[Hållbar mängd]]&gt;0,IF(HBL[[#This Row],[Enhet]]=Listor!$A$44,HBL[[#This Row],[Hållbar mängd]]*HBL[[#This Row],[Effektivt värmevärde]]*1000,HBL[[#This Row],[Hållbar mängd]]*HBL[[#This Row],[Effektivt värmevärde]]),"")</f>
        <v/>
      </c>
      <c r="C743" s="120" t="str">
        <f>IFERROR(IF(VLOOKUP(HBL[[#This Row],[Drivmedel]],DML_drivmedel[[FuelID]:[Reduktionsplikt]],10,FALSE)="Ja",VLOOKUP(HBL[[#This Row],[Drivmedelskategori]],Drivmedel[],5,FALSE),""),"")</f>
        <v/>
      </c>
      <c r="D743" s="9" t="str">
        <f>IFERROR(IF(HBL[[#This Row],[Hållbar mängd]]&gt;0,HBL[[#This Row],[Växthusgasutsläpp g CO2e/MJ]]*HBL[[#This Row],[Energimängd MJ]]/1000000,""),"")</f>
        <v/>
      </c>
      <c r="E743" s="9" t="str">
        <f>IF(HBL[[#This Row],[Hållbar mängd]]&gt;0,CONCATENATE(Rapporteringsår,"-",HBL[[#This Row],[ID]]),"")</f>
        <v/>
      </c>
      <c r="F743" s="9" t="str">
        <f>IF(HBL[[#This Row],[Hållbar mängd]]&gt;0,Organisationsnummer,"")</f>
        <v/>
      </c>
      <c r="G743" s="9" t="str">
        <f>IF(HBL[[#This Row],[Hållbar mängd]]&gt;0,Rapporteringsår,"")</f>
        <v/>
      </c>
      <c r="H743" s="76" t="str">
        <f>IFERROR(VLOOKUP(HBL[[#This Row],[Råvara]],Råvaror!$B$3:$D$81,3,FALSE),"")</f>
        <v/>
      </c>
      <c r="I743" s="76" t="str">
        <f>IFERROR(VLOOKUP(HBL[[#This Row],[Råvara]],Råvaror!$B$3:$E$81,4,FALSE),"")</f>
        <v/>
      </c>
      <c r="J743" s="76" t="str">
        <f>IFERROR(VLOOKUP(HBL[[#This Row],[Drivmedel]],DML_drivmedel[[FuelID]:[Drivmedel]],6,FALSE),"")</f>
        <v/>
      </c>
      <c r="K743" s="148">
        <v>3741</v>
      </c>
      <c r="L743" s="3"/>
      <c r="M743" s="3"/>
      <c r="N743" s="3"/>
      <c r="O743" s="78"/>
      <c r="P743" s="3"/>
      <c r="Q743" s="3" t="str">
        <f>IFERROR(HLOOKUP(HBL[[#This Row],[Bränslekategori]],Listor!$G$292:$N$306,IF(HBL[[#This Row],[Enhet]]=Listor!$A$44,14,IF(HBL[[#This Row],[Enhet]]=Listor!$A$45,15,"")),FALSE),"")</f>
        <v/>
      </c>
      <c r="R743" s="3"/>
      <c r="S743" s="3"/>
      <c r="T743" s="3"/>
      <c r="U743" s="3"/>
      <c r="V743" s="3"/>
      <c r="W743" s="3"/>
      <c r="X743" s="3"/>
      <c r="Y743" s="77" t="str">
        <f>IF(HBL[[#This Row],[Produktionskedja]]&lt;&gt;"",VLOOKUP(HBL[[#This Row],[Produktionskedja]],Normalvärden[],4,FALSE),"")</f>
        <v/>
      </c>
      <c r="Z743" s="54"/>
      <c r="AA743" s="3"/>
      <c r="AB743" s="54"/>
      <c r="AC743" s="55" t="str">
        <f>IF(HBL[[#This Row],[Växthusgasutsläpp g CO2e/MJ]]&lt;&gt;"",IF(HBL[[#This Row],[Växthusgasutsläpp g CO2e/MJ]]&gt;(0.5*VLOOKUP(HBL[[#This Row],[Användningsområde]],Användningsområde[],2,FALSE)),"Utsläppsminskningen är mindre än 50 % och uppfyller därför inte hållbarhetskriterierna",""),"")</f>
        <v/>
      </c>
      <c r="AD743" s="55"/>
    </row>
    <row r="744" spans="2:30" x14ac:dyDescent="0.35">
      <c r="B744" s="9" t="str">
        <f>IF(HBL[[#This Row],[Hållbar mängd]]&gt;0,IF(HBL[[#This Row],[Enhet]]=Listor!$A$44,HBL[[#This Row],[Hållbar mängd]]*HBL[[#This Row],[Effektivt värmevärde]]*1000,HBL[[#This Row],[Hållbar mängd]]*HBL[[#This Row],[Effektivt värmevärde]]),"")</f>
        <v/>
      </c>
      <c r="C744" s="120" t="str">
        <f>IFERROR(IF(VLOOKUP(HBL[[#This Row],[Drivmedel]],DML_drivmedel[[FuelID]:[Reduktionsplikt]],10,FALSE)="Ja",VLOOKUP(HBL[[#This Row],[Drivmedelskategori]],Drivmedel[],5,FALSE),""),"")</f>
        <v/>
      </c>
      <c r="D744" s="9" t="str">
        <f>IFERROR(IF(HBL[[#This Row],[Hållbar mängd]]&gt;0,HBL[[#This Row],[Växthusgasutsläpp g CO2e/MJ]]*HBL[[#This Row],[Energimängd MJ]]/1000000,""),"")</f>
        <v/>
      </c>
      <c r="E744" s="9" t="str">
        <f>IF(HBL[[#This Row],[Hållbar mängd]]&gt;0,CONCATENATE(Rapporteringsår,"-",HBL[[#This Row],[ID]]),"")</f>
        <v/>
      </c>
      <c r="F744" s="9" t="str">
        <f>IF(HBL[[#This Row],[Hållbar mängd]]&gt;0,Organisationsnummer,"")</f>
        <v/>
      </c>
      <c r="G744" s="9" t="str">
        <f>IF(HBL[[#This Row],[Hållbar mängd]]&gt;0,Rapporteringsår,"")</f>
        <v/>
      </c>
      <c r="H744" s="76" t="str">
        <f>IFERROR(VLOOKUP(HBL[[#This Row],[Råvara]],Råvaror!$B$3:$D$81,3,FALSE),"")</f>
        <v/>
      </c>
      <c r="I744" s="76" t="str">
        <f>IFERROR(VLOOKUP(HBL[[#This Row],[Råvara]],Råvaror!$B$3:$E$81,4,FALSE),"")</f>
        <v/>
      </c>
      <c r="J744" s="76" t="str">
        <f>IFERROR(VLOOKUP(HBL[[#This Row],[Drivmedel]],DML_drivmedel[[FuelID]:[Drivmedel]],6,FALSE),"")</f>
        <v/>
      </c>
      <c r="K744" s="148">
        <v>3742</v>
      </c>
      <c r="L744" s="3"/>
      <c r="M744" s="3"/>
      <c r="N744" s="3"/>
      <c r="O744" s="78"/>
      <c r="P744" s="3"/>
      <c r="Q744" s="3" t="str">
        <f>IFERROR(HLOOKUP(HBL[[#This Row],[Bränslekategori]],Listor!$G$292:$N$306,IF(HBL[[#This Row],[Enhet]]=Listor!$A$44,14,IF(HBL[[#This Row],[Enhet]]=Listor!$A$45,15,"")),FALSE),"")</f>
        <v/>
      </c>
      <c r="R744" s="3"/>
      <c r="S744" s="3"/>
      <c r="T744" s="3"/>
      <c r="U744" s="3"/>
      <c r="V744" s="3"/>
      <c r="W744" s="3"/>
      <c r="X744" s="3"/>
      <c r="Y744" s="77" t="str">
        <f>IF(HBL[[#This Row],[Produktionskedja]]&lt;&gt;"",VLOOKUP(HBL[[#This Row],[Produktionskedja]],Normalvärden[],4,FALSE),"")</f>
        <v/>
      </c>
      <c r="Z744" s="54"/>
      <c r="AA744" s="3"/>
      <c r="AB744" s="54"/>
      <c r="AC744" s="55" t="str">
        <f>IF(HBL[[#This Row],[Växthusgasutsläpp g CO2e/MJ]]&lt;&gt;"",IF(HBL[[#This Row],[Växthusgasutsläpp g CO2e/MJ]]&gt;(0.5*VLOOKUP(HBL[[#This Row],[Användningsområde]],Användningsområde[],2,FALSE)),"Utsläppsminskningen är mindre än 50 % och uppfyller därför inte hållbarhetskriterierna",""),"")</f>
        <v/>
      </c>
      <c r="AD744" s="55"/>
    </row>
    <row r="745" spans="2:30" x14ac:dyDescent="0.35">
      <c r="B745" s="9" t="str">
        <f>IF(HBL[[#This Row],[Hållbar mängd]]&gt;0,IF(HBL[[#This Row],[Enhet]]=Listor!$A$44,HBL[[#This Row],[Hållbar mängd]]*HBL[[#This Row],[Effektivt värmevärde]]*1000,HBL[[#This Row],[Hållbar mängd]]*HBL[[#This Row],[Effektivt värmevärde]]),"")</f>
        <v/>
      </c>
      <c r="C745" s="120" t="str">
        <f>IFERROR(IF(VLOOKUP(HBL[[#This Row],[Drivmedel]],DML_drivmedel[[FuelID]:[Reduktionsplikt]],10,FALSE)="Ja",VLOOKUP(HBL[[#This Row],[Drivmedelskategori]],Drivmedel[],5,FALSE),""),"")</f>
        <v/>
      </c>
      <c r="D745" s="9" t="str">
        <f>IFERROR(IF(HBL[[#This Row],[Hållbar mängd]]&gt;0,HBL[[#This Row],[Växthusgasutsläpp g CO2e/MJ]]*HBL[[#This Row],[Energimängd MJ]]/1000000,""),"")</f>
        <v/>
      </c>
      <c r="E745" s="9" t="str">
        <f>IF(HBL[[#This Row],[Hållbar mängd]]&gt;0,CONCATENATE(Rapporteringsår,"-",HBL[[#This Row],[ID]]),"")</f>
        <v/>
      </c>
      <c r="F745" s="9" t="str">
        <f>IF(HBL[[#This Row],[Hållbar mängd]]&gt;0,Organisationsnummer,"")</f>
        <v/>
      </c>
      <c r="G745" s="9" t="str">
        <f>IF(HBL[[#This Row],[Hållbar mängd]]&gt;0,Rapporteringsår,"")</f>
        <v/>
      </c>
      <c r="H745" s="76" t="str">
        <f>IFERROR(VLOOKUP(HBL[[#This Row],[Råvara]],Råvaror!$B$3:$D$81,3,FALSE),"")</f>
        <v/>
      </c>
      <c r="I745" s="76" t="str">
        <f>IFERROR(VLOOKUP(HBL[[#This Row],[Råvara]],Råvaror!$B$3:$E$81,4,FALSE),"")</f>
        <v/>
      </c>
      <c r="J745" s="76" t="str">
        <f>IFERROR(VLOOKUP(HBL[[#This Row],[Drivmedel]],DML_drivmedel[[FuelID]:[Drivmedel]],6,FALSE),"")</f>
        <v/>
      </c>
      <c r="K745" s="148">
        <v>3743</v>
      </c>
      <c r="L745" s="3"/>
      <c r="M745" s="3"/>
      <c r="N745" s="3"/>
      <c r="O745" s="78"/>
      <c r="P745" s="3"/>
      <c r="Q745" s="3" t="str">
        <f>IFERROR(HLOOKUP(HBL[[#This Row],[Bränslekategori]],Listor!$G$292:$N$306,IF(HBL[[#This Row],[Enhet]]=Listor!$A$44,14,IF(HBL[[#This Row],[Enhet]]=Listor!$A$45,15,"")),FALSE),"")</f>
        <v/>
      </c>
      <c r="R745" s="3"/>
      <c r="S745" s="3"/>
      <c r="T745" s="3"/>
      <c r="U745" s="3"/>
      <c r="V745" s="3"/>
      <c r="W745" s="3"/>
      <c r="X745" s="3"/>
      <c r="Y745" s="77" t="str">
        <f>IF(HBL[[#This Row],[Produktionskedja]]&lt;&gt;"",VLOOKUP(HBL[[#This Row],[Produktionskedja]],Normalvärden[],4,FALSE),"")</f>
        <v/>
      </c>
      <c r="Z745" s="54"/>
      <c r="AA745" s="3"/>
      <c r="AB745" s="54"/>
      <c r="AC745" s="55" t="str">
        <f>IF(HBL[[#This Row],[Växthusgasutsläpp g CO2e/MJ]]&lt;&gt;"",IF(HBL[[#This Row],[Växthusgasutsläpp g CO2e/MJ]]&gt;(0.5*VLOOKUP(HBL[[#This Row],[Användningsområde]],Användningsområde[],2,FALSE)),"Utsläppsminskningen är mindre än 50 % och uppfyller därför inte hållbarhetskriterierna",""),"")</f>
        <v/>
      </c>
      <c r="AD745" s="55"/>
    </row>
    <row r="746" spans="2:30" x14ac:dyDescent="0.35">
      <c r="B746" s="9" t="str">
        <f>IF(HBL[[#This Row],[Hållbar mängd]]&gt;0,IF(HBL[[#This Row],[Enhet]]=Listor!$A$44,HBL[[#This Row],[Hållbar mängd]]*HBL[[#This Row],[Effektivt värmevärde]]*1000,HBL[[#This Row],[Hållbar mängd]]*HBL[[#This Row],[Effektivt värmevärde]]),"")</f>
        <v/>
      </c>
      <c r="C746" s="120" t="str">
        <f>IFERROR(IF(VLOOKUP(HBL[[#This Row],[Drivmedel]],DML_drivmedel[[FuelID]:[Reduktionsplikt]],10,FALSE)="Ja",VLOOKUP(HBL[[#This Row],[Drivmedelskategori]],Drivmedel[],5,FALSE),""),"")</f>
        <v/>
      </c>
      <c r="D746" s="9" t="str">
        <f>IFERROR(IF(HBL[[#This Row],[Hållbar mängd]]&gt;0,HBL[[#This Row],[Växthusgasutsläpp g CO2e/MJ]]*HBL[[#This Row],[Energimängd MJ]]/1000000,""),"")</f>
        <v/>
      </c>
      <c r="E746" s="9" t="str">
        <f>IF(HBL[[#This Row],[Hållbar mängd]]&gt;0,CONCATENATE(Rapporteringsår,"-",HBL[[#This Row],[ID]]),"")</f>
        <v/>
      </c>
      <c r="F746" s="9" t="str">
        <f>IF(HBL[[#This Row],[Hållbar mängd]]&gt;0,Organisationsnummer,"")</f>
        <v/>
      </c>
      <c r="G746" s="9" t="str">
        <f>IF(HBL[[#This Row],[Hållbar mängd]]&gt;0,Rapporteringsår,"")</f>
        <v/>
      </c>
      <c r="H746" s="76" t="str">
        <f>IFERROR(VLOOKUP(HBL[[#This Row],[Råvara]],Råvaror!$B$3:$D$81,3,FALSE),"")</f>
        <v/>
      </c>
      <c r="I746" s="76" t="str">
        <f>IFERROR(VLOOKUP(HBL[[#This Row],[Råvara]],Råvaror!$B$3:$E$81,4,FALSE),"")</f>
        <v/>
      </c>
      <c r="J746" s="76" t="str">
        <f>IFERROR(VLOOKUP(HBL[[#This Row],[Drivmedel]],DML_drivmedel[[FuelID]:[Drivmedel]],6,FALSE),"")</f>
        <v/>
      </c>
      <c r="K746" s="148">
        <v>3744</v>
      </c>
      <c r="L746" s="3"/>
      <c r="M746" s="3"/>
      <c r="N746" s="3"/>
      <c r="O746" s="78"/>
      <c r="P746" s="3"/>
      <c r="Q746" s="3" t="str">
        <f>IFERROR(HLOOKUP(HBL[[#This Row],[Bränslekategori]],Listor!$G$292:$N$306,IF(HBL[[#This Row],[Enhet]]=Listor!$A$44,14,IF(HBL[[#This Row],[Enhet]]=Listor!$A$45,15,"")),FALSE),"")</f>
        <v/>
      </c>
      <c r="R746" s="3"/>
      <c r="S746" s="3"/>
      <c r="T746" s="3"/>
      <c r="U746" s="3"/>
      <c r="V746" s="3"/>
      <c r="W746" s="3"/>
      <c r="X746" s="3"/>
      <c r="Y746" s="77" t="str">
        <f>IF(HBL[[#This Row],[Produktionskedja]]&lt;&gt;"",VLOOKUP(HBL[[#This Row],[Produktionskedja]],Normalvärden[],4,FALSE),"")</f>
        <v/>
      </c>
      <c r="Z746" s="54"/>
      <c r="AA746" s="3"/>
      <c r="AB746" s="54"/>
      <c r="AC746" s="55" t="str">
        <f>IF(HBL[[#This Row],[Växthusgasutsläpp g CO2e/MJ]]&lt;&gt;"",IF(HBL[[#This Row],[Växthusgasutsläpp g CO2e/MJ]]&gt;(0.5*VLOOKUP(HBL[[#This Row],[Användningsområde]],Användningsområde[],2,FALSE)),"Utsläppsminskningen är mindre än 50 % och uppfyller därför inte hållbarhetskriterierna",""),"")</f>
        <v/>
      </c>
      <c r="AD746" s="55"/>
    </row>
    <row r="747" spans="2:30" x14ac:dyDescent="0.35">
      <c r="B747" s="9" t="str">
        <f>IF(HBL[[#This Row],[Hållbar mängd]]&gt;0,IF(HBL[[#This Row],[Enhet]]=Listor!$A$44,HBL[[#This Row],[Hållbar mängd]]*HBL[[#This Row],[Effektivt värmevärde]]*1000,HBL[[#This Row],[Hållbar mängd]]*HBL[[#This Row],[Effektivt värmevärde]]),"")</f>
        <v/>
      </c>
      <c r="C747" s="120" t="str">
        <f>IFERROR(IF(VLOOKUP(HBL[[#This Row],[Drivmedel]],DML_drivmedel[[FuelID]:[Reduktionsplikt]],10,FALSE)="Ja",VLOOKUP(HBL[[#This Row],[Drivmedelskategori]],Drivmedel[],5,FALSE),""),"")</f>
        <v/>
      </c>
      <c r="D747" s="9" t="str">
        <f>IFERROR(IF(HBL[[#This Row],[Hållbar mängd]]&gt;0,HBL[[#This Row],[Växthusgasutsläpp g CO2e/MJ]]*HBL[[#This Row],[Energimängd MJ]]/1000000,""),"")</f>
        <v/>
      </c>
      <c r="E747" s="9" t="str">
        <f>IF(HBL[[#This Row],[Hållbar mängd]]&gt;0,CONCATENATE(Rapporteringsår,"-",HBL[[#This Row],[ID]]),"")</f>
        <v/>
      </c>
      <c r="F747" s="9" t="str">
        <f>IF(HBL[[#This Row],[Hållbar mängd]]&gt;0,Organisationsnummer,"")</f>
        <v/>
      </c>
      <c r="G747" s="9" t="str">
        <f>IF(HBL[[#This Row],[Hållbar mängd]]&gt;0,Rapporteringsår,"")</f>
        <v/>
      </c>
      <c r="H747" s="76" t="str">
        <f>IFERROR(VLOOKUP(HBL[[#This Row],[Råvara]],Råvaror!$B$3:$D$81,3,FALSE),"")</f>
        <v/>
      </c>
      <c r="I747" s="76" t="str">
        <f>IFERROR(VLOOKUP(HBL[[#This Row],[Råvara]],Råvaror!$B$3:$E$81,4,FALSE),"")</f>
        <v/>
      </c>
      <c r="J747" s="76" t="str">
        <f>IFERROR(VLOOKUP(HBL[[#This Row],[Drivmedel]],DML_drivmedel[[FuelID]:[Drivmedel]],6,FALSE),"")</f>
        <v/>
      </c>
      <c r="K747" s="148">
        <v>3745</v>
      </c>
      <c r="L747" s="3"/>
      <c r="M747" s="3"/>
      <c r="N747" s="3"/>
      <c r="O747" s="78"/>
      <c r="P747" s="3"/>
      <c r="Q747" s="3" t="str">
        <f>IFERROR(HLOOKUP(HBL[[#This Row],[Bränslekategori]],Listor!$G$292:$N$306,IF(HBL[[#This Row],[Enhet]]=Listor!$A$44,14,IF(HBL[[#This Row],[Enhet]]=Listor!$A$45,15,"")),FALSE),"")</f>
        <v/>
      </c>
      <c r="R747" s="3"/>
      <c r="S747" s="3"/>
      <c r="T747" s="3"/>
      <c r="U747" s="3"/>
      <c r="V747" s="3"/>
      <c r="W747" s="3"/>
      <c r="X747" s="3"/>
      <c r="Y747" s="77" t="str">
        <f>IF(HBL[[#This Row],[Produktionskedja]]&lt;&gt;"",VLOOKUP(HBL[[#This Row],[Produktionskedja]],Normalvärden[],4,FALSE),"")</f>
        <v/>
      </c>
      <c r="Z747" s="54"/>
      <c r="AA747" s="3"/>
      <c r="AB747" s="54"/>
      <c r="AC747" s="55" t="str">
        <f>IF(HBL[[#This Row],[Växthusgasutsläpp g CO2e/MJ]]&lt;&gt;"",IF(HBL[[#This Row],[Växthusgasutsläpp g CO2e/MJ]]&gt;(0.5*VLOOKUP(HBL[[#This Row],[Användningsområde]],Användningsområde[],2,FALSE)),"Utsläppsminskningen är mindre än 50 % och uppfyller därför inte hållbarhetskriterierna",""),"")</f>
        <v/>
      </c>
      <c r="AD747" s="55"/>
    </row>
    <row r="748" spans="2:30" x14ac:dyDescent="0.35">
      <c r="B748" s="9" t="str">
        <f>IF(HBL[[#This Row],[Hållbar mängd]]&gt;0,IF(HBL[[#This Row],[Enhet]]=Listor!$A$44,HBL[[#This Row],[Hållbar mängd]]*HBL[[#This Row],[Effektivt värmevärde]]*1000,HBL[[#This Row],[Hållbar mängd]]*HBL[[#This Row],[Effektivt värmevärde]]),"")</f>
        <v/>
      </c>
      <c r="C748" s="120" t="str">
        <f>IFERROR(IF(VLOOKUP(HBL[[#This Row],[Drivmedel]],DML_drivmedel[[FuelID]:[Reduktionsplikt]],10,FALSE)="Ja",VLOOKUP(HBL[[#This Row],[Drivmedelskategori]],Drivmedel[],5,FALSE),""),"")</f>
        <v/>
      </c>
      <c r="D748" s="9" t="str">
        <f>IFERROR(IF(HBL[[#This Row],[Hållbar mängd]]&gt;0,HBL[[#This Row],[Växthusgasutsläpp g CO2e/MJ]]*HBL[[#This Row],[Energimängd MJ]]/1000000,""),"")</f>
        <v/>
      </c>
      <c r="E748" s="9" t="str">
        <f>IF(HBL[[#This Row],[Hållbar mängd]]&gt;0,CONCATENATE(Rapporteringsår,"-",HBL[[#This Row],[ID]]),"")</f>
        <v/>
      </c>
      <c r="F748" s="9" t="str">
        <f>IF(HBL[[#This Row],[Hållbar mängd]]&gt;0,Organisationsnummer,"")</f>
        <v/>
      </c>
      <c r="G748" s="9" t="str">
        <f>IF(HBL[[#This Row],[Hållbar mängd]]&gt;0,Rapporteringsår,"")</f>
        <v/>
      </c>
      <c r="H748" s="76" t="str">
        <f>IFERROR(VLOOKUP(HBL[[#This Row],[Råvara]],Råvaror!$B$3:$D$81,3,FALSE),"")</f>
        <v/>
      </c>
      <c r="I748" s="76" t="str">
        <f>IFERROR(VLOOKUP(HBL[[#This Row],[Råvara]],Råvaror!$B$3:$E$81,4,FALSE),"")</f>
        <v/>
      </c>
      <c r="J748" s="76" t="str">
        <f>IFERROR(VLOOKUP(HBL[[#This Row],[Drivmedel]],DML_drivmedel[[FuelID]:[Drivmedel]],6,FALSE),"")</f>
        <v/>
      </c>
      <c r="K748" s="148">
        <v>3746</v>
      </c>
      <c r="L748" s="3"/>
      <c r="M748" s="3"/>
      <c r="N748" s="3"/>
      <c r="O748" s="78"/>
      <c r="P748" s="3"/>
      <c r="Q748" s="3" t="str">
        <f>IFERROR(HLOOKUP(HBL[[#This Row],[Bränslekategori]],Listor!$G$292:$N$306,IF(HBL[[#This Row],[Enhet]]=Listor!$A$44,14,IF(HBL[[#This Row],[Enhet]]=Listor!$A$45,15,"")),FALSE),"")</f>
        <v/>
      </c>
      <c r="R748" s="3"/>
      <c r="S748" s="3"/>
      <c r="T748" s="3"/>
      <c r="U748" s="3"/>
      <c r="V748" s="3"/>
      <c r="W748" s="3"/>
      <c r="X748" s="3"/>
      <c r="Y748" s="77" t="str">
        <f>IF(HBL[[#This Row],[Produktionskedja]]&lt;&gt;"",VLOOKUP(HBL[[#This Row],[Produktionskedja]],Normalvärden[],4,FALSE),"")</f>
        <v/>
      </c>
      <c r="Z748" s="54"/>
      <c r="AA748" s="3"/>
      <c r="AB748" s="54"/>
      <c r="AC748" s="55" t="str">
        <f>IF(HBL[[#This Row],[Växthusgasutsläpp g CO2e/MJ]]&lt;&gt;"",IF(HBL[[#This Row],[Växthusgasutsläpp g CO2e/MJ]]&gt;(0.5*VLOOKUP(HBL[[#This Row],[Användningsområde]],Användningsområde[],2,FALSE)),"Utsläppsminskningen är mindre än 50 % och uppfyller därför inte hållbarhetskriterierna",""),"")</f>
        <v/>
      </c>
      <c r="AD748" s="55"/>
    </row>
    <row r="749" spans="2:30" x14ac:dyDescent="0.35">
      <c r="B749" s="9" t="str">
        <f>IF(HBL[[#This Row],[Hållbar mängd]]&gt;0,IF(HBL[[#This Row],[Enhet]]=Listor!$A$44,HBL[[#This Row],[Hållbar mängd]]*HBL[[#This Row],[Effektivt värmevärde]]*1000,HBL[[#This Row],[Hållbar mängd]]*HBL[[#This Row],[Effektivt värmevärde]]),"")</f>
        <v/>
      </c>
      <c r="C749" s="120" t="str">
        <f>IFERROR(IF(VLOOKUP(HBL[[#This Row],[Drivmedel]],DML_drivmedel[[FuelID]:[Reduktionsplikt]],10,FALSE)="Ja",VLOOKUP(HBL[[#This Row],[Drivmedelskategori]],Drivmedel[],5,FALSE),""),"")</f>
        <v/>
      </c>
      <c r="D749" s="9" t="str">
        <f>IFERROR(IF(HBL[[#This Row],[Hållbar mängd]]&gt;0,HBL[[#This Row],[Växthusgasutsläpp g CO2e/MJ]]*HBL[[#This Row],[Energimängd MJ]]/1000000,""),"")</f>
        <v/>
      </c>
      <c r="E749" s="9" t="str">
        <f>IF(HBL[[#This Row],[Hållbar mängd]]&gt;0,CONCATENATE(Rapporteringsår,"-",HBL[[#This Row],[ID]]),"")</f>
        <v/>
      </c>
      <c r="F749" s="9" t="str">
        <f>IF(HBL[[#This Row],[Hållbar mängd]]&gt;0,Organisationsnummer,"")</f>
        <v/>
      </c>
      <c r="G749" s="9" t="str">
        <f>IF(HBL[[#This Row],[Hållbar mängd]]&gt;0,Rapporteringsår,"")</f>
        <v/>
      </c>
      <c r="H749" s="76" t="str">
        <f>IFERROR(VLOOKUP(HBL[[#This Row],[Råvara]],Råvaror!$B$3:$D$81,3,FALSE),"")</f>
        <v/>
      </c>
      <c r="I749" s="76" t="str">
        <f>IFERROR(VLOOKUP(HBL[[#This Row],[Råvara]],Råvaror!$B$3:$E$81,4,FALSE),"")</f>
        <v/>
      </c>
      <c r="J749" s="76" t="str">
        <f>IFERROR(VLOOKUP(HBL[[#This Row],[Drivmedel]],DML_drivmedel[[FuelID]:[Drivmedel]],6,FALSE),"")</f>
        <v/>
      </c>
      <c r="K749" s="148">
        <v>3747</v>
      </c>
      <c r="L749" s="3"/>
      <c r="M749" s="3"/>
      <c r="N749" s="3"/>
      <c r="O749" s="78"/>
      <c r="P749" s="3"/>
      <c r="Q749" s="3" t="str">
        <f>IFERROR(HLOOKUP(HBL[[#This Row],[Bränslekategori]],Listor!$G$292:$N$306,IF(HBL[[#This Row],[Enhet]]=Listor!$A$44,14,IF(HBL[[#This Row],[Enhet]]=Listor!$A$45,15,"")),FALSE),"")</f>
        <v/>
      </c>
      <c r="R749" s="3"/>
      <c r="S749" s="3"/>
      <c r="T749" s="3"/>
      <c r="U749" s="3"/>
      <c r="V749" s="3"/>
      <c r="W749" s="3"/>
      <c r="X749" s="3"/>
      <c r="Y749" s="77" t="str">
        <f>IF(HBL[[#This Row],[Produktionskedja]]&lt;&gt;"",VLOOKUP(HBL[[#This Row],[Produktionskedja]],Normalvärden[],4,FALSE),"")</f>
        <v/>
      </c>
      <c r="Z749" s="54"/>
      <c r="AA749" s="3"/>
      <c r="AB749" s="54"/>
      <c r="AC749" s="55" t="str">
        <f>IF(HBL[[#This Row],[Växthusgasutsläpp g CO2e/MJ]]&lt;&gt;"",IF(HBL[[#This Row],[Växthusgasutsläpp g CO2e/MJ]]&gt;(0.5*VLOOKUP(HBL[[#This Row],[Användningsområde]],Användningsområde[],2,FALSE)),"Utsläppsminskningen är mindre än 50 % och uppfyller därför inte hållbarhetskriterierna",""),"")</f>
        <v/>
      </c>
      <c r="AD749" s="55"/>
    </row>
    <row r="750" spans="2:30" x14ac:dyDescent="0.35">
      <c r="B750" s="9" t="str">
        <f>IF(HBL[[#This Row],[Hållbar mängd]]&gt;0,IF(HBL[[#This Row],[Enhet]]=Listor!$A$44,HBL[[#This Row],[Hållbar mängd]]*HBL[[#This Row],[Effektivt värmevärde]]*1000,HBL[[#This Row],[Hållbar mängd]]*HBL[[#This Row],[Effektivt värmevärde]]),"")</f>
        <v/>
      </c>
      <c r="C750" s="120" t="str">
        <f>IFERROR(IF(VLOOKUP(HBL[[#This Row],[Drivmedel]],DML_drivmedel[[FuelID]:[Reduktionsplikt]],10,FALSE)="Ja",VLOOKUP(HBL[[#This Row],[Drivmedelskategori]],Drivmedel[],5,FALSE),""),"")</f>
        <v/>
      </c>
      <c r="D750" s="9" t="str">
        <f>IFERROR(IF(HBL[[#This Row],[Hållbar mängd]]&gt;0,HBL[[#This Row],[Växthusgasutsläpp g CO2e/MJ]]*HBL[[#This Row],[Energimängd MJ]]/1000000,""),"")</f>
        <v/>
      </c>
      <c r="E750" s="9" t="str">
        <f>IF(HBL[[#This Row],[Hållbar mängd]]&gt;0,CONCATENATE(Rapporteringsår,"-",HBL[[#This Row],[ID]]),"")</f>
        <v/>
      </c>
      <c r="F750" s="9" t="str">
        <f>IF(HBL[[#This Row],[Hållbar mängd]]&gt;0,Organisationsnummer,"")</f>
        <v/>
      </c>
      <c r="G750" s="9" t="str">
        <f>IF(HBL[[#This Row],[Hållbar mängd]]&gt;0,Rapporteringsår,"")</f>
        <v/>
      </c>
      <c r="H750" s="76" t="str">
        <f>IFERROR(VLOOKUP(HBL[[#This Row],[Råvara]],Råvaror!$B$3:$D$81,3,FALSE),"")</f>
        <v/>
      </c>
      <c r="I750" s="76" t="str">
        <f>IFERROR(VLOOKUP(HBL[[#This Row],[Råvara]],Råvaror!$B$3:$E$81,4,FALSE),"")</f>
        <v/>
      </c>
      <c r="J750" s="76" t="str">
        <f>IFERROR(VLOOKUP(HBL[[#This Row],[Drivmedel]],DML_drivmedel[[FuelID]:[Drivmedel]],6,FALSE),"")</f>
        <v/>
      </c>
      <c r="K750" s="148">
        <v>3748</v>
      </c>
      <c r="L750" s="3"/>
      <c r="M750" s="3"/>
      <c r="N750" s="3"/>
      <c r="O750" s="78"/>
      <c r="P750" s="3"/>
      <c r="Q750" s="3" t="str">
        <f>IFERROR(HLOOKUP(HBL[[#This Row],[Bränslekategori]],Listor!$G$292:$N$306,IF(HBL[[#This Row],[Enhet]]=Listor!$A$44,14,IF(HBL[[#This Row],[Enhet]]=Listor!$A$45,15,"")),FALSE),"")</f>
        <v/>
      </c>
      <c r="R750" s="3"/>
      <c r="S750" s="3"/>
      <c r="T750" s="3"/>
      <c r="U750" s="3"/>
      <c r="V750" s="3"/>
      <c r="W750" s="3"/>
      <c r="X750" s="3"/>
      <c r="Y750" s="77" t="str">
        <f>IF(HBL[[#This Row],[Produktionskedja]]&lt;&gt;"",VLOOKUP(HBL[[#This Row],[Produktionskedja]],Normalvärden[],4,FALSE),"")</f>
        <v/>
      </c>
      <c r="Z750" s="54"/>
      <c r="AA750" s="3"/>
      <c r="AB750" s="54"/>
      <c r="AC750" s="55" t="str">
        <f>IF(HBL[[#This Row],[Växthusgasutsläpp g CO2e/MJ]]&lt;&gt;"",IF(HBL[[#This Row],[Växthusgasutsläpp g CO2e/MJ]]&gt;(0.5*VLOOKUP(HBL[[#This Row],[Användningsområde]],Användningsområde[],2,FALSE)),"Utsläppsminskningen är mindre än 50 % och uppfyller därför inte hållbarhetskriterierna",""),"")</f>
        <v/>
      </c>
      <c r="AD750" s="55"/>
    </row>
    <row r="751" spans="2:30" x14ac:dyDescent="0.35">
      <c r="B751" s="9" t="str">
        <f>IF(HBL[[#This Row],[Hållbar mängd]]&gt;0,IF(HBL[[#This Row],[Enhet]]=Listor!$A$44,HBL[[#This Row],[Hållbar mängd]]*HBL[[#This Row],[Effektivt värmevärde]]*1000,HBL[[#This Row],[Hållbar mängd]]*HBL[[#This Row],[Effektivt värmevärde]]),"")</f>
        <v/>
      </c>
      <c r="C751" s="120" t="str">
        <f>IFERROR(IF(VLOOKUP(HBL[[#This Row],[Drivmedel]],DML_drivmedel[[FuelID]:[Reduktionsplikt]],10,FALSE)="Ja",VLOOKUP(HBL[[#This Row],[Drivmedelskategori]],Drivmedel[],5,FALSE),""),"")</f>
        <v/>
      </c>
      <c r="D751" s="9" t="str">
        <f>IFERROR(IF(HBL[[#This Row],[Hållbar mängd]]&gt;0,HBL[[#This Row],[Växthusgasutsläpp g CO2e/MJ]]*HBL[[#This Row],[Energimängd MJ]]/1000000,""),"")</f>
        <v/>
      </c>
      <c r="E751" s="9" t="str">
        <f>IF(HBL[[#This Row],[Hållbar mängd]]&gt;0,CONCATENATE(Rapporteringsår,"-",HBL[[#This Row],[ID]]),"")</f>
        <v/>
      </c>
      <c r="F751" s="9" t="str">
        <f>IF(HBL[[#This Row],[Hållbar mängd]]&gt;0,Organisationsnummer,"")</f>
        <v/>
      </c>
      <c r="G751" s="9" t="str">
        <f>IF(HBL[[#This Row],[Hållbar mängd]]&gt;0,Rapporteringsår,"")</f>
        <v/>
      </c>
      <c r="H751" s="76" t="str">
        <f>IFERROR(VLOOKUP(HBL[[#This Row],[Råvara]],Råvaror!$B$3:$D$81,3,FALSE),"")</f>
        <v/>
      </c>
      <c r="I751" s="76" t="str">
        <f>IFERROR(VLOOKUP(HBL[[#This Row],[Råvara]],Råvaror!$B$3:$E$81,4,FALSE),"")</f>
        <v/>
      </c>
      <c r="J751" s="76" t="str">
        <f>IFERROR(VLOOKUP(HBL[[#This Row],[Drivmedel]],DML_drivmedel[[FuelID]:[Drivmedel]],6,FALSE),"")</f>
        <v/>
      </c>
      <c r="K751" s="148">
        <v>3749</v>
      </c>
      <c r="L751" s="3"/>
      <c r="M751" s="3"/>
      <c r="N751" s="3"/>
      <c r="O751" s="78"/>
      <c r="P751" s="3"/>
      <c r="Q751" s="3" t="str">
        <f>IFERROR(HLOOKUP(HBL[[#This Row],[Bränslekategori]],Listor!$G$292:$N$306,IF(HBL[[#This Row],[Enhet]]=Listor!$A$44,14,IF(HBL[[#This Row],[Enhet]]=Listor!$A$45,15,"")),FALSE),"")</f>
        <v/>
      </c>
      <c r="R751" s="3"/>
      <c r="S751" s="3"/>
      <c r="T751" s="3"/>
      <c r="U751" s="3"/>
      <c r="V751" s="3"/>
      <c r="W751" s="3"/>
      <c r="X751" s="3"/>
      <c r="Y751" s="77" t="str">
        <f>IF(HBL[[#This Row],[Produktionskedja]]&lt;&gt;"",VLOOKUP(HBL[[#This Row],[Produktionskedja]],Normalvärden[],4,FALSE),"")</f>
        <v/>
      </c>
      <c r="Z751" s="54"/>
      <c r="AA751" s="3"/>
      <c r="AB751" s="54"/>
      <c r="AC751" s="55" t="str">
        <f>IF(HBL[[#This Row],[Växthusgasutsläpp g CO2e/MJ]]&lt;&gt;"",IF(HBL[[#This Row],[Växthusgasutsläpp g CO2e/MJ]]&gt;(0.5*VLOOKUP(HBL[[#This Row],[Användningsområde]],Användningsområde[],2,FALSE)),"Utsläppsminskningen är mindre än 50 % och uppfyller därför inte hållbarhetskriterierna",""),"")</f>
        <v/>
      </c>
      <c r="AD751" s="55"/>
    </row>
    <row r="752" spans="2:30" x14ac:dyDescent="0.35">
      <c r="B752" s="9" t="str">
        <f>IF(HBL[[#This Row],[Hållbar mängd]]&gt;0,IF(HBL[[#This Row],[Enhet]]=Listor!$A$44,HBL[[#This Row],[Hållbar mängd]]*HBL[[#This Row],[Effektivt värmevärde]]*1000,HBL[[#This Row],[Hållbar mängd]]*HBL[[#This Row],[Effektivt värmevärde]]),"")</f>
        <v/>
      </c>
      <c r="C752" s="120" t="str">
        <f>IFERROR(IF(VLOOKUP(HBL[[#This Row],[Drivmedel]],DML_drivmedel[[FuelID]:[Reduktionsplikt]],10,FALSE)="Ja",VLOOKUP(HBL[[#This Row],[Drivmedelskategori]],Drivmedel[],5,FALSE),""),"")</f>
        <v/>
      </c>
      <c r="D752" s="9" t="str">
        <f>IFERROR(IF(HBL[[#This Row],[Hållbar mängd]]&gt;0,HBL[[#This Row],[Växthusgasutsläpp g CO2e/MJ]]*HBL[[#This Row],[Energimängd MJ]]/1000000,""),"")</f>
        <v/>
      </c>
      <c r="E752" s="9" t="str">
        <f>IF(HBL[[#This Row],[Hållbar mängd]]&gt;0,CONCATENATE(Rapporteringsår,"-",HBL[[#This Row],[ID]]),"")</f>
        <v/>
      </c>
      <c r="F752" s="9" t="str">
        <f>IF(HBL[[#This Row],[Hållbar mängd]]&gt;0,Organisationsnummer,"")</f>
        <v/>
      </c>
      <c r="G752" s="9" t="str">
        <f>IF(HBL[[#This Row],[Hållbar mängd]]&gt;0,Rapporteringsår,"")</f>
        <v/>
      </c>
      <c r="H752" s="76" t="str">
        <f>IFERROR(VLOOKUP(HBL[[#This Row],[Råvara]],Råvaror!$B$3:$D$81,3,FALSE),"")</f>
        <v/>
      </c>
      <c r="I752" s="76" t="str">
        <f>IFERROR(VLOOKUP(HBL[[#This Row],[Råvara]],Råvaror!$B$3:$E$81,4,FALSE),"")</f>
        <v/>
      </c>
      <c r="J752" s="76" t="str">
        <f>IFERROR(VLOOKUP(HBL[[#This Row],[Drivmedel]],DML_drivmedel[[FuelID]:[Drivmedel]],6,FALSE),"")</f>
        <v/>
      </c>
      <c r="K752" s="148">
        <v>3750</v>
      </c>
      <c r="L752" s="3"/>
      <c r="M752" s="3"/>
      <c r="N752" s="3"/>
      <c r="O752" s="78"/>
      <c r="P752" s="3"/>
      <c r="Q752" s="3" t="str">
        <f>IFERROR(HLOOKUP(HBL[[#This Row],[Bränslekategori]],Listor!$G$292:$N$306,IF(HBL[[#This Row],[Enhet]]=Listor!$A$44,14,IF(HBL[[#This Row],[Enhet]]=Listor!$A$45,15,"")),FALSE),"")</f>
        <v/>
      </c>
      <c r="R752" s="3"/>
      <c r="S752" s="3"/>
      <c r="T752" s="3"/>
      <c r="U752" s="3"/>
      <c r="V752" s="3"/>
      <c r="W752" s="3"/>
      <c r="X752" s="3"/>
      <c r="Y752" s="77" t="str">
        <f>IF(HBL[[#This Row],[Produktionskedja]]&lt;&gt;"",VLOOKUP(HBL[[#This Row],[Produktionskedja]],Normalvärden[],4,FALSE),"")</f>
        <v/>
      </c>
      <c r="Z752" s="54"/>
      <c r="AA752" s="3"/>
      <c r="AB752" s="54"/>
      <c r="AC752" s="55" t="str">
        <f>IF(HBL[[#This Row],[Växthusgasutsläpp g CO2e/MJ]]&lt;&gt;"",IF(HBL[[#This Row],[Växthusgasutsläpp g CO2e/MJ]]&gt;(0.5*VLOOKUP(HBL[[#This Row],[Användningsområde]],Användningsområde[],2,FALSE)),"Utsläppsminskningen är mindre än 50 % och uppfyller därför inte hållbarhetskriterierna",""),"")</f>
        <v/>
      </c>
      <c r="AD752" s="55"/>
    </row>
    <row r="753" spans="2:30" x14ac:dyDescent="0.35">
      <c r="B753" s="9" t="str">
        <f>IF(HBL[[#This Row],[Hållbar mängd]]&gt;0,IF(HBL[[#This Row],[Enhet]]=Listor!$A$44,HBL[[#This Row],[Hållbar mängd]]*HBL[[#This Row],[Effektivt värmevärde]]*1000,HBL[[#This Row],[Hållbar mängd]]*HBL[[#This Row],[Effektivt värmevärde]]),"")</f>
        <v/>
      </c>
      <c r="C753" s="120" t="str">
        <f>IFERROR(IF(VLOOKUP(HBL[[#This Row],[Drivmedel]],DML_drivmedel[[FuelID]:[Reduktionsplikt]],10,FALSE)="Ja",VLOOKUP(HBL[[#This Row],[Drivmedelskategori]],Drivmedel[],5,FALSE),""),"")</f>
        <v/>
      </c>
      <c r="D753" s="9" t="str">
        <f>IFERROR(IF(HBL[[#This Row],[Hållbar mängd]]&gt;0,HBL[[#This Row],[Växthusgasutsläpp g CO2e/MJ]]*HBL[[#This Row],[Energimängd MJ]]/1000000,""),"")</f>
        <v/>
      </c>
      <c r="E753" s="9" t="str">
        <f>IF(HBL[[#This Row],[Hållbar mängd]]&gt;0,CONCATENATE(Rapporteringsår,"-",HBL[[#This Row],[ID]]),"")</f>
        <v/>
      </c>
      <c r="F753" s="9" t="str">
        <f>IF(HBL[[#This Row],[Hållbar mängd]]&gt;0,Organisationsnummer,"")</f>
        <v/>
      </c>
      <c r="G753" s="9" t="str">
        <f>IF(HBL[[#This Row],[Hållbar mängd]]&gt;0,Rapporteringsår,"")</f>
        <v/>
      </c>
      <c r="H753" s="76" t="str">
        <f>IFERROR(VLOOKUP(HBL[[#This Row],[Råvara]],Råvaror!$B$3:$D$81,3,FALSE),"")</f>
        <v/>
      </c>
      <c r="I753" s="76" t="str">
        <f>IFERROR(VLOOKUP(HBL[[#This Row],[Råvara]],Råvaror!$B$3:$E$81,4,FALSE),"")</f>
        <v/>
      </c>
      <c r="J753" s="76" t="str">
        <f>IFERROR(VLOOKUP(HBL[[#This Row],[Drivmedel]],DML_drivmedel[[FuelID]:[Drivmedel]],6,FALSE),"")</f>
        <v/>
      </c>
      <c r="K753" s="148">
        <v>3751</v>
      </c>
      <c r="L753" s="3"/>
      <c r="M753" s="3"/>
      <c r="N753" s="3"/>
      <c r="O753" s="78"/>
      <c r="P753" s="3"/>
      <c r="Q753" s="3" t="str">
        <f>IFERROR(HLOOKUP(HBL[[#This Row],[Bränslekategori]],Listor!$G$292:$N$306,IF(HBL[[#This Row],[Enhet]]=Listor!$A$44,14,IF(HBL[[#This Row],[Enhet]]=Listor!$A$45,15,"")),FALSE),"")</f>
        <v/>
      </c>
      <c r="R753" s="3"/>
      <c r="S753" s="3"/>
      <c r="T753" s="3"/>
      <c r="U753" s="3"/>
      <c r="V753" s="3"/>
      <c r="W753" s="3"/>
      <c r="X753" s="3"/>
      <c r="Y753" s="77" t="str">
        <f>IF(HBL[[#This Row],[Produktionskedja]]&lt;&gt;"",VLOOKUP(HBL[[#This Row],[Produktionskedja]],Normalvärden[],4,FALSE),"")</f>
        <v/>
      </c>
      <c r="Z753" s="54"/>
      <c r="AA753" s="3"/>
      <c r="AB753" s="54"/>
      <c r="AC753" s="55" t="str">
        <f>IF(HBL[[#This Row],[Växthusgasutsläpp g CO2e/MJ]]&lt;&gt;"",IF(HBL[[#This Row],[Växthusgasutsläpp g CO2e/MJ]]&gt;(0.5*VLOOKUP(HBL[[#This Row],[Användningsområde]],Användningsområde[],2,FALSE)),"Utsläppsminskningen är mindre än 50 % och uppfyller därför inte hållbarhetskriterierna",""),"")</f>
        <v/>
      </c>
      <c r="AD753" s="55"/>
    </row>
    <row r="754" spans="2:30" x14ac:dyDescent="0.35">
      <c r="B754" s="9" t="str">
        <f>IF(HBL[[#This Row],[Hållbar mängd]]&gt;0,IF(HBL[[#This Row],[Enhet]]=Listor!$A$44,HBL[[#This Row],[Hållbar mängd]]*HBL[[#This Row],[Effektivt värmevärde]]*1000,HBL[[#This Row],[Hållbar mängd]]*HBL[[#This Row],[Effektivt värmevärde]]),"")</f>
        <v/>
      </c>
      <c r="C754" s="120" t="str">
        <f>IFERROR(IF(VLOOKUP(HBL[[#This Row],[Drivmedel]],DML_drivmedel[[FuelID]:[Reduktionsplikt]],10,FALSE)="Ja",VLOOKUP(HBL[[#This Row],[Drivmedelskategori]],Drivmedel[],5,FALSE),""),"")</f>
        <v/>
      </c>
      <c r="D754" s="9" t="str">
        <f>IFERROR(IF(HBL[[#This Row],[Hållbar mängd]]&gt;0,HBL[[#This Row],[Växthusgasutsläpp g CO2e/MJ]]*HBL[[#This Row],[Energimängd MJ]]/1000000,""),"")</f>
        <v/>
      </c>
      <c r="E754" s="9" t="str">
        <f>IF(HBL[[#This Row],[Hållbar mängd]]&gt;0,CONCATENATE(Rapporteringsår,"-",HBL[[#This Row],[ID]]),"")</f>
        <v/>
      </c>
      <c r="F754" s="9" t="str">
        <f>IF(HBL[[#This Row],[Hållbar mängd]]&gt;0,Organisationsnummer,"")</f>
        <v/>
      </c>
      <c r="G754" s="9" t="str">
        <f>IF(HBL[[#This Row],[Hållbar mängd]]&gt;0,Rapporteringsår,"")</f>
        <v/>
      </c>
      <c r="H754" s="76" t="str">
        <f>IFERROR(VLOOKUP(HBL[[#This Row],[Råvara]],Råvaror!$B$3:$D$81,3,FALSE),"")</f>
        <v/>
      </c>
      <c r="I754" s="76" t="str">
        <f>IFERROR(VLOOKUP(HBL[[#This Row],[Råvara]],Råvaror!$B$3:$E$81,4,FALSE),"")</f>
        <v/>
      </c>
      <c r="J754" s="76" t="str">
        <f>IFERROR(VLOOKUP(HBL[[#This Row],[Drivmedel]],DML_drivmedel[[FuelID]:[Drivmedel]],6,FALSE),"")</f>
        <v/>
      </c>
      <c r="K754" s="148">
        <v>3752</v>
      </c>
      <c r="L754" s="3"/>
      <c r="M754" s="3"/>
      <c r="N754" s="3"/>
      <c r="O754" s="78"/>
      <c r="P754" s="3"/>
      <c r="Q754" s="3" t="str">
        <f>IFERROR(HLOOKUP(HBL[[#This Row],[Bränslekategori]],Listor!$G$292:$N$306,IF(HBL[[#This Row],[Enhet]]=Listor!$A$44,14,IF(HBL[[#This Row],[Enhet]]=Listor!$A$45,15,"")),FALSE),"")</f>
        <v/>
      </c>
      <c r="R754" s="3"/>
      <c r="S754" s="3"/>
      <c r="T754" s="3"/>
      <c r="U754" s="3"/>
      <c r="V754" s="3"/>
      <c r="W754" s="3"/>
      <c r="X754" s="3"/>
      <c r="Y754" s="77" t="str">
        <f>IF(HBL[[#This Row],[Produktionskedja]]&lt;&gt;"",VLOOKUP(HBL[[#This Row],[Produktionskedja]],Normalvärden[],4,FALSE),"")</f>
        <v/>
      </c>
      <c r="Z754" s="54"/>
      <c r="AA754" s="3"/>
      <c r="AB754" s="54"/>
      <c r="AC754" s="55" t="str">
        <f>IF(HBL[[#This Row],[Växthusgasutsläpp g CO2e/MJ]]&lt;&gt;"",IF(HBL[[#This Row],[Växthusgasutsläpp g CO2e/MJ]]&gt;(0.5*VLOOKUP(HBL[[#This Row],[Användningsområde]],Användningsområde[],2,FALSE)),"Utsläppsminskningen är mindre än 50 % och uppfyller därför inte hållbarhetskriterierna",""),"")</f>
        <v/>
      </c>
      <c r="AD754" s="55"/>
    </row>
    <row r="755" spans="2:30" x14ac:dyDescent="0.35">
      <c r="B755" s="9" t="str">
        <f>IF(HBL[[#This Row],[Hållbar mängd]]&gt;0,IF(HBL[[#This Row],[Enhet]]=Listor!$A$44,HBL[[#This Row],[Hållbar mängd]]*HBL[[#This Row],[Effektivt värmevärde]]*1000,HBL[[#This Row],[Hållbar mängd]]*HBL[[#This Row],[Effektivt värmevärde]]),"")</f>
        <v/>
      </c>
      <c r="C755" s="120" t="str">
        <f>IFERROR(IF(VLOOKUP(HBL[[#This Row],[Drivmedel]],DML_drivmedel[[FuelID]:[Reduktionsplikt]],10,FALSE)="Ja",VLOOKUP(HBL[[#This Row],[Drivmedelskategori]],Drivmedel[],5,FALSE),""),"")</f>
        <v/>
      </c>
      <c r="D755" s="9" t="str">
        <f>IFERROR(IF(HBL[[#This Row],[Hållbar mängd]]&gt;0,HBL[[#This Row],[Växthusgasutsläpp g CO2e/MJ]]*HBL[[#This Row],[Energimängd MJ]]/1000000,""),"")</f>
        <v/>
      </c>
      <c r="E755" s="9" t="str">
        <f>IF(HBL[[#This Row],[Hållbar mängd]]&gt;0,CONCATENATE(Rapporteringsår,"-",HBL[[#This Row],[ID]]),"")</f>
        <v/>
      </c>
      <c r="F755" s="9" t="str">
        <f>IF(HBL[[#This Row],[Hållbar mängd]]&gt;0,Organisationsnummer,"")</f>
        <v/>
      </c>
      <c r="G755" s="9" t="str">
        <f>IF(HBL[[#This Row],[Hållbar mängd]]&gt;0,Rapporteringsår,"")</f>
        <v/>
      </c>
      <c r="H755" s="76" t="str">
        <f>IFERROR(VLOOKUP(HBL[[#This Row],[Råvara]],Råvaror!$B$3:$D$81,3,FALSE),"")</f>
        <v/>
      </c>
      <c r="I755" s="76" t="str">
        <f>IFERROR(VLOOKUP(HBL[[#This Row],[Råvara]],Råvaror!$B$3:$E$81,4,FALSE),"")</f>
        <v/>
      </c>
      <c r="J755" s="76" t="str">
        <f>IFERROR(VLOOKUP(HBL[[#This Row],[Drivmedel]],DML_drivmedel[[FuelID]:[Drivmedel]],6,FALSE),"")</f>
        <v/>
      </c>
      <c r="K755" s="148">
        <v>3753</v>
      </c>
      <c r="L755" s="3"/>
      <c r="M755" s="3"/>
      <c r="N755" s="3"/>
      <c r="O755" s="78"/>
      <c r="P755" s="3"/>
      <c r="Q755" s="3" t="str">
        <f>IFERROR(HLOOKUP(HBL[[#This Row],[Bränslekategori]],Listor!$G$292:$N$306,IF(HBL[[#This Row],[Enhet]]=Listor!$A$44,14,IF(HBL[[#This Row],[Enhet]]=Listor!$A$45,15,"")),FALSE),"")</f>
        <v/>
      </c>
      <c r="R755" s="3"/>
      <c r="S755" s="3"/>
      <c r="T755" s="3"/>
      <c r="U755" s="3"/>
      <c r="V755" s="3"/>
      <c r="W755" s="3"/>
      <c r="X755" s="3"/>
      <c r="Y755" s="77" t="str">
        <f>IF(HBL[[#This Row],[Produktionskedja]]&lt;&gt;"",VLOOKUP(HBL[[#This Row],[Produktionskedja]],Normalvärden[],4,FALSE),"")</f>
        <v/>
      </c>
      <c r="Z755" s="54"/>
      <c r="AA755" s="3"/>
      <c r="AB755" s="54"/>
      <c r="AC755" s="55" t="str">
        <f>IF(HBL[[#This Row],[Växthusgasutsläpp g CO2e/MJ]]&lt;&gt;"",IF(HBL[[#This Row],[Växthusgasutsläpp g CO2e/MJ]]&gt;(0.5*VLOOKUP(HBL[[#This Row],[Användningsområde]],Användningsområde[],2,FALSE)),"Utsläppsminskningen är mindre än 50 % och uppfyller därför inte hållbarhetskriterierna",""),"")</f>
        <v/>
      </c>
      <c r="AD755" s="55"/>
    </row>
    <row r="756" spans="2:30" x14ac:dyDescent="0.35">
      <c r="B756" s="9" t="str">
        <f>IF(HBL[[#This Row],[Hållbar mängd]]&gt;0,IF(HBL[[#This Row],[Enhet]]=Listor!$A$44,HBL[[#This Row],[Hållbar mängd]]*HBL[[#This Row],[Effektivt värmevärde]]*1000,HBL[[#This Row],[Hållbar mängd]]*HBL[[#This Row],[Effektivt värmevärde]]),"")</f>
        <v/>
      </c>
      <c r="C756" s="120" t="str">
        <f>IFERROR(IF(VLOOKUP(HBL[[#This Row],[Drivmedel]],DML_drivmedel[[FuelID]:[Reduktionsplikt]],10,FALSE)="Ja",VLOOKUP(HBL[[#This Row],[Drivmedelskategori]],Drivmedel[],5,FALSE),""),"")</f>
        <v/>
      </c>
      <c r="D756" s="9" t="str">
        <f>IFERROR(IF(HBL[[#This Row],[Hållbar mängd]]&gt;0,HBL[[#This Row],[Växthusgasutsläpp g CO2e/MJ]]*HBL[[#This Row],[Energimängd MJ]]/1000000,""),"")</f>
        <v/>
      </c>
      <c r="E756" s="9" t="str">
        <f>IF(HBL[[#This Row],[Hållbar mängd]]&gt;0,CONCATENATE(Rapporteringsår,"-",HBL[[#This Row],[ID]]),"")</f>
        <v/>
      </c>
      <c r="F756" s="9" t="str">
        <f>IF(HBL[[#This Row],[Hållbar mängd]]&gt;0,Organisationsnummer,"")</f>
        <v/>
      </c>
      <c r="G756" s="9" t="str">
        <f>IF(HBL[[#This Row],[Hållbar mängd]]&gt;0,Rapporteringsår,"")</f>
        <v/>
      </c>
      <c r="H756" s="76" t="str">
        <f>IFERROR(VLOOKUP(HBL[[#This Row],[Råvara]],Råvaror!$B$3:$D$81,3,FALSE),"")</f>
        <v/>
      </c>
      <c r="I756" s="76" t="str">
        <f>IFERROR(VLOOKUP(HBL[[#This Row],[Råvara]],Råvaror!$B$3:$E$81,4,FALSE),"")</f>
        <v/>
      </c>
      <c r="J756" s="76" t="str">
        <f>IFERROR(VLOOKUP(HBL[[#This Row],[Drivmedel]],DML_drivmedel[[FuelID]:[Drivmedel]],6,FALSE),"")</f>
        <v/>
      </c>
      <c r="K756" s="148">
        <v>3754</v>
      </c>
      <c r="L756" s="3"/>
      <c r="M756" s="3"/>
      <c r="N756" s="3"/>
      <c r="O756" s="78"/>
      <c r="P756" s="3"/>
      <c r="Q756" s="3" t="str">
        <f>IFERROR(HLOOKUP(HBL[[#This Row],[Bränslekategori]],Listor!$G$292:$N$306,IF(HBL[[#This Row],[Enhet]]=Listor!$A$44,14,IF(HBL[[#This Row],[Enhet]]=Listor!$A$45,15,"")),FALSE),"")</f>
        <v/>
      </c>
      <c r="R756" s="3"/>
      <c r="S756" s="3"/>
      <c r="T756" s="3"/>
      <c r="U756" s="3"/>
      <c r="V756" s="3"/>
      <c r="W756" s="3"/>
      <c r="X756" s="3"/>
      <c r="Y756" s="77" t="str">
        <f>IF(HBL[[#This Row],[Produktionskedja]]&lt;&gt;"",VLOOKUP(HBL[[#This Row],[Produktionskedja]],Normalvärden[],4,FALSE),"")</f>
        <v/>
      </c>
      <c r="Z756" s="54"/>
      <c r="AA756" s="3"/>
      <c r="AB756" s="54"/>
      <c r="AC756" s="55" t="str">
        <f>IF(HBL[[#This Row],[Växthusgasutsläpp g CO2e/MJ]]&lt;&gt;"",IF(HBL[[#This Row],[Växthusgasutsläpp g CO2e/MJ]]&gt;(0.5*VLOOKUP(HBL[[#This Row],[Användningsområde]],Användningsområde[],2,FALSE)),"Utsläppsminskningen är mindre än 50 % och uppfyller därför inte hållbarhetskriterierna",""),"")</f>
        <v/>
      </c>
      <c r="AD756" s="55"/>
    </row>
    <row r="757" spans="2:30" x14ac:dyDescent="0.35">
      <c r="B757" s="9" t="str">
        <f>IF(HBL[[#This Row],[Hållbar mängd]]&gt;0,IF(HBL[[#This Row],[Enhet]]=Listor!$A$44,HBL[[#This Row],[Hållbar mängd]]*HBL[[#This Row],[Effektivt värmevärde]]*1000,HBL[[#This Row],[Hållbar mängd]]*HBL[[#This Row],[Effektivt värmevärde]]),"")</f>
        <v/>
      </c>
      <c r="C757" s="120" t="str">
        <f>IFERROR(IF(VLOOKUP(HBL[[#This Row],[Drivmedel]],DML_drivmedel[[FuelID]:[Reduktionsplikt]],10,FALSE)="Ja",VLOOKUP(HBL[[#This Row],[Drivmedelskategori]],Drivmedel[],5,FALSE),""),"")</f>
        <v/>
      </c>
      <c r="D757" s="9" t="str">
        <f>IFERROR(IF(HBL[[#This Row],[Hållbar mängd]]&gt;0,HBL[[#This Row],[Växthusgasutsläpp g CO2e/MJ]]*HBL[[#This Row],[Energimängd MJ]]/1000000,""),"")</f>
        <v/>
      </c>
      <c r="E757" s="9" t="str">
        <f>IF(HBL[[#This Row],[Hållbar mängd]]&gt;0,CONCATENATE(Rapporteringsår,"-",HBL[[#This Row],[ID]]),"")</f>
        <v/>
      </c>
      <c r="F757" s="9" t="str">
        <f>IF(HBL[[#This Row],[Hållbar mängd]]&gt;0,Organisationsnummer,"")</f>
        <v/>
      </c>
      <c r="G757" s="9" t="str">
        <f>IF(HBL[[#This Row],[Hållbar mängd]]&gt;0,Rapporteringsår,"")</f>
        <v/>
      </c>
      <c r="H757" s="76" t="str">
        <f>IFERROR(VLOOKUP(HBL[[#This Row],[Råvara]],Råvaror!$B$3:$D$81,3,FALSE),"")</f>
        <v/>
      </c>
      <c r="I757" s="76" t="str">
        <f>IFERROR(VLOOKUP(HBL[[#This Row],[Råvara]],Råvaror!$B$3:$E$81,4,FALSE),"")</f>
        <v/>
      </c>
      <c r="J757" s="76" t="str">
        <f>IFERROR(VLOOKUP(HBL[[#This Row],[Drivmedel]],DML_drivmedel[[FuelID]:[Drivmedel]],6,FALSE),"")</f>
        <v/>
      </c>
      <c r="K757" s="148">
        <v>3755</v>
      </c>
      <c r="L757" s="3"/>
      <c r="M757" s="3"/>
      <c r="N757" s="3"/>
      <c r="O757" s="78"/>
      <c r="P757" s="3"/>
      <c r="Q757" s="3" t="str">
        <f>IFERROR(HLOOKUP(HBL[[#This Row],[Bränslekategori]],Listor!$G$292:$N$306,IF(HBL[[#This Row],[Enhet]]=Listor!$A$44,14,IF(HBL[[#This Row],[Enhet]]=Listor!$A$45,15,"")),FALSE),"")</f>
        <v/>
      </c>
      <c r="R757" s="3"/>
      <c r="S757" s="3"/>
      <c r="T757" s="3"/>
      <c r="U757" s="3"/>
      <c r="V757" s="3"/>
      <c r="W757" s="3"/>
      <c r="X757" s="3"/>
      <c r="Y757" s="77" t="str">
        <f>IF(HBL[[#This Row],[Produktionskedja]]&lt;&gt;"",VLOOKUP(HBL[[#This Row],[Produktionskedja]],Normalvärden[],4,FALSE),"")</f>
        <v/>
      </c>
      <c r="Z757" s="54"/>
      <c r="AA757" s="3"/>
      <c r="AB757" s="54"/>
      <c r="AC757" s="55" t="str">
        <f>IF(HBL[[#This Row],[Växthusgasutsläpp g CO2e/MJ]]&lt;&gt;"",IF(HBL[[#This Row],[Växthusgasutsläpp g CO2e/MJ]]&gt;(0.5*VLOOKUP(HBL[[#This Row],[Användningsområde]],Användningsområde[],2,FALSE)),"Utsläppsminskningen är mindre än 50 % och uppfyller därför inte hållbarhetskriterierna",""),"")</f>
        <v/>
      </c>
      <c r="AD757" s="55"/>
    </row>
    <row r="758" spans="2:30" x14ac:dyDescent="0.35">
      <c r="B758" s="9" t="str">
        <f>IF(HBL[[#This Row],[Hållbar mängd]]&gt;0,IF(HBL[[#This Row],[Enhet]]=Listor!$A$44,HBL[[#This Row],[Hållbar mängd]]*HBL[[#This Row],[Effektivt värmevärde]]*1000,HBL[[#This Row],[Hållbar mängd]]*HBL[[#This Row],[Effektivt värmevärde]]),"")</f>
        <v/>
      </c>
      <c r="C758" s="120" t="str">
        <f>IFERROR(IF(VLOOKUP(HBL[[#This Row],[Drivmedel]],DML_drivmedel[[FuelID]:[Reduktionsplikt]],10,FALSE)="Ja",VLOOKUP(HBL[[#This Row],[Drivmedelskategori]],Drivmedel[],5,FALSE),""),"")</f>
        <v/>
      </c>
      <c r="D758" s="9" t="str">
        <f>IFERROR(IF(HBL[[#This Row],[Hållbar mängd]]&gt;0,HBL[[#This Row],[Växthusgasutsläpp g CO2e/MJ]]*HBL[[#This Row],[Energimängd MJ]]/1000000,""),"")</f>
        <v/>
      </c>
      <c r="E758" s="9" t="str">
        <f>IF(HBL[[#This Row],[Hållbar mängd]]&gt;0,CONCATENATE(Rapporteringsår,"-",HBL[[#This Row],[ID]]),"")</f>
        <v/>
      </c>
      <c r="F758" s="9" t="str">
        <f>IF(HBL[[#This Row],[Hållbar mängd]]&gt;0,Organisationsnummer,"")</f>
        <v/>
      </c>
      <c r="G758" s="9" t="str">
        <f>IF(HBL[[#This Row],[Hållbar mängd]]&gt;0,Rapporteringsår,"")</f>
        <v/>
      </c>
      <c r="H758" s="76" t="str">
        <f>IFERROR(VLOOKUP(HBL[[#This Row],[Råvara]],Råvaror!$B$3:$D$81,3,FALSE),"")</f>
        <v/>
      </c>
      <c r="I758" s="76" t="str">
        <f>IFERROR(VLOOKUP(HBL[[#This Row],[Råvara]],Råvaror!$B$3:$E$81,4,FALSE),"")</f>
        <v/>
      </c>
      <c r="J758" s="76" t="str">
        <f>IFERROR(VLOOKUP(HBL[[#This Row],[Drivmedel]],DML_drivmedel[[FuelID]:[Drivmedel]],6,FALSE),"")</f>
        <v/>
      </c>
      <c r="K758" s="148">
        <v>3756</v>
      </c>
      <c r="L758" s="3"/>
      <c r="M758" s="3"/>
      <c r="N758" s="3"/>
      <c r="O758" s="78"/>
      <c r="P758" s="3"/>
      <c r="Q758" s="3" t="str">
        <f>IFERROR(HLOOKUP(HBL[[#This Row],[Bränslekategori]],Listor!$G$292:$N$306,IF(HBL[[#This Row],[Enhet]]=Listor!$A$44,14,IF(HBL[[#This Row],[Enhet]]=Listor!$A$45,15,"")),FALSE),"")</f>
        <v/>
      </c>
      <c r="R758" s="3"/>
      <c r="S758" s="3"/>
      <c r="T758" s="3"/>
      <c r="U758" s="3"/>
      <c r="V758" s="3"/>
      <c r="W758" s="3"/>
      <c r="X758" s="3"/>
      <c r="Y758" s="77" t="str">
        <f>IF(HBL[[#This Row],[Produktionskedja]]&lt;&gt;"",VLOOKUP(HBL[[#This Row],[Produktionskedja]],Normalvärden[],4,FALSE),"")</f>
        <v/>
      </c>
      <c r="Z758" s="54"/>
      <c r="AA758" s="3"/>
      <c r="AB758" s="54"/>
      <c r="AC758" s="55" t="str">
        <f>IF(HBL[[#This Row],[Växthusgasutsläpp g CO2e/MJ]]&lt;&gt;"",IF(HBL[[#This Row],[Växthusgasutsläpp g CO2e/MJ]]&gt;(0.5*VLOOKUP(HBL[[#This Row],[Användningsområde]],Användningsområde[],2,FALSE)),"Utsläppsminskningen är mindre än 50 % och uppfyller därför inte hållbarhetskriterierna",""),"")</f>
        <v/>
      </c>
      <c r="AD758" s="55"/>
    </row>
    <row r="759" spans="2:30" x14ac:dyDescent="0.35">
      <c r="B759" s="9" t="str">
        <f>IF(HBL[[#This Row],[Hållbar mängd]]&gt;0,IF(HBL[[#This Row],[Enhet]]=Listor!$A$44,HBL[[#This Row],[Hållbar mängd]]*HBL[[#This Row],[Effektivt värmevärde]]*1000,HBL[[#This Row],[Hållbar mängd]]*HBL[[#This Row],[Effektivt värmevärde]]),"")</f>
        <v/>
      </c>
      <c r="C759" s="120" t="str">
        <f>IFERROR(IF(VLOOKUP(HBL[[#This Row],[Drivmedel]],DML_drivmedel[[FuelID]:[Reduktionsplikt]],10,FALSE)="Ja",VLOOKUP(HBL[[#This Row],[Drivmedelskategori]],Drivmedel[],5,FALSE),""),"")</f>
        <v/>
      </c>
      <c r="D759" s="9" t="str">
        <f>IFERROR(IF(HBL[[#This Row],[Hållbar mängd]]&gt;0,HBL[[#This Row],[Växthusgasutsläpp g CO2e/MJ]]*HBL[[#This Row],[Energimängd MJ]]/1000000,""),"")</f>
        <v/>
      </c>
      <c r="E759" s="9" t="str">
        <f>IF(HBL[[#This Row],[Hållbar mängd]]&gt;0,CONCATENATE(Rapporteringsår,"-",HBL[[#This Row],[ID]]),"")</f>
        <v/>
      </c>
      <c r="F759" s="9" t="str">
        <f>IF(HBL[[#This Row],[Hållbar mängd]]&gt;0,Organisationsnummer,"")</f>
        <v/>
      </c>
      <c r="G759" s="9" t="str">
        <f>IF(HBL[[#This Row],[Hållbar mängd]]&gt;0,Rapporteringsår,"")</f>
        <v/>
      </c>
      <c r="H759" s="76" t="str">
        <f>IFERROR(VLOOKUP(HBL[[#This Row],[Råvara]],Råvaror!$B$3:$D$81,3,FALSE),"")</f>
        <v/>
      </c>
      <c r="I759" s="76" t="str">
        <f>IFERROR(VLOOKUP(HBL[[#This Row],[Råvara]],Råvaror!$B$3:$E$81,4,FALSE),"")</f>
        <v/>
      </c>
      <c r="J759" s="76" t="str">
        <f>IFERROR(VLOOKUP(HBL[[#This Row],[Drivmedel]],DML_drivmedel[[FuelID]:[Drivmedel]],6,FALSE),"")</f>
        <v/>
      </c>
      <c r="K759" s="148">
        <v>3757</v>
      </c>
      <c r="L759" s="3"/>
      <c r="M759" s="3"/>
      <c r="N759" s="3"/>
      <c r="O759" s="78"/>
      <c r="P759" s="3"/>
      <c r="Q759" s="3" t="str">
        <f>IFERROR(HLOOKUP(HBL[[#This Row],[Bränslekategori]],Listor!$G$292:$N$306,IF(HBL[[#This Row],[Enhet]]=Listor!$A$44,14,IF(HBL[[#This Row],[Enhet]]=Listor!$A$45,15,"")),FALSE),"")</f>
        <v/>
      </c>
      <c r="R759" s="3"/>
      <c r="S759" s="3"/>
      <c r="T759" s="3"/>
      <c r="U759" s="3"/>
      <c r="V759" s="3"/>
      <c r="W759" s="3"/>
      <c r="X759" s="3"/>
      <c r="Y759" s="77" t="str">
        <f>IF(HBL[[#This Row],[Produktionskedja]]&lt;&gt;"",VLOOKUP(HBL[[#This Row],[Produktionskedja]],Normalvärden[],4,FALSE),"")</f>
        <v/>
      </c>
      <c r="Z759" s="54"/>
      <c r="AA759" s="3"/>
      <c r="AB759" s="54"/>
      <c r="AC759" s="55" t="str">
        <f>IF(HBL[[#This Row],[Växthusgasutsläpp g CO2e/MJ]]&lt;&gt;"",IF(HBL[[#This Row],[Växthusgasutsläpp g CO2e/MJ]]&gt;(0.5*VLOOKUP(HBL[[#This Row],[Användningsområde]],Användningsområde[],2,FALSE)),"Utsläppsminskningen är mindre än 50 % och uppfyller därför inte hållbarhetskriterierna",""),"")</f>
        <v/>
      </c>
      <c r="AD759" s="55"/>
    </row>
    <row r="760" spans="2:30" x14ac:dyDescent="0.35">
      <c r="B760" s="9" t="str">
        <f>IF(HBL[[#This Row],[Hållbar mängd]]&gt;0,IF(HBL[[#This Row],[Enhet]]=Listor!$A$44,HBL[[#This Row],[Hållbar mängd]]*HBL[[#This Row],[Effektivt värmevärde]]*1000,HBL[[#This Row],[Hållbar mängd]]*HBL[[#This Row],[Effektivt värmevärde]]),"")</f>
        <v/>
      </c>
      <c r="C760" s="120" t="str">
        <f>IFERROR(IF(VLOOKUP(HBL[[#This Row],[Drivmedel]],DML_drivmedel[[FuelID]:[Reduktionsplikt]],10,FALSE)="Ja",VLOOKUP(HBL[[#This Row],[Drivmedelskategori]],Drivmedel[],5,FALSE),""),"")</f>
        <v/>
      </c>
      <c r="D760" s="9" t="str">
        <f>IFERROR(IF(HBL[[#This Row],[Hållbar mängd]]&gt;0,HBL[[#This Row],[Växthusgasutsläpp g CO2e/MJ]]*HBL[[#This Row],[Energimängd MJ]]/1000000,""),"")</f>
        <v/>
      </c>
      <c r="E760" s="9" t="str">
        <f>IF(HBL[[#This Row],[Hållbar mängd]]&gt;0,CONCATENATE(Rapporteringsår,"-",HBL[[#This Row],[ID]]),"")</f>
        <v/>
      </c>
      <c r="F760" s="9" t="str">
        <f>IF(HBL[[#This Row],[Hållbar mängd]]&gt;0,Organisationsnummer,"")</f>
        <v/>
      </c>
      <c r="G760" s="9" t="str">
        <f>IF(HBL[[#This Row],[Hållbar mängd]]&gt;0,Rapporteringsår,"")</f>
        <v/>
      </c>
      <c r="H760" s="76" t="str">
        <f>IFERROR(VLOOKUP(HBL[[#This Row],[Råvara]],Råvaror!$B$3:$D$81,3,FALSE),"")</f>
        <v/>
      </c>
      <c r="I760" s="76" t="str">
        <f>IFERROR(VLOOKUP(HBL[[#This Row],[Råvara]],Råvaror!$B$3:$E$81,4,FALSE),"")</f>
        <v/>
      </c>
      <c r="J760" s="76" t="str">
        <f>IFERROR(VLOOKUP(HBL[[#This Row],[Drivmedel]],DML_drivmedel[[FuelID]:[Drivmedel]],6,FALSE),"")</f>
        <v/>
      </c>
      <c r="K760" s="148">
        <v>3758</v>
      </c>
      <c r="L760" s="3"/>
      <c r="M760" s="3"/>
      <c r="N760" s="3"/>
      <c r="O760" s="78"/>
      <c r="P760" s="3"/>
      <c r="Q760" s="3" t="str">
        <f>IFERROR(HLOOKUP(HBL[[#This Row],[Bränslekategori]],Listor!$G$292:$N$306,IF(HBL[[#This Row],[Enhet]]=Listor!$A$44,14,IF(HBL[[#This Row],[Enhet]]=Listor!$A$45,15,"")),FALSE),"")</f>
        <v/>
      </c>
      <c r="R760" s="3"/>
      <c r="S760" s="3"/>
      <c r="T760" s="3"/>
      <c r="U760" s="3"/>
      <c r="V760" s="3"/>
      <c r="W760" s="3"/>
      <c r="X760" s="3"/>
      <c r="Y760" s="77" t="str">
        <f>IF(HBL[[#This Row],[Produktionskedja]]&lt;&gt;"",VLOOKUP(HBL[[#This Row],[Produktionskedja]],Normalvärden[],4,FALSE),"")</f>
        <v/>
      </c>
      <c r="Z760" s="54"/>
      <c r="AA760" s="3"/>
      <c r="AB760" s="54"/>
      <c r="AC760" s="55" t="str">
        <f>IF(HBL[[#This Row],[Växthusgasutsläpp g CO2e/MJ]]&lt;&gt;"",IF(HBL[[#This Row],[Växthusgasutsläpp g CO2e/MJ]]&gt;(0.5*VLOOKUP(HBL[[#This Row],[Användningsområde]],Användningsområde[],2,FALSE)),"Utsläppsminskningen är mindre än 50 % och uppfyller därför inte hållbarhetskriterierna",""),"")</f>
        <v/>
      </c>
      <c r="AD760" s="55"/>
    </row>
    <row r="761" spans="2:30" x14ac:dyDescent="0.35">
      <c r="B761" s="9" t="str">
        <f>IF(HBL[[#This Row],[Hållbar mängd]]&gt;0,IF(HBL[[#This Row],[Enhet]]=Listor!$A$44,HBL[[#This Row],[Hållbar mängd]]*HBL[[#This Row],[Effektivt värmevärde]]*1000,HBL[[#This Row],[Hållbar mängd]]*HBL[[#This Row],[Effektivt värmevärde]]),"")</f>
        <v/>
      </c>
      <c r="C761" s="120" t="str">
        <f>IFERROR(IF(VLOOKUP(HBL[[#This Row],[Drivmedel]],DML_drivmedel[[FuelID]:[Reduktionsplikt]],10,FALSE)="Ja",VLOOKUP(HBL[[#This Row],[Drivmedelskategori]],Drivmedel[],5,FALSE),""),"")</f>
        <v/>
      </c>
      <c r="D761" s="9" t="str">
        <f>IFERROR(IF(HBL[[#This Row],[Hållbar mängd]]&gt;0,HBL[[#This Row],[Växthusgasutsläpp g CO2e/MJ]]*HBL[[#This Row],[Energimängd MJ]]/1000000,""),"")</f>
        <v/>
      </c>
      <c r="E761" s="9" t="str">
        <f>IF(HBL[[#This Row],[Hållbar mängd]]&gt;0,CONCATENATE(Rapporteringsår,"-",HBL[[#This Row],[ID]]),"")</f>
        <v/>
      </c>
      <c r="F761" s="9" t="str">
        <f>IF(HBL[[#This Row],[Hållbar mängd]]&gt;0,Organisationsnummer,"")</f>
        <v/>
      </c>
      <c r="G761" s="9" t="str">
        <f>IF(HBL[[#This Row],[Hållbar mängd]]&gt;0,Rapporteringsår,"")</f>
        <v/>
      </c>
      <c r="H761" s="76" t="str">
        <f>IFERROR(VLOOKUP(HBL[[#This Row],[Råvara]],Råvaror!$B$3:$D$81,3,FALSE),"")</f>
        <v/>
      </c>
      <c r="I761" s="76" t="str">
        <f>IFERROR(VLOOKUP(HBL[[#This Row],[Råvara]],Råvaror!$B$3:$E$81,4,FALSE),"")</f>
        <v/>
      </c>
      <c r="J761" s="76" t="str">
        <f>IFERROR(VLOOKUP(HBL[[#This Row],[Drivmedel]],DML_drivmedel[[FuelID]:[Drivmedel]],6,FALSE),"")</f>
        <v/>
      </c>
      <c r="K761" s="148">
        <v>3759</v>
      </c>
      <c r="L761" s="3"/>
      <c r="M761" s="3"/>
      <c r="N761" s="3"/>
      <c r="O761" s="78"/>
      <c r="P761" s="3"/>
      <c r="Q761" s="3" t="str">
        <f>IFERROR(HLOOKUP(HBL[[#This Row],[Bränslekategori]],Listor!$G$292:$N$306,IF(HBL[[#This Row],[Enhet]]=Listor!$A$44,14,IF(HBL[[#This Row],[Enhet]]=Listor!$A$45,15,"")),FALSE),"")</f>
        <v/>
      </c>
      <c r="R761" s="3"/>
      <c r="S761" s="3"/>
      <c r="T761" s="3"/>
      <c r="U761" s="3"/>
      <c r="V761" s="3"/>
      <c r="W761" s="3"/>
      <c r="X761" s="3"/>
      <c r="Y761" s="77" t="str">
        <f>IF(HBL[[#This Row],[Produktionskedja]]&lt;&gt;"",VLOOKUP(HBL[[#This Row],[Produktionskedja]],Normalvärden[],4,FALSE),"")</f>
        <v/>
      </c>
      <c r="Z761" s="54"/>
      <c r="AA761" s="3"/>
      <c r="AB761" s="54"/>
      <c r="AC761" s="55" t="str">
        <f>IF(HBL[[#This Row],[Växthusgasutsläpp g CO2e/MJ]]&lt;&gt;"",IF(HBL[[#This Row],[Växthusgasutsläpp g CO2e/MJ]]&gt;(0.5*VLOOKUP(HBL[[#This Row],[Användningsområde]],Användningsområde[],2,FALSE)),"Utsläppsminskningen är mindre än 50 % och uppfyller därför inte hållbarhetskriterierna",""),"")</f>
        <v/>
      </c>
      <c r="AD761" s="55"/>
    </row>
    <row r="762" spans="2:30" x14ac:dyDescent="0.35">
      <c r="B762" s="9" t="str">
        <f>IF(HBL[[#This Row],[Hållbar mängd]]&gt;0,IF(HBL[[#This Row],[Enhet]]=Listor!$A$44,HBL[[#This Row],[Hållbar mängd]]*HBL[[#This Row],[Effektivt värmevärde]]*1000,HBL[[#This Row],[Hållbar mängd]]*HBL[[#This Row],[Effektivt värmevärde]]),"")</f>
        <v/>
      </c>
      <c r="C762" s="120" t="str">
        <f>IFERROR(IF(VLOOKUP(HBL[[#This Row],[Drivmedel]],DML_drivmedel[[FuelID]:[Reduktionsplikt]],10,FALSE)="Ja",VLOOKUP(HBL[[#This Row],[Drivmedelskategori]],Drivmedel[],5,FALSE),""),"")</f>
        <v/>
      </c>
      <c r="D762" s="9" t="str">
        <f>IFERROR(IF(HBL[[#This Row],[Hållbar mängd]]&gt;0,HBL[[#This Row],[Växthusgasutsläpp g CO2e/MJ]]*HBL[[#This Row],[Energimängd MJ]]/1000000,""),"")</f>
        <v/>
      </c>
      <c r="E762" s="9" t="str">
        <f>IF(HBL[[#This Row],[Hållbar mängd]]&gt;0,CONCATENATE(Rapporteringsår,"-",HBL[[#This Row],[ID]]),"")</f>
        <v/>
      </c>
      <c r="F762" s="9" t="str">
        <f>IF(HBL[[#This Row],[Hållbar mängd]]&gt;0,Organisationsnummer,"")</f>
        <v/>
      </c>
      <c r="G762" s="9" t="str">
        <f>IF(HBL[[#This Row],[Hållbar mängd]]&gt;0,Rapporteringsår,"")</f>
        <v/>
      </c>
      <c r="H762" s="76" t="str">
        <f>IFERROR(VLOOKUP(HBL[[#This Row],[Råvara]],Råvaror!$B$3:$D$81,3,FALSE),"")</f>
        <v/>
      </c>
      <c r="I762" s="76" t="str">
        <f>IFERROR(VLOOKUP(HBL[[#This Row],[Råvara]],Råvaror!$B$3:$E$81,4,FALSE),"")</f>
        <v/>
      </c>
      <c r="J762" s="76" t="str">
        <f>IFERROR(VLOOKUP(HBL[[#This Row],[Drivmedel]],DML_drivmedel[[FuelID]:[Drivmedel]],6,FALSE),"")</f>
        <v/>
      </c>
      <c r="K762" s="148">
        <v>3760</v>
      </c>
      <c r="L762" s="3"/>
      <c r="M762" s="3"/>
      <c r="N762" s="3"/>
      <c r="O762" s="78"/>
      <c r="P762" s="3"/>
      <c r="Q762" s="3" t="str">
        <f>IFERROR(HLOOKUP(HBL[[#This Row],[Bränslekategori]],Listor!$G$292:$N$306,IF(HBL[[#This Row],[Enhet]]=Listor!$A$44,14,IF(HBL[[#This Row],[Enhet]]=Listor!$A$45,15,"")),FALSE),"")</f>
        <v/>
      </c>
      <c r="R762" s="3"/>
      <c r="S762" s="3"/>
      <c r="T762" s="3"/>
      <c r="U762" s="3"/>
      <c r="V762" s="3"/>
      <c r="W762" s="3"/>
      <c r="X762" s="3"/>
      <c r="Y762" s="77" t="str">
        <f>IF(HBL[[#This Row],[Produktionskedja]]&lt;&gt;"",VLOOKUP(HBL[[#This Row],[Produktionskedja]],Normalvärden[],4,FALSE),"")</f>
        <v/>
      </c>
      <c r="Z762" s="54"/>
      <c r="AA762" s="3"/>
      <c r="AB762" s="54"/>
      <c r="AC762" s="55" t="str">
        <f>IF(HBL[[#This Row],[Växthusgasutsläpp g CO2e/MJ]]&lt;&gt;"",IF(HBL[[#This Row],[Växthusgasutsläpp g CO2e/MJ]]&gt;(0.5*VLOOKUP(HBL[[#This Row],[Användningsområde]],Användningsområde[],2,FALSE)),"Utsläppsminskningen är mindre än 50 % och uppfyller därför inte hållbarhetskriterierna",""),"")</f>
        <v/>
      </c>
      <c r="AD762" s="55"/>
    </row>
    <row r="763" spans="2:30" x14ac:dyDescent="0.35">
      <c r="B763" s="9" t="str">
        <f>IF(HBL[[#This Row],[Hållbar mängd]]&gt;0,IF(HBL[[#This Row],[Enhet]]=Listor!$A$44,HBL[[#This Row],[Hållbar mängd]]*HBL[[#This Row],[Effektivt värmevärde]]*1000,HBL[[#This Row],[Hållbar mängd]]*HBL[[#This Row],[Effektivt värmevärde]]),"")</f>
        <v/>
      </c>
      <c r="C763" s="120" t="str">
        <f>IFERROR(IF(VLOOKUP(HBL[[#This Row],[Drivmedel]],DML_drivmedel[[FuelID]:[Reduktionsplikt]],10,FALSE)="Ja",VLOOKUP(HBL[[#This Row],[Drivmedelskategori]],Drivmedel[],5,FALSE),""),"")</f>
        <v/>
      </c>
      <c r="D763" s="9" t="str">
        <f>IFERROR(IF(HBL[[#This Row],[Hållbar mängd]]&gt;0,HBL[[#This Row],[Växthusgasutsläpp g CO2e/MJ]]*HBL[[#This Row],[Energimängd MJ]]/1000000,""),"")</f>
        <v/>
      </c>
      <c r="E763" s="9" t="str">
        <f>IF(HBL[[#This Row],[Hållbar mängd]]&gt;0,CONCATENATE(Rapporteringsår,"-",HBL[[#This Row],[ID]]),"")</f>
        <v/>
      </c>
      <c r="F763" s="9" t="str">
        <f>IF(HBL[[#This Row],[Hållbar mängd]]&gt;0,Organisationsnummer,"")</f>
        <v/>
      </c>
      <c r="G763" s="9" t="str">
        <f>IF(HBL[[#This Row],[Hållbar mängd]]&gt;0,Rapporteringsår,"")</f>
        <v/>
      </c>
      <c r="H763" s="76" t="str">
        <f>IFERROR(VLOOKUP(HBL[[#This Row],[Råvara]],Råvaror!$B$3:$D$81,3,FALSE),"")</f>
        <v/>
      </c>
      <c r="I763" s="76" t="str">
        <f>IFERROR(VLOOKUP(HBL[[#This Row],[Råvara]],Råvaror!$B$3:$E$81,4,FALSE),"")</f>
        <v/>
      </c>
      <c r="J763" s="76" t="str">
        <f>IFERROR(VLOOKUP(HBL[[#This Row],[Drivmedel]],DML_drivmedel[[FuelID]:[Drivmedel]],6,FALSE),"")</f>
        <v/>
      </c>
      <c r="K763" s="148">
        <v>3761</v>
      </c>
      <c r="L763" s="3"/>
      <c r="M763" s="3"/>
      <c r="N763" s="3"/>
      <c r="O763" s="78"/>
      <c r="P763" s="3"/>
      <c r="Q763" s="3" t="str">
        <f>IFERROR(HLOOKUP(HBL[[#This Row],[Bränslekategori]],Listor!$G$292:$N$306,IF(HBL[[#This Row],[Enhet]]=Listor!$A$44,14,IF(HBL[[#This Row],[Enhet]]=Listor!$A$45,15,"")),FALSE),"")</f>
        <v/>
      </c>
      <c r="R763" s="3"/>
      <c r="S763" s="3"/>
      <c r="T763" s="3"/>
      <c r="U763" s="3"/>
      <c r="V763" s="3"/>
      <c r="W763" s="3"/>
      <c r="X763" s="3"/>
      <c r="Y763" s="77" t="str">
        <f>IF(HBL[[#This Row],[Produktionskedja]]&lt;&gt;"",VLOOKUP(HBL[[#This Row],[Produktionskedja]],Normalvärden[],4,FALSE),"")</f>
        <v/>
      </c>
      <c r="Z763" s="54"/>
      <c r="AA763" s="3"/>
      <c r="AB763" s="54"/>
      <c r="AC763" s="55" t="str">
        <f>IF(HBL[[#This Row],[Växthusgasutsläpp g CO2e/MJ]]&lt;&gt;"",IF(HBL[[#This Row],[Växthusgasutsläpp g CO2e/MJ]]&gt;(0.5*VLOOKUP(HBL[[#This Row],[Användningsområde]],Användningsområde[],2,FALSE)),"Utsläppsminskningen är mindre än 50 % och uppfyller därför inte hållbarhetskriterierna",""),"")</f>
        <v/>
      </c>
      <c r="AD763" s="55"/>
    </row>
    <row r="764" spans="2:30" x14ac:dyDescent="0.35">
      <c r="B764" s="9" t="str">
        <f>IF(HBL[[#This Row],[Hållbar mängd]]&gt;0,IF(HBL[[#This Row],[Enhet]]=Listor!$A$44,HBL[[#This Row],[Hållbar mängd]]*HBL[[#This Row],[Effektivt värmevärde]]*1000,HBL[[#This Row],[Hållbar mängd]]*HBL[[#This Row],[Effektivt värmevärde]]),"")</f>
        <v/>
      </c>
      <c r="C764" s="120" t="str">
        <f>IFERROR(IF(VLOOKUP(HBL[[#This Row],[Drivmedel]],DML_drivmedel[[FuelID]:[Reduktionsplikt]],10,FALSE)="Ja",VLOOKUP(HBL[[#This Row],[Drivmedelskategori]],Drivmedel[],5,FALSE),""),"")</f>
        <v/>
      </c>
      <c r="D764" s="9" t="str">
        <f>IFERROR(IF(HBL[[#This Row],[Hållbar mängd]]&gt;0,HBL[[#This Row],[Växthusgasutsläpp g CO2e/MJ]]*HBL[[#This Row],[Energimängd MJ]]/1000000,""),"")</f>
        <v/>
      </c>
      <c r="E764" s="9" t="str">
        <f>IF(HBL[[#This Row],[Hållbar mängd]]&gt;0,CONCATENATE(Rapporteringsår,"-",HBL[[#This Row],[ID]]),"")</f>
        <v/>
      </c>
      <c r="F764" s="9" t="str">
        <f>IF(HBL[[#This Row],[Hållbar mängd]]&gt;0,Organisationsnummer,"")</f>
        <v/>
      </c>
      <c r="G764" s="9" t="str">
        <f>IF(HBL[[#This Row],[Hållbar mängd]]&gt;0,Rapporteringsår,"")</f>
        <v/>
      </c>
      <c r="H764" s="76" t="str">
        <f>IFERROR(VLOOKUP(HBL[[#This Row],[Råvara]],Råvaror!$B$3:$D$81,3,FALSE),"")</f>
        <v/>
      </c>
      <c r="I764" s="76" t="str">
        <f>IFERROR(VLOOKUP(HBL[[#This Row],[Råvara]],Råvaror!$B$3:$E$81,4,FALSE),"")</f>
        <v/>
      </c>
      <c r="J764" s="76" t="str">
        <f>IFERROR(VLOOKUP(HBL[[#This Row],[Drivmedel]],DML_drivmedel[[FuelID]:[Drivmedel]],6,FALSE),"")</f>
        <v/>
      </c>
      <c r="K764" s="148">
        <v>3762</v>
      </c>
      <c r="L764" s="3"/>
      <c r="M764" s="3"/>
      <c r="N764" s="3"/>
      <c r="O764" s="78"/>
      <c r="P764" s="3"/>
      <c r="Q764" s="3" t="str">
        <f>IFERROR(HLOOKUP(HBL[[#This Row],[Bränslekategori]],Listor!$G$292:$N$306,IF(HBL[[#This Row],[Enhet]]=Listor!$A$44,14,IF(HBL[[#This Row],[Enhet]]=Listor!$A$45,15,"")),FALSE),"")</f>
        <v/>
      </c>
      <c r="R764" s="3"/>
      <c r="S764" s="3"/>
      <c r="T764" s="3"/>
      <c r="U764" s="3"/>
      <c r="V764" s="3"/>
      <c r="W764" s="3"/>
      <c r="X764" s="3"/>
      <c r="Y764" s="77" t="str">
        <f>IF(HBL[[#This Row],[Produktionskedja]]&lt;&gt;"",VLOOKUP(HBL[[#This Row],[Produktionskedja]],Normalvärden[],4,FALSE),"")</f>
        <v/>
      </c>
      <c r="Z764" s="54"/>
      <c r="AA764" s="3"/>
      <c r="AB764" s="54"/>
      <c r="AC764" s="55" t="str">
        <f>IF(HBL[[#This Row],[Växthusgasutsläpp g CO2e/MJ]]&lt;&gt;"",IF(HBL[[#This Row],[Växthusgasutsläpp g CO2e/MJ]]&gt;(0.5*VLOOKUP(HBL[[#This Row],[Användningsområde]],Användningsområde[],2,FALSE)),"Utsläppsminskningen är mindre än 50 % och uppfyller därför inte hållbarhetskriterierna",""),"")</f>
        <v/>
      </c>
      <c r="AD764" s="55"/>
    </row>
    <row r="765" spans="2:30" x14ac:dyDescent="0.35">
      <c r="B765" s="9" t="str">
        <f>IF(HBL[[#This Row],[Hållbar mängd]]&gt;0,IF(HBL[[#This Row],[Enhet]]=Listor!$A$44,HBL[[#This Row],[Hållbar mängd]]*HBL[[#This Row],[Effektivt värmevärde]]*1000,HBL[[#This Row],[Hållbar mängd]]*HBL[[#This Row],[Effektivt värmevärde]]),"")</f>
        <v/>
      </c>
      <c r="C765" s="120" t="str">
        <f>IFERROR(IF(VLOOKUP(HBL[[#This Row],[Drivmedel]],DML_drivmedel[[FuelID]:[Reduktionsplikt]],10,FALSE)="Ja",VLOOKUP(HBL[[#This Row],[Drivmedelskategori]],Drivmedel[],5,FALSE),""),"")</f>
        <v/>
      </c>
      <c r="D765" s="9" t="str">
        <f>IFERROR(IF(HBL[[#This Row],[Hållbar mängd]]&gt;0,HBL[[#This Row],[Växthusgasutsläpp g CO2e/MJ]]*HBL[[#This Row],[Energimängd MJ]]/1000000,""),"")</f>
        <v/>
      </c>
      <c r="E765" s="9" t="str">
        <f>IF(HBL[[#This Row],[Hållbar mängd]]&gt;0,CONCATENATE(Rapporteringsår,"-",HBL[[#This Row],[ID]]),"")</f>
        <v/>
      </c>
      <c r="F765" s="9" t="str">
        <f>IF(HBL[[#This Row],[Hållbar mängd]]&gt;0,Organisationsnummer,"")</f>
        <v/>
      </c>
      <c r="G765" s="9" t="str">
        <f>IF(HBL[[#This Row],[Hållbar mängd]]&gt;0,Rapporteringsår,"")</f>
        <v/>
      </c>
      <c r="H765" s="76" t="str">
        <f>IFERROR(VLOOKUP(HBL[[#This Row],[Råvara]],Råvaror!$B$3:$D$81,3,FALSE),"")</f>
        <v/>
      </c>
      <c r="I765" s="76" t="str">
        <f>IFERROR(VLOOKUP(HBL[[#This Row],[Råvara]],Råvaror!$B$3:$E$81,4,FALSE),"")</f>
        <v/>
      </c>
      <c r="J765" s="76" t="str">
        <f>IFERROR(VLOOKUP(HBL[[#This Row],[Drivmedel]],DML_drivmedel[[FuelID]:[Drivmedel]],6,FALSE),"")</f>
        <v/>
      </c>
      <c r="K765" s="148">
        <v>3763</v>
      </c>
      <c r="L765" s="3"/>
      <c r="M765" s="3"/>
      <c r="N765" s="3"/>
      <c r="O765" s="78"/>
      <c r="P765" s="3"/>
      <c r="Q765" s="3" t="str">
        <f>IFERROR(HLOOKUP(HBL[[#This Row],[Bränslekategori]],Listor!$G$292:$N$306,IF(HBL[[#This Row],[Enhet]]=Listor!$A$44,14,IF(HBL[[#This Row],[Enhet]]=Listor!$A$45,15,"")),FALSE),"")</f>
        <v/>
      </c>
      <c r="R765" s="3"/>
      <c r="S765" s="3"/>
      <c r="T765" s="3"/>
      <c r="U765" s="3"/>
      <c r="V765" s="3"/>
      <c r="W765" s="3"/>
      <c r="X765" s="3"/>
      <c r="Y765" s="77" t="str">
        <f>IF(HBL[[#This Row],[Produktionskedja]]&lt;&gt;"",VLOOKUP(HBL[[#This Row],[Produktionskedja]],Normalvärden[],4,FALSE),"")</f>
        <v/>
      </c>
      <c r="Z765" s="54"/>
      <c r="AA765" s="3"/>
      <c r="AB765" s="54"/>
      <c r="AC765" s="55" t="str">
        <f>IF(HBL[[#This Row],[Växthusgasutsläpp g CO2e/MJ]]&lt;&gt;"",IF(HBL[[#This Row],[Växthusgasutsläpp g CO2e/MJ]]&gt;(0.5*VLOOKUP(HBL[[#This Row],[Användningsområde]],Användningsområde[],2,FALSE)),"Utsläppsminskningen är mindre än 50 % och uppfyller därför inte hållbarhetskriterierna",""),"")</f>
        <v/>
      </c>
      <c r="AD765" s="55"/>
    </row>
    <row r="766" spans="2:30" x14ac:dyDescent="0.35">
      <c r="B766" s="9" t="str">
        <f>IF(HBL[[#This Row],[Hållbar mängd]]&gt;0,IF(HBL[[#This Row],[Enhet]]=Listor!$A$44,HBL[[#This Row],[Hållbar mängd]]*HBL[[#This Row],[Effektivt värmevärde]]*1000,HBL[[#This Row],[Hållbar mängd]]*HBL[[#This Row],[Effektivt värmevärde]]),"")</f>
        <v/>
      </c>
      <c r="C766" s="120" t="str">
        <f>IFERROR(IF(VLOOKUP(HBL[[#This Row],[Drivmedel]],DML_drivmedel[[FuelID]:[Reduktionsplikt]],10,FALSE)="Ja",VLOOKUP(HBL[[#This Row],[Drivmedelskategori]],Drivmedel[],5,FALSE),""),"")</f>
        <v/>
      </c>
      <c r="D766" s="9" t="str">
        <f>IFERROR(IF(HBL[[#This Row],[Hållbar mängd]]&gt;0,HBL[[#This Row],[Växthusgasutsläpp g CO2e/MJ]]*HBL[[#This Row],[Energimängd MJ]]/1000000,""),"")</f>
        <v/>
      </c>
      <c r="E766" s="9" t="str">
        <f>IF(HBL[[#This Row],[Hållbar mängd]]&gt;0,CONCATENATE(Rapporteringsår,"-",HBL[[#This Row],[ID]]),"")</f>
        <v/>
      </c>
      <c r="F766" s="9" t="str">
        <f>IF(HBL[[#This Row],[Hållbar mängd]]&gt;0,Organisationsnummer,"")</f>
        <v/>
      </c>
      <c r="G766" s="9" t="str">
        <f>IF(HBL[[#This Row],[Hållbar mängd]]&gt;0,Rapporteringsår,"")</f>
        <v/>
      </c>
      <c r="H766" s="76" t="str">
        <f>IFERROR(VLOOKUP(HBL[[#This Row],[Råvara]],Råvaror!$B$3:$D$81,3,FALSE),"")</f>
        <v/>
      </c>
      <c r="I766" s="76" t="str">
        <f>IFERROR(VLOOKUP(HBL[[#This Row],[Råvara]],Råvaror!$B$3:$E$81,4,FALSE),"")</f>
        <v/>
      </c>
      <c r="J766" s="76" t="str">
        <f>IFERROR(VLOOKUP(HBL[[#This Row],[Drivmedel]],DML_drivmedel[[FuelID]:[Drivmedel]],6,FALSE),"")</f>
        <v/>
      </c>
      <c r="K766" s="148">
        <v>3764</v>
      </c>
      <c r="L766" s="3"/>
      <c r="M766" s="3"/>
      <c r="N766" s="3"/>
      <c r="O766" s="78"/>
      <c r="P766" s="3"/>
      <c r="Q766" s="3" t="str">
        <f>IFERROR(HLOOKUP(HBL[[#This Row],[Bränslekategori]],Listor!$G$292:$N$306,IF(HBL[[#This Row],[Enhet]]=Listor!$A$44,14,IF(HBL[[#This Row],[Enhet]]=Listor!$A$45,15,"")),FALSE),"")</f>
        <v/>
      </c>
      <c r="R766" s="3"/>
      <c r="S766" s="3"/>
      <c r="T766" s="3"/>
      <c r="U766" s="3"/>
      <c r="V766" s="3"/>
      <c r="W766" s="3"/>
      <c r="X766" s="3"/>
      <c r="Y766" s="77" t="str">
        <f>IF(HBL[[#This Row],[Produktionskedja]]&lt;&gt;"",VLOOKUP(HBL[[#This Row],[Produktionskedja]],Normalvärden[],4,FALSE),"")</f>
        <v/>
      </c>
      <c r="Z766" s="54"/>
      <c r="AA766" s="3"/>
      <c r="AB766" s="54"/>
      <c r="AC766" s="55" t="str">
        <f>IF(HBL[[#This Row],[Växthusgasutsläpp g CO2e/MJ]]&lt;&gt;"",IF(HBL[[#This Row],[Växthusgasutsläpp g CO2e/MJ]]&gt;(0.5*VLOOKUP(HBL[[#This Row],[Användningsområde]],Användningsområde[],2,FALSE)),"Utsläppsminskningen är mindre än 50 % och uppfyller därför inte hållbarhetskriterierna",""),"")</f>
        <v/>
      </c>
      <c r="AD766" s="55"/>
    </row>
    <row r="767" spans="2:30" x14ac:dyDescent="0.35">
      <c r="B767" s="9" t="str">
        <f>IF(HBL[[#This Row],[Hållbar mängd]]&gt;0,IF(HBL[[#This Row],[Enhet]]=Listor!$A$44,HBL[[#This Row],[Hållbar mängd]]*HBL[[#This Row],[Effektivt värmevärde]]*1000,HBL[[#This Row],[Hållbar mängd]]*HBL[[#This Row],[Effektivt värmevärde]]),"")</f>
        <v/>
      </c>
      <c r="C767" s="120" t="str">
        <f>IFERROR(IF(VLOOKUP(HBL[[#This Row],[Drivmedel]],DML_drivmedel[[FuelID]:[Reduktionsplikt]],10,FALSE)="Ja",VLOOKUP(HBL[[#This Row],[Drivmedelskategori]],Drivmedel[],5,FALSE),""),"")</f>
        <v/>
      </c>
      <c r="D767" s="9" t="str">
        <f>IFERROR(IF(HBL[[#This Row],[Hållbar mängd]]&gt;0,HBL[[#This Row],[Växthusgasutsläpp g CO2e/MJ]]*HBL[[#This Row],[Energimängd MJ]]/1000000,""),"")</f>
        <v/>
      </c>
      <c r="E767" s="9" t="str">
        <f>IF(HBL[[#This Row],[Hållbar mängd]]&gt;0,CONCATENATE(Rapporteringsår,"-",HBL[[#This Row],[ID]]),"")</f>
        <v/>
      </c>
      <c r="F767" s="9" t="str">
        <f>IF(HBL[[#This Row],[Hållbar mängd]]&gt;0,Organisationsnummer,"")</f>
        <v/>
      </c>
      <c r="G767" s="9" t="str">
        <f>IF(HBL[[#This Row],[Hållbar mängd]]&gt;0,Rapporteringsår,"")</f>
        <v/>
      </c>
      <c r="H767" s="76" t="str">
        <f>IFERROR(VLOOKUP(HBL[[#This Row],[Råvara]],Råvaror!$B$3:$D$81,3,FALSE),"")</f>
        <v/>
      </c>
      <c r="I767" s="76" t="str">
        <f>IFERROR(VLOOKUP(HBL[[#This Row],[Råvara]],Råvaror!$B$3:$E$81,4,FALSE),"")</f>
        <v/>
      </c>
      <c r="J767" s="76" t="str">
        <f>IFERROR(VLOOKUP(HBL[[#This Row],[Drivmedel]],DML_drivmedel[[FuelID]:[Drivmedel]],6,FALSE),"")</f>
        <v/>
      </c>
      <c r="K767" s="148">
        <v>3765</v>
      </c>
      <c r="L767" s="3"/>
      <c r="M767" s="3"/>
      <c r="N767" s="3"/>
      <c r="O767" s="78"/>
      <c r="P767" s="3"/>
      <c r="Q767" s="3" t="str">
        <f>IFERROR(HLOOKUP(HBL[[#This Row],[Bränslekategori]],Listor!$G$292:$N$306,IF(HBL[[#This Row],[Enhet]]=Listor!$A$44,14,IF(HBL[[#This Row],[Enhet]]=Listor!$A$45,15,"")),FALSE),"")</f>
        <v/>
      </c>
      <c r="R767" s="3"/>
      <c r="S767" s="3"/>
      <c r="T767" s="3"/>
      <c r="U767" s="3"/>
      <c r="V767" s="3"/>
      <c r="W767" s="3"/>
      <c r="X767" s="3"/>
      <c r="Y767" s="77" t="str">
        <f>IF(HBL[[#This Row],[Produktionskedja]]&lt;&gt;"",VLOOKUP(HBL[[#This Row],[Produktionskedja]],Normalvärden[],4,FALSE),"")</f>
        <v/>
      </c>
      <c r="Z767" s="54"/>
      <c r="AA767" s="3"/>
      <c r="AB767" s="54"/>
      <c r="AC767" s="55" t="str">
        <f>IF(HBL[[#This Row],[Växthusgasutsläpp g CO2e/MJ]]&lt;&gt;"",IF(HBL[[#This Row],[Växthusgasutsläpp g CO2e/MJ]]&gt;(0.5*VLOOKUP(HBL[[#This Row],[Användningsområde]],Användningsområde[],2,FALSE)),"Utsläppsminskningen är mindre än 50 % och uppfyller därför inte hållbarhetskriterierna",""),"")</f>
        <v/>
      </c>
      <c r="AD767" s="55"/>
    </row>
    <row r="768" spans="2:30" x14ac:dyDescent="0.35">
      <c r="B768" s="9" t="str">
        <f>IF(HBL[[#This Row],[Hållbar mängd]]&gt;0,IF(HBL[[#This Row],[Enhet]]=Listor!$A$44,HBL[[#This Row],[Hållbar mängd]]*HBL[[#This Row],[Effektivt värmevärde]]*1000,HBL[[#This Row],[Hållbar mängd]]*HBL[[#This Row],[Effektivt värmevärde]]),"")</f>
        <v/>
      </c>
      <c r="C768" s="120" t="str">
        <f>IFERROR(IF(VLOOKUP(HBL[[#This Row],[Drivmedel]],DML_drivmedel[[FuelID]:[Reduktionsplikt]],10,FALSE)="Ja",VLOOKUP(HBL[[#This Row],[Drivmedelskategori]],Drivmedel[],5,FALSE),""),"")</f>
        <v/>
      </c>
      <c r="D768" s="9" t="str">
        <f>IFERROR(IF(HBL[[#This Row],[Hållbar mängd]]&gt;0,HBL[[#This Row],[Växthusgasutsläpp g CO2e/MJ]]*HBL[[#This Row],[Energimängd MJ]]/1000000,""),"")</f>
        <v/>
      </c>
      <c r="E768" s="9" t="str">
        <f>IF(HBL[[#This Row],[Hållbar mängd]]&gt;0,CONCATENATE(Rapporteringsår,"-",HBL[[#This Row],[ID]]),"")</f>
        <v/>
      </c>
      <c r="F768" s="9" t="str">
        <f>IF(HBL[[#This Row],[Hållbar mängd]]&gt;0,Organisationsnummer,"")</f>
        <v/>
      </c>
      <c r="G768" s="9" t="str">
        <f>IF(HBL[[#This Row],[Hållbar mängd]]&gt;0,Rapporteringsår,"")</f>
        <v/>
      </c>
      <c r="H768" s="76" t="str">
        <f>IFERROR(VLOOKUP(HBL[[#This Row],[Råvara]],Råvaror!$B$3:$D$81,3,FALSE),"")</f>
        <v/>
      </c>
      <c r="I768" s="76" t="str">
        <f>IFERROR(VLOOKUP(HBL[[#This Row],[Råvara]],Råvaror!$B$3:$E$81,4,FALSE),"")</f>
        <v/>
      </c>
      <c r="J768" s="76" t="str">
        <f>IFERROR(VLOOKUP(HBL[[#This Row],[Drivmedel]],DML_drivmedel[[FuelID]:[Drivmedel]],6,FALSE),"")</f>
        <v/>
      </c>
      <c r="K768" s="148">
        <v>3766</v>
      </c>
      <c r="L768" s="3"/>
      <c r="M768" s="3"/>
      <c r="N768" s="3"/>
      <c r="O768" s="78"/>
      <c r="P768" s="3"/>
      <c r="Q768" s="3" t="str">
        <f>IFERROR(HLOOKUP(HBL[[#This Row],[Bränslekategori]],Listor!$G$292:$N$306,IF(HBL[[#This Row],[Enhet]]=Listor!$A$44,14,IF(HBL[[#This Row],[Enhet]]=Listor!$A$45,15,"")),FALSE),"")</f>
        <v/>
      </c>
      <c r="R768" s="3"/>
      <c r="S768" s="3"/>
      <c r="T768" s="3"/>
      <c r="U768" s="3"/>
      <c r="V768" s="3"/>
      <c r="W768" s="3"/>
      <c r="X768" s="3"/>
      <c r="Y768" s="77" t="str">
        <f>IF(HBL[[#This Row],[Produktionskedja]]&lt;&gt;"",VLOOKUP(HBL[[#This Row],[Produktionskedja]],Normalvärden[],4,FALSE),"")</f>
        <v/>
      </c>
      <c r="Z768" s="54"/>
      <c r="AA768" s="3"/>
      <c r="AB768" s="54"/>
      <c r="AC768" s="55" t="str">
        <f>IF(HBL[[#This Row],[Växthusgasutsläpp g CO2e/MJ]]&lt;&gt;"",IF(HBL[[#This Row],[Växthusgasutsläpp g CO2e/MJ]]&gt;(0.5*VLOOKUP(HBL[[#This Row],[Användningsområde]],Användningsområde[],2,FALSE)),"Utsläppsminskningen är mindre än 50 % och uppfyller därför inte hållbarhetskriterierna",""),"")</f>
        <v/>
      </c>
      <c r="AD768" s="55"/>
    </row>
    <row r="769" spans="2:30" x14ac:dyDescent="0.35">
      <c r="B769" s="9" t="str">
        <f>IF(HBL[[#This Row],[Hållbar mängd]]&gt;0,IF(HBL[[#This Row],[Enhet]]=Listor!$A$44,HBL[[#This Row],[Hållbar mängd]]*HBL[[#This Row],[Effektivt värmevärde]]*1000,HBL[[#This Row],[Hållbar mängd]]*HBL[[#This Row],[Effektivt värmevärde]]),"")</f>
        <v/>
      </c>
      <c r="C769" s="120" t="str">
        <f>IFERROR(IF(VLOOKUP(HBL[[#This Row],[Drivmedel]],DML_drivmedel[[FuelID]:[Reduktionsplikt]],10,FALSE)="Ja",VLOOKUP(HBL[[#This Row],[Drivmedelskategori]],Drivmedel[],5,FALSE),""),"")</f>
        <v/>
      </c>
      <c r="D769" s="9" t="str">
        <f>IFERROR(IF(HBL[[#This Row],[Hållbar mängd]]&gt;0,HBL[[#This Row],[Växthusgasutsläpp g CO2e/MJ]]*HBL[[#This Row],[Energimängd MJ]]/1000000,""),"")</f>
        <v/>
      </c>
      <c r="E769" s="9" t="str">
        <f>IF(HBL[[#This Row],[Hållbar mängd]]&gt;0,CONCATENATE(Rapporteringsår,"-",HBL[[#This Row],[ID]]),"")</f>
        <v/>
      </c>
      <c r="F769" s="9" t="str">
        <f>IF(HBL[[#This Row],[Hållbar mängd]]&gt;0,Organisationsnummer,"")</f>
        <v/>
      </c>
      <c r="G769" s="9" t="str">
        <f>IF(HBL[[#This Row],[Hållbar mängd]]&gt;0,Rapporteringsår,"")</f>
        <v/>
      </c>
      <c r="H769" s="76" t="str">
        <f>IFERROR(VLOOKUP(HBL[[#This Row],[Råvara]],Råvaror!$B$3:$D$81,3,FALSE),"")</f>
        <v/>
      </c>
      <c r="I769" s="76" t="str">
        <f>IFERROR(VLOOKUP(HBL[[#This Row],[Råvara]],Råvaror!$B$3:$E$81,4,FALSE),"")</f>
        <v/>
      </c>
      <c r="J769" s="76" t="str">
        <f>IFERROR(VLOOKUP(HBL[[#This Row],[Drivmedel]],DML_drivmedel[[FuelID]:[Drivmedel]],6,FALSE),"")</f>
        <v/>
      </c>
      <c r="K769" s="148">
        <v>3767</v>
      </c>
      <c r="L769" s="3"/>
      <c r="M769" s="3"/>
      <c r="N769" s="3"/>
      <c r="O769" s="78"/>
      <c r="P769" s="3"/>
      <c r="Q769" s="3" t="str">
        <f>IFERROR(HLOOKUP(HBL[[#This Row],[Bränslekategori]],Listor!$G$292:$N$306,IF(HBL[[#This Row],[Enhet]]=Listor!$A$44,14,IF(HBL[[#This Row],[Enhet]]=Listor!$A$45,15,"")),FALSE),"")</f>
        <v/>
      </c>
      <c r="R769" s="3"/>
      <c r="S769" s="3"/>
      <c r="T769" s="3"/>
      <c r="U769" s="3"/>
      <c r="V769" s="3"/>
      <c r="W769" s="3"/>
      <c r="X769" s="3"/>
      <c r="Y769" s="77" t="str">
        <f>IF(HBL[[#This Row],[Produktionskedja]]&lt;&gt;"",VLOOKUP(HBL[[#This Row],[Produktionskedja]],Normalvärden[],4,FALSE),"")</f>
        <v/>
      </c>
      <c r="Z769" s="54"/>
      <c r="AA769" s="3"/>
      <c r="AB769" s="54"/>
      <c r="AC769" s="55" t="str">
        <f>IF(HBL[[#This Row],[Växthusgasutsläpp g CO2e/MJ]]&lt;&gt;"",IF(HBL[[#This Row],[Växthusgasutsläpp g CO2e/MJ]]&gt;(0.5*VLOOKUP(HBL[[#This Row],[Användningsområde]],Användningsområde[],2,FALSE)),"Utsläppsminskningen är mindre än 50 % och uppfyller därför inte hållbarhetskriterierna",""),"")</f>
        <v/>
      </c>
      <c r="AD769" s="55"/>
    </row>
    <row r="770" spans="2:30" x14ac:dyDescent="0.35">
      <c r="B770" s="9" t="str">
        <f>IF(HBL[[#This Row],[Hållbar mängd]]&gt;0,IF(HBL[[#This Row],[Enhet]]=Listor!$A$44,HBL[[#This Row],[Hållbar mängd]]*HBL[[#This Row],[Effektivt värmevärde]]*1000,HBL[[#This Row],[Hållbar mängd]]*HBL[[#This Row],[Effektivt värmevärde]]),"")</f>
        <v/>
      </c>
      <c r="C770" s="120" t="str">
        <f>IFERROR(IF(VLOOKUP(HBL[[#This Row],[Drivmedel]],DML_drivmedel[[FuelID]:[Reduktionsplikt]],10,FALSE)="Ja",VLOOKUP(HBL[[#This Row],[Drivmedelskategori]],Drivmedel[],5,FALSE),""),"")</f>
        <v/>
      </c>
      <c r="D770" s="9" t="str">
        <f>IFERROR(IF(HBL[[#This Row],[Hållbar mängd]]&gt;0,HBL[[#This Row],[Växthusgasutsläpp g CO2e/MJ]]*HBL[[#This Row],[Energimängd MJ]]/1000000,""),"")</f>
        <v/>
      </c>
      <c r="E770" s="9" t="str">
        <f>IF(HBL[[#This Row],[Hållbar mängd]]&gt;0,CONCATENATE(Rapporteringsår,"-",HBL[[#This Row],[ID]]),"")</f>
        <v/>
      </c>
      <c r="F770" s="9" t="str">
        <f>IF(HBL[[#This Row],[Hållbar mängd]]&gt;0,Organisationsnummer,"")</f>
        <v/>
      </c>
      <c r="G770" s="9" t="str">
        <f>IF(HBL[[#This Row],[Hållbar mängd]]&gt;0,Rapporteringsår,"")</f>
        <v/>
      </c>
      <c r="H770" s="76" t="str">
        <f>IFERROR(VLOOKUP(HBL[[#This Row],[Råvara]],Råvaror!$B$3:$D$81,3,FALSE),"")</f>
        <v/>
      </c>
      <c r="I770" s="76" t="str">
        <f>IFERROR(VLOOKUP(HBL[[#This Row],[Råvara]],Råvaror!$B$3:$E$81,4,FALSE),"")</f>
        <v/>
      </c>
      <c r="J770" s="76" t="str">
        <f>IFERROR(VLOOKUP(HBL[[#This Row],[Drivmedel]],DML_drivmedel[[FuelID]:[Drivmedel]],6,FALSE),"")</f>
        <v/>
      </c>
      <c r="K770" s="148">
        <v>3768</v>
      </c>
      <c r="L770" s="3"/>
      <c r="M770" s="3"/>
      <c r="N770" s="3"/>
      <c r="O770" s="78"/>
      <c r="P770" s="3"/>
      <c r="Q770" s="3" t="str">
        <f>IFERROR(HLOOKUP(HBL[[#This Row],[Bränslekategori]],Listor!$G$292:$N$306,IF(HBL[[#This Row],[Enhet]]=Listor!$A$44,14,IF(HBL[[#This Row],[Enhet]]=Listor!$A$45,15,"")),FALSE),"")</f>
        <v/>
      </c>
      <c r="R770" s="3"/>
      <c r="S770" s="3"/>
      <c r="T770" s="3"/>
      <c r="U770" s="3"/>
      <c r="V770" s="3"/>
      <c r="W770" s="3"/>
      <c r="X770" s="3"/>
      <c r="Y770" s="77" t="str">
        <f>IF(HBL[[#This Row],[Produktionskedja]]&lt;&gt;"",VLOOKUP(HBL[[#This Row],[Produktionskedja]],Normalvärden[],4,FALSE),"")</f>
        <v/>
      </c>
      <c r="Z770" s="54"/>
      <c r="AA770" s="3"/>
      <c r="AB770" s="54"/>
      <c r="AC770" s="55" t="str">
        <f>IF(HBL[[#This Row],[Växthusgasutsläpp g CO2e/MJ]]&lt;&gt;"",IF(HBL[[#This Row],[Växthusgasutsläpp g CO2e/MJ]]&gt;(0.5*VLOOKUP(HBL[[#This Row],[Användningsområde]],Användningsområde[],2,FALSE)),"Utsläppsminskningen är mindre än 50 % och uppfyller därför inte hållbarhetskriterierna",""),"")</f>
        <v/>
      </c>
      <c r="AD770" s="55"/>
    </row>
    <row r="771" spans="2:30" x14ac:dyDescent="0.35">
      <c r="B771" s="9" t="str">
        <f>IF(HBL[[#This Row],[Hållbar mängd]]&gt;0,IF(HBL[[#This Row],[Enhet]]=Listor!$A$44,HBL[[#This Row],[Hållbar mängd]]*HBL[[#This Row],[Effektivt värmevärde]]*1000,HBL[[#This Row],[Hållbar mängd]]*HBL[[#This Row],[Effektivt värmevärde]]),"")</f>
        <v/>
      </c>
      <c r="C771" s="120" t="str">
        <f>IFERROR(IF(VLOOKUP(HBL[[#This Row],[Drivmedel]],DML_drivmedel[[FuelID]:[Reduktionsplikt]],10,FALSE)="Ja",VLOOKUP(HBL[[#This Row],[Drivmedelskategori]],Drivmedel[],5,FALSE),""),"")</f>
        <v/>
      </c>
      <c r="D771" s="9" t="str">
        <f>IFERROR(IF(HBL[[#This Row],[Hållbar mängd]]&gt;0,HBL[[#This Row],[Växthusgasutsläpp g CO2e/MJ]]*HBL[[#This Row],[Energimängd MJ]]/1000000,""),"")</f>
        <v/>
      </c>
      <c r="E771" s="9" t="str">
        <f>IF(HBL[[#This Row],[Hållbar mängd]]&gt;0,CONCATENATE(Rapporteringsår,"-",HBL[[#This Row],[ID]]),"")</f>
        <v/>
      </c>
      <c r="F771" s="9" t="str">
        <f>IF(HBL[[#This Row],[Hållbar mängd]]&gt;0,Organisationsnummer,"")</f>
        <v/>
      </c>
      <c r="G771" s="9" t="str">
        <f>IF(HBL[[#This Row],[Hållbar mängd]]&gt;0,Rapporteringsår,"")</f>
        <v/>
      </c>
      <c r="H771" s="76" t="str">
        <f>IFERROR(VLOOKUP(HBL[[#This Row],[Råvara]],Råvaror!$B$3:$D$81,3,FALSE),"")</f>
        <v/>
      </c>
      <c r="I771" s="76" t="str">
        <f>IFERROR(VLOOKUP(HBL[[#This Row],[Råvara]],Råvaror!$B$3:$E$81,4,FALSE),"")</f>
        <v/>
      </c>
      <c r="J771" s="76" t="str">
        <f>IFERROR(VLOOKUP(HBL[[#This Row],[Drivmedel]],DML_drivmedel[[FuelID]:[Drivmedel]],6,FALSE),"")</f>
        <v/>
      </c>
      <c r="K771" s="148">
        <v>3769</v>
      </c>
      <c r="L771" s="3"/>
      <c r="M771" s="3"/>
      <c r="N771" s="3"/>
      <c r="O771" s="78"/>
      <c r="P771" s="3"/>
      <c r="Q771" s="3" t="str">
        <f>IFERROR(HLOOKUP(HBL[[#This Row],[Bränslekategori]],Listor!$G$292:$N$306,IF(HBL[[#This Row],[Enhet]]=Listor!$A$44,14,IF(HBL[[#This Row],[Enhet]]=Listor!$A$45,15,"")),FALSE),"")</f>
        <v/>
      </c>
      <c r="R771" s="3"/>
      <c r="S771" s="3"/>
      <c r="T771" s="3"/>
      <c r="U771" s="3"/>
      <c r="V771" s="3"/>
      <c r="W771" s="3"/>
      <c r="X771" s="3"/>
      <c r="Y771" s="77" t="str">
        <f>IF(HBL[[#This Row],[Produktionskedja]]&lt;&gt;"",VLOOKUP(HBL[[#This Row],[Produktionskedja]],Normalvärden[],4,FALSE),"")</f>
        <v/>
      </c>
      <c r="Z771" s="54"/>
      <c r="AA771" s="3"/>
      <c r="AB771" s="54"/>
      <c r="AC771" s="55" t="str">
        <f>IF(HBL[[#This Row],[Växthusgasutsläpp g CO2e/MJ]]&lt;&gt;"",IF(HBL[[#This Row],[Växthusgasutsläpp g CO2e/MJ]]&gt;(0.5*VLOOKUP(HBL[[#This Row],[Användningsområde]],Användningsområde[],2,FALSE)),"Utsläppsminskningen är mindre än 50 % och uppfyller därför inte hållbarhetskriterierna",""),"")</f>
        <v/>
      </c>
      <c r="AD771" s="55"/>
    </row>
    <row r="772" spans="2:30" x14ac:dyDescent="0.35">
      <c r="B772" s="9" t="str">
        <f>IF(HBL[[#This Row],[Hållbar mängd]]&gt;0,IF(HBL[[#This Row],[Enhet]]=Listor!$A$44,HBL[[#This Row],[Hållbar mängd]]*HBL[[#This Row],[Effektivt värmevärde]]*1000,HBL[[#This Row],[Hållbar mängd]]*HBL[[#This Row],[Effektivt värmevärde]]),"")</f>
        <v/>
      </c>
      <c r="C772" s="120" t="str">
        <f>IFERROR(IF(VLOOKUP(HBL[[#This Row],[Drivmedel]],DML_drivmedel[[FuelID]:[Reduktionsplikt]],10,FALSE)="Ja",VLOOKUP(HBL[[#This Row],[Drivmedelskategori]],Drivmedel[],5,FALSE),""),"")</f>
        <v/>
      </c>
      <c r="D772" s="9" t="str">
        <f>IFERROR(IF(HBL[[#This Row],[Hållbar mängd]]&gt;0,HBL[[#This Row],[Växthusgasutsläpp g CO2e/MJ]]*HBL[[#This Row],[Energimängd MJ]]/1000000,""),"")</f>
        <v/>
      </c>
      <c r="E772" s="9" t="str">
        <f>IF(HBL[[#This Row],[Hållbar mängd]]&gt;0,CONCATENATE(Rapporteringsår,"-",HBL[[#This Row],[ID]]),"")</f>
        <v/>
      </c>
      <c r="F772" s="9" t="str">
        <f>IF(HBL[[#This Row],[Hållbar mängd]]&gt;0,Organisationsnummer,"")</f>
        <v/>
      </c>
      <c r="G772" s="9" t="str">
        <f>IF(HBL[[#This Row],[Hållbar mängd]]&gt;0,Rapporteringsår,"")</f>
        <v/>
      </c>
      <c r="H772" s="76" t="str">
        <f>IFERROR(VLOOKUP(HBL[[#This Row],[Råvara]],Råvaror!$B$3:$D$81,3,FALSE),"")</f>
        <v/>
      </c>
      <c r="I772" s="76" t="str">
        <f>IFERROR(VLOOKUP(HBL[[#This Row],[Råvara]],Råvaror!$B$3:$E$81,4,FALSE),"")</f>
        <v/>
      </c>
      <c r="J772" s="76" t="str">
        <f>IFERROR(VLOOKUP(HBL[[#This Row],[Drivmedel]],DML_drivmedel[[FuelID]:[Drivmedel]],6,FALSE),"")</f>
        <v/>
      </c>
      <c r="K772" s="148">
        <v>3770</v>
      </c>
      <c r="L772" s="3"/>
      <c r="M772" s="3"/>
      <c r="N772" s="3"/>
      <c r="O772" s="78"/>
      <c r="P772" s="3"/>
      <c r="Q772" s="3" t="str">
        <f>IFERROR(HLOOKUP(HBL[[#This Row],[Bränslekategori]],Listor!$G$292:$N$306,IF(HBL[[#This Row],[Enhet]]=Listor!$A$44,14,IF(HBL[[#This Row],[Enhet]]=Listor!$A$45,15,"")),FALSE),"")</f>
        <v/>
      </c>
      <c r="R772" s="3"/>
      <c r="S772" s="3"/>
      <c r="T772" s="3"/>
      <c r="U772" s="3"/>
      <c r="V772" s="3"/>
      <c r="W772" s="3"/>
      <c r="X772" s="3"/>
      <c r="Y772" s="77" t="str">
        <f>IF(HBL[[#This Row],[Produktionskedja]]&lt;&gt;"",VLOOKUP(HBL[[#This Row],[Produktionskedja]],Normalvärden[],4,FALSE),"")</f>
        <v/>
      </c>
      <c r="Z772" s="54"/>
      <c r="AA772" s="3"/>
      <c r="AB772" s="54"/>
      <c r="AC772" s="55" t="str">
        <f>IF(HBL[[#This Row],[Växthusgasutsläpp g CO2e/MJ]]&lt;&gt;"",IF(HBL[[#This Row],[Växthusgasutsläpp g CO2e/MJ]]&gt;(0.5*VLOOKUP(HBL[[#This Row],[Användningsområde]],Användningsområde[],2,FALSE)),"Utsläppsminskningen är mindre än 50 % och uppfyller därför inte hållbarhetskriterierna",""),"")</f>
        <v/>
      </c>
      <c r="AD772" s="55"/>
    </row>
    <row r="773" spans="2:30" x14ac:dyDescent="0.35">
      <c r="B773" s="9" t="str">
        <f>IF(HBL[[#This Row],[Hållbar mängd]]&gt;0,IF(HBL[[#This Row],[Enhet]]=Listor!$A$44,HBL[[#This Row],[Hållbar mängd]]*HBL[[#This Row],[Effektivt värmevärde]]*1000,HBL[[#This Row],[Hållbar mängd]]*HBL[[#This Row],[Effektivt värmevärde]]),"")</f>
        <v/>
      </c>
      <c r="C773" s="120" t="str">
        <f>IFERROR(IF(VLOOKUP(HBL[[#This Row],[Drivmedel]],DML_drivmedel[[FuelID]:[Reduktionsplikt]],10,FALSE)="Ja",VLOOKUP(HBL[[#This Row],[Drivmedelskategori]],Drivmedel[],5,FALSE),""),"")</f>
        <v/>
      </c>
      <c r="D773" s="9" t="str">
        <f>IFERROR(IF(HBL[[#This Row],[Hållbar mängd]]&gt;0,HBL[[#This Row],[Växthusgasutsläpp g CO2e/MJ]]*HBL[[#This Row],[Energimängd MJ]]/1000000,""),"")</f>
        <v/>
      </c>
      <c r="E773" s="9" t="str">
        <f>IF(HBL[[#This Row],[Hållbar mängd]]&gt;0,CONCATENATE(Rapporteringsår,"-",HBL[[#This Row],[ID]]),"")</f>
        <v/>
      </c>
      <c r="F773" s="9" t="str">
        <f>IF(HBL[[#This Row],[Hållbar mängd]]&gt;0,Organisationsnummer,"")</f>
        <v/>
      </c>
      <c r="G773" s="9" t="str">
        <f>IF(HBL[[#This Row],[Hållbar mängd]]&gt;0,Rapporteringsår,"")</f>
        <v/>
      </c>
      <c r="H773" s="76" t="str">
        <f>IFERROR(VLOOKUP(HBL[[#This Row],[Råvara]],Råvaror!$B$3:$D$81,3,FALSE),"")</f>
        <v/>
      </c>
      <c r="I773" s="76" t="str">
        <f>IFERROR(VLOOKUP(HBL[[#This Row],[Råvara]],Råvaror!$B$3:$E$81,4,FALSE),"")</f>
        <v/>
      </c>
      <c r="J773" s="76" t="str">
        <f>IFERROR(VLOOKUP(HBL[[#This Row],[Drivmedel]],DML_drivmedel[[FuelID]:[Drivmedel]],6,FALSE),"")</f>
        <v/>
      </c>
      <c r="K773" s="148">
        <v>3771</v>
      </c>
      <c r="L773" s="3"/>
      <c r="M773" s="3"/>
      <c r="N773" s="3"/>
      <c r="O773" s="78"/>
      <c r="P773" s="3"/>
      <c r="Q773" s="3" t="str">
        <f>IFERROR(HLOOKUP(HBL[[#This Row],[Bränslekategori]],Listor!$G$292:$N$306,IF(HBL[[#This Row],[Enhet]]=Listor!$A$44,14,IF(HBL[[#This Row],[Enhet]]=Listor!$A$45,15,"")),FALSE),"")</f>
        <v/>
      </c>
      <c r="R773" s="3"/>
      <c r="S773" s="3"/>
      <c r="T773" s="3"/>
      <c r="U773" s="3"/>
      <c r="V773" s="3"/>
      <c r="W773" s="3"/>
      <c r="X773" s="3"/>
      <c r="Y773" s="77" t="str">
        <f>IF(HBL[[#This Row],[Produktionskedja]]&lt;&gt;"",VLOOKUP(HBL[[#This Row],[Produktionskedja]],Normalvärden[],4,FALSE),"")</f>
        <v/>
      </c>
      <c r="Z773" s="54"/>
      <c r="AA773" s="3"/>
      <c r="AB773" s="54"/>
      <c r="AC773" s="55" t="str">
        <f>IF(HBL[[#This Row],[Växthusgasutsläpp g CO2e/MJ]]&lt;&gt;"",IF(HBL[[#This Row],[Växthusgasutsläpp g CO2e/MJ]]&gt;(0.5*VLOOKUP(HBL[[#This Row],[Användningsområde]],Användningsområde[],2,FALSE)),"Utsläppsminskningen är mindre än 50 % och uppfyller därför inte hållbarhetskriterierna",""),"")</f>
        <v/>
      </c>
      <c r="AD773" s="55"/>
    </row>
    <row r="774" spans="2:30" x14ac:dyDescent="0.35">
      <c r="B774" s="9" t="str">
        <f>IF(HBL[[#This Row],[Hållbar mängd]]&gt;0,IF(HBL[[#This Row],[Enhet]]=Listor!$A$44,HBL[[#This Row],[Hållbar mängd]]*HBL[[#This Row],[Effektivt värmevärde]]*1000,HBL[[#This Row],[Hållbar mängd]]*HBL[[#This Row],[Effektivt värmevärde]]),"")</f>
        <v/>
      </c>
      <c r="C774" s="120" t="str">
        <f>IFERROR(IF(VLOOKUP(HBL[[#This Row],[Drivmedel]],DML_drivmedel[[FuelID]:[Reduktionsplikt]],10,FALSE)="Ja",VLOOKUP(HBL[[#This Row],[Drivmedelskategori]],Drivmedel[],5,FALSE),""),"")</f>
        <v/>
      </c>
      <c r="D774" s="9" t="str">
        <f>IFERROR(IF(HBL[[#This Row],[Hållbar mängd]]&gt;0,HBL[[#This Row],[Växthusgasutsläpp g CO2e/MJ]]*HBL[[#This Row],[Energimängd MJ]]/1000000,""),"")</f>
        <v/>
      </c>
      <c r="E774" s="9" t="str">
        <f>IF(HBL[[#This Row],[Hållbar mängd]]&gt;0,CONCATENATE(Rapporteringsår,"-",HBL[[#This Row],[ID]]),"")</f>
        <v/>
      </c>
      <c r="F774" s="9" t="str">
        <f>IF(HBL[[#This Row],[Hållbar mängd]]&gt;0,Organisationsnummer,"")</f>
        <v/>
      </c>
      <c r="G774" s="9" t="str">
        <f>IF(HBL[[#This Row],[Hållbar mängd]]&gt;0,Rapporteringsår,"")</f>
        <v/>
      </c>
      <c r="H774" s="76" t="str">
        <f>IFERROR(VLOOKUP(HBL[[#This Row],[Råvara]],Råvaror!$B$3:$D$81,3,FALSE),"")</f>
        <v/>
      </c>
      <c r="I774" s="76" t="str">
        <f>IFERROR(VLOOKUP(HBL[[#This Row],[Råvara]],Råvaror!$B$3:$E$81,4,FALSE),"")</f>
        <v/>
      </c>
      <c r="J774" s="76" t="str">
        <f>IFERROR(VLOOKUP(HBL[[#This Row],[Drivmedel]],DML_drivmedel[[FuelID]:[Drivmedel]],6,FALSE),"")</f>
        <v/>
      </c>
      <c r="K774" s="148">
        <v>3772</v>
      </c>
      <c r="L774" s="3"/>
      <c r="M774" s="3"/>
      <c r="N774" s="3"/>
      <c r="O774" s="78"/>
      <c r="P774" s="3"/>
      <c r="Q774" s="3" t="str">
        <f>IFERROR(HLOOKUP(HBL[[#This Row],[Bränslekategori]],Listor!$G$292:$N$306,IF(HBL[[#This Row],[Enhet]]=Listor!$A$44,14,IF(HBL[[#This Row],[Enhet]]=Listor!$A$45,15,"")),FALSE),"")</f>
        <v/>
      </c>
      <c r="R774" s="3"/>
      <c r="S774" s="3"/>
      <c r="T774" s="3"/>
      <c r="U774" s="3"/>
      <c r="V774" s="3"/>
      <c r="W774" s="3"/>
      <c r="X774" s="3"/>
      <c r="Y774" s="77" t="str">
        <f>IF(HBL[[#This Row],[Produktionskedja]]&lt;&gt;"",VLOOKUP(HBL[[#This Row],[Produktionskedja]],Normalvärden[],4,FALSE),"")</f>
        <v/>
      </c>
      <c r="Z774" s="54"/>
      <c r="AA774" s="3"/>
      <c r="AB774" s="54"/>
      <c r="AC774" s="55" t="str">
        <f>IF(HBL[[#This Row],[Växthusgasutsläpp g CO2e/MJ]]&lt;&gt;"",IF(HBL[[#This Row],[Växthusgasutsläpp g CO2e/MJ]]&gt;(0.5*VLOOKUP(HBL[[#This Row],[Användningsområde]],Användningsområde[],2,FALSE)),"Utsläppsminskningen är mindre än 50 % och uppfyller därför inte hållbarhetskriterierna",""),"")</f>
        <v/>
      </c>
      <c r="AD774" s="55"/>
    </row>
    <row r="775" spans="2:30" x14ac:dyDescent="0.35">
      <c r="B775" s="9" t="str">
        <f>IF(HBL[[#This Row],[Hållbar mängd]]&gt;0,IF(HBL[[#This Row],[Enhet]]=Listor!$A$44,HBL[[#This Row],[Hållbar mängd]]*HBL[[#This Row],[Effektivt värmevärde]]*1000,HBL[[#This Row],[Hållbar mängd]]*HBL[[#This Row],[Effektivt värmevärde]]),"")</f>
        <v/>
      </c>
      <c r="C775" s="120" t="str">
        <f>IFERROR(IF(VLOOKUP(HBL[[#This Row],[Drivmedel]],DML_drivmedel[[FuelID]:[Reduktionsplikt]],10,FALSE)="Ja",VLOOKUP(HBL[[#This Row],[Drivmedelskategori]],Drivmedel[],5,FALSE),""),"")</f>
        <v/>
      </c>
      <c r="D775" s="9" t="str">
        <f>IFERROR(IF(HBL[[#This Row],[Hållbar mängd]]&gt;0,HBL[[#This Row],[Växthusgasutsläpp g CO2e/MJ]]*HBL[[#This Row],[Energimängd MJ]]/1000000,""),"")</f>
        <v/>
      </c>
      <c r="E775" s="9" t="str">
        <f>IF(HBL[[#This Row],[Hållbar mängd]]&gt;0,CONCATENATE(Rapporteringsår,"-",HBL[[#This Row],[ID]]),"")</f>
        <v/>
      </c>
      <c r="F775" s="9" t="str">
        <f>IF(HBL[[#This Row],[Hållbar mängd]]&gt;0,Organisationsnummer,"")</f>
        <v/>
      </c>
      <c r="G775" s="9" t="str">
        <f>IF(HBL[[#This Row],[Hållbar mängd]]&gt;0,Rapporteringsår,"")</f>
        <v/>
      </c>
      <c r="H775" s="76" t="str">
        <f>IFERROR(VLOOKUP(HBL[[#This Row],[Råvara]],Råvaror!$B$3:$D$81,3,FALSE),"")</f>
        <v/>
      </c>
      <c r="I775" s="76" t="str">
        <f>IFERROR(VLOOKUP(HBL[[#This Row],[Råvara]],Råvaror!$B$3:$E$81,4,FALSE),"")</f>
        <v/>
      </c>
      <c r="J775" s="76" t="str">
        <f>IFERROR(VLOOKUP(HBL[[#This Row],[Drivmedel]],DML_drivmedel[[FuelID]:[Drivmedel]],6,FALSE),"")</f>
        <v/>
      </c>
      <c r="K775" s="148">
        <v>3773</v>
      </c>
      <c r="L775" s="3"/>
      <c r="M775" s="3"/>
      <c r="N775" s="3"/>
      <c r="O775" s="78"/>
      <c r="P775" s="3"/>
      <c r="Q775" s="3" t="str">
        <f>IFERROR(HLOOKUP(HBL[[#This Row],[Bränslekategori]],Listor!$G$292:$N$306,IF(HBL[[#This Row],[Enhet]]=Listor!$A$44,14,IF(HBL[[#This Row],[Enhet]]=Listor!$A$45,15,"")),FALSE),"")</f>
        <v/>
      </c>
      <c r="R775" s="3"/>
      <c r="S775" s="3"/>
      <c r="T775" s="3"/>
      <c r="U775" s="3"/>
      <c r="V775" s="3"/>
      <c r="W775" s="3"/>
      <c r="X775" s="3"/>
      <c r="Y775" s="77" t="str">
        <f>IF(HBL[[#This Row],[Produktionskedja]]&lt;&gt;"",VLOOKUP(HBL[[#This Row],[Produktionskedja]],Normalvärden[],4,FALSE),"")</f>
        <v/>
      </c>
      <c r="Z775" s="54"/>
      <c r="AA775" s="3"/>
      <c r="AB775" s="54"/>
      <c r="AC775" s="55" t="str">
        <f>IF(HBL[[#This Row],[Växthusgasutsläpp g CO2e/MJ]]&lt;&gt;"",IF(HBL[[#This Row],[Växthusgasutsläpp g CO2e/MJ]]&gt;(0.5*VLOOKUP(HBL[[#This Row],[Användningsområde]],Användningsområde[],2,FALSE)),"Utsläppsminskningen är mindre än 50 % och uppfyller därför inte hållbarhetskriterierna",""),"")</f>
        <v/>
      </c>
      <c r="AD775" s="55"/>
    </row>
    <row r="776" spans="2:30" x14ac:dyDescent="0.35">
      <c r="B776" s="9" t="str">
        <f>IF(HBL[[#This Row],[Hållbar mängd]]&gt;0,IF(HBL[[#This Row],[Enhet]]=Listor!$A$44,HBL[[#This Row],[Hållbar mängd]]*HBL[[#This Row],[Effektivt värmevärde]]*1000,HBL[[#This Row],[Hållbar mängd]]*HBL[[#This Row],[Effektivt värmevärde]]),"")</f>
        <v/>
      </c>
      <c r="C776" s="120" t="str">
        <f>IFERROR(IF(VLOOKUP(HBL[[#This Row],[Drivmedel]],DML_drivmedel[[FuelID]:[Reduktionsplikt]],10,FALSE)="Ja",VLOOKUP(HBL[[#This Row],[Drivmedelskategori]],Drivmedel[],5,FALSE),""),"")</f>
        <v/>
      </c>
      <c r="D776" s="9" t="str">
        <f>IFERROR(IF(HBL[[#This Row],[Hållbar mängd]]&gt;0,HBL[[#This Row],[Växthusgasutsläpp g CO2e/MJ]]*HBL[[#This Row],[Energimängd MJ]]/1000000,""),"")</f>
        <v/>
      </c>
      <c r="E776" s="9" t="str">
        <f>IF(HBL[[#This Row],[Hållbar mängd]]&gt;0,CONCATENATE(Rapporteringsår,"-",HBL[[#This Row],[ID]]),"")</f>
        <v/>
      </c>
      <c r="F776" s="9" t="str">
        <f>IF(HBL[[#This Row],[Hållbar mängd]]&gt;0,Organisationsnummer,"")</f>
        <v/>
      </c>
      <c r="G776" s="9" t="str">
        <f>IF(HBL[[#This Row],[Hållbar mängd]]&gt;0,Rapporteringsår,"")</f>
        <v/>
      </c>
      <c r="H776" s="76" t="str">
        <f>IFERROR(VLOOKUP(HBL[[#This Row],[Råvara]],Råvaror!$B$3:$D$81,3,FALSE),"")</f>
        <v/>
      </c>
      <c r="I776" s="76" t="str">
        <f>IFERROR(VLOOKUP(HBL[[#This Row],[Råvara]],Råvaror!$B$3:$E$81,4,FALSE),"")</f>
        <v/>
      </c>
      <c r="J776" s="76" t="str">
        <f>IFERROR(VLOOKUP(HBL[[#This Row],[Drivmedel]],DML_drivmedel[[FuelID]:[Drivmedel]],6,FALSE),"")</f>
        <v/>
      </c>
      <c r="K776" s="148">
        <v>3774</v>
      </c>
      <c r="L776" s="3"/>
      <c r="M776" s="3"/>
      <c r="N776" s="3"/>
      <c r="O776" s="78"/>
      <c r="P776" s="3"/>
      <c r="Q776" s="3" t="str">
        <f>IFERROR(HLOOKUP(HBL[[#This Row],[Bränslekategori]],Listor!$G$292:$N$306,IF(HBL[[#This Row],[Enhet]]=Listor!$A$44,14,IF(HBL[[#This Row],[Enhet]]=Listor!$A$45,15,"")),FALSE),"")</f>
        <v/>
      </c>
      <c r="R776" s="3"/>
      <c r="S776" s="3"/>
      <c r="T776" s="3"/>
      <c r="U776" s="3"/>
      <c r="V776" s="3"/>
      <c r="W776" s="3"/>
      <c r="X776" s="3"/>
      <c r="Y776" s="77" t="str">
        <f>IF(HBL[[#This Row],[Produktionskedja]]&lt;&gt;"",VLOOKUP(HBL[[#This Row],[Produktionskedja]],Normalvärden[],4,FALSE),"")</f>
        <v/>
      </c>
      <c r="Z776" s="54"/>
      <c r="AA776" s="3"/>
      <c r="AB776" s="54"/>
      <c r="AC776" s="55" t="str">
        <f>IF(HBL[[#This Row],[Växthusgasutsläpp g CO2e/MJ]]&lt;&gt;"",IF(HBL[[#This Row],[Växthusgasutsläpp g CO2e/MJ]]&gt;(0.5*VLOOKUP(HBL[[#This Row],[Användningsområde]],Användningsområde[],2,FALSE)),"Utsläppsminskningen är mindre än 50 % och uppfyller därför inte hållbarhetskriterierna",""),"")</f>
        <v/>
      </c>
      <c r="AD776" s="55"/>
    </row>
    <row r="777" spans="2:30" x14ac:dyDescent="0.35">
      <c r="B777" s="9" t="str">
        <f>IF(HBL[[#This Row],[Hållbar mängd]]&gt;0,IF(HBL[[#This Row],[Enhet]]=Listor!$A$44,HBL[[#This Row],[Hållbar mängd]]*HBL[[#This Row],[Effektivt värmevärde]]*1000,HBL[[#This Row],[Hållbar mängd]]*HBL[[#This Row],[Effektivt värmevärde]]),"")</f>
        <v/>
      </c>
      <c r="C777" s="120" t="str">
        <f>IFERROR(IF(VLOOKUP(HBL[[#This Row],[Drivmedel]],DML_drivmedel[[FuelID]:[Reduktionsplikt]],10,FALSE)="Ja",VLOOKUP(HBL[[#This Row],[Drivmedelskategori]],Drivmedel[],5,FALSE),""),"")</f>
        <v/>
      </c>
      <c r="D777" s="9" t="str">
        <f>IFERROR(IF(HBL[[#This Row],[Hållbar mängd]]&gt;0,HBL[[#This Row],[Växthusgasutsläpp g CO2e/MJ]]*HBL[[#This Row],[Energimängd MJ]]/1000000,""),"")</f>
        <v/>
      </c>
      <c r="E777" s="9" t="str">
        <f>IF(HBL[[#This Row],[Hållbar mängd]]&gt;0,CONCATENATE(Rapporteringsår,"-",HBL[[#This Row],[ID]]),"")</f>
        <v/>
      </c>
      <c r="F777" s="9" t="str">
        <f>IF(HBL[[#This Row],[Hållbar mängd]]&gt;0,Organisationsnummer,"")</f>
        <v/>
      </c>
      <c r="G777" s="9" t="str">
        <f>IF(HBL[[#This Row],[Hållbar mängd]]&gt;0,Rapporteringsår,"")</f>
        <v/>
      </c>
      <c r="H777" s="76" t="str">
        <f>IFERROR(VLOOKUP(HBL[[#This Row],[Råvara]],Råvaror!$B$3:$D$81,3,FALSE),"")</f>
        <v/>
      </c>
      <c r="I777" s="76" t="str">
        <f>IFERROR(VLOOKUP(HBL[[#This Row],[Råvara]],Råvaror!$B$3:$E$81,4,FALSE),"")</f>
        <v/>
      </c>
      <c r="J777" s="76" t="str">
        <f>IFERROR(VLOOKUP(HBL[[#This Row],[Drivmedel]],DML_drivmedel[[FuelID]:[Drivmedel]],6,FALSE),"")</f>
        <v/>
      </c>
      <c r="K777" s="148">
        <v>3775</v>
      </c>
      <c r="L777" s="3"/>
      <c r="M777" s="3"/>
      <c r="N777" s="3"/>
      <c r="O777" s="78"/>
      <c r="P777" s="3"/>
      <c r="Q777" s="3" t="str">
        <f>IFERROR(HLOOKUP(HBL[[#This Row],[Bränslekategori]],Listor!$G$292:$N$306,IF(HBL[[#This Row],[Enhet]]=Listor!$A$44,14,IF(HBL[[#This Row],[Enhet]]=Listor!$A$45,15,"")),FALSE),"")</f>
        <v/>
      </c>
      <c r="R777" s="3"/>
      <c r="S777" s="3"/>
      <c r="T777" s="3"/>
      <c r="U777" s="3"/>
      <c r="V777" s="3"/>
      <c r="W777" s="3"/>
      <c r="X777" s="3"/>
      <c r="Y777" s="77" t="str">
        <f>IF(HBL[[#This Row],[Produktionskedja]]&lt;&gt;"",VLOOKUP(HBL[[#This Row],[Produktionskedja]],Normalvärden[],4,FALSE),"")</f>
        <v/>
      </c>
      <c r="Z777" s="54"/>
      <c r="AA777" s="3"/>
      <c r="AB777" s="54"/>
      <c r="AC777" s="55" t="str">
        <f>IF(HBL[[#This Row],[Växthusgasutsläpp g CO2e/MJ]]&lt;&gt;"",IF(HBL[[#This Row],[Växthusgasutsläpp g CO2e/MJ]]&gt;(0.5*VLOOKUP(HBL[[#This Row],[Användningsområde]],Användningsområde[],2,FALSE)),"Utsläppsminskningen är mindre än 50 % och uppfyller därför inte hållbarhetskriterierna",""),"")</f>
        <v/>
      </c>
      <c r="AD777" s="55"/>
    </row>
    <row r="778" spans="2:30" x14ac:dyDescent="0.35">
      <c r="B778" s="9" t="str">
        <f>IF(HBL[[#This Row],[Hållbar mängd]]&gt;0,IF(HBL[[#This Row],[Enhet]]=Listor!$A$44,HBL[[#This Row],[Hållbar mängd]]*HBL[[#This Row],[Effektivt värmevärde]]*1000,HBL[[#This Row],[Hållbar mängd]]*HBL[[#This Row],[Effektivt värmevärde]]),"")</f>
        <v/>
      </c>
      <c r="C778" s="120" t="str">
        <f>IFERROR(IF(VLOOKUP(HBL[[#This Row],[Drivmedel]],DML_drivmedel[[FuelID]:[Reduktionsplikt]],10,FALSE)="Ja",VLOOKUP(HBL[[#This Row],[Drivmedelskategori]],Drivmedel[],5,FALSE),""),"")</f>
        <v/>
      </c>
      <c r="D778" s="9" t="str">
        <f>IFERROR(IF(HBL[[#This Row],[Hållbar mängd]]&gt;0,HBL[[#This Row],[Växthusgasutsläpp g CO2e/MJ]]*HBL[[#This Row],[Energimängd MJ]]/1000000,""),"")</f>
        <v/>
      </c>
      <c r="E778" s="9" t="str">
        <f>IF(HBL[[#This Row],[Hållbar mängd]]&gt;0,CONCATENATE(Rapporteringsår,"-",HBL[[#This Row],[ID]]),"")</f>
        <v/>
      </c>
      <c r="F778" s="9" t="str">
        <f>IF(HBL[[#This Row],[Hållbar mängd]]&gt;0,Organisationsnummer,"")</f>
        <v/>
      </c>
      <c r="G778" s="9" t="str">
        <f>IF(HBL[[#This Row],[Hållbar mängd]]&gt;0,Rapporteringsår,"")</f>
        <v/>
      </c>
      <c r="H778" s="76" t="str">
        <f>IFERROR(VLOOKUP(HBL[[#This Row],[Råvara]],Råvaror!$B$3:$D$81,3,FALSE),"")</f>
        <v/>
      </c>
      <c r="I778" s="76" t="str">
        <f>IFERROR(VLOOKUP(HBL[[#This Row],[Råvara]],Råvaror!$B$3:$E$81,4,FALSE),"")</f>
        <v/>
      </c>
      <c r="J778" s="76" t="str">
        <f>IFERROR(VLOOKUP(HBL[[#This Row],[Drivmedel]],DML_drivmedel[[FuelID]:[Drivmedel]],6,FALSE),"")</f>
        <v/>
      </c>
      <c r="K778" s="148">
        <v>3776</v>
      </c>
      <c r="L778" s="3"/>
      <c r="M778" s="3"/>
      <c r="N778" s="3"/>
      <c r="O778" s="78"/>
      <c r="P778" s="3"/>
      <c r="Q778" s="3" t="str">
        <f>IFERROR(HLOOKUP(HBL[[#This Row],[Bränslekategori]],Listor!$G$292:$N$306,IF(HBL[[#This Row],[Enhet]]=Listor!$A$44,14,IF(HBL[[#This Row],[Enhet]]=Listor!$A$45,15,"")),FALSE),"")</f>
        <v/>
      </c>
      <c r="R778" s="3"/>
      <c r="S778" s="3"/>
      <c r="T778" s="3"/>
      <c r="U778" s="3"/>
      <c r="V778" s="3"/>
      <c r="W778" s="3"/>
      <c r="X778" s="3"/>
      <c r="Y778" s="77" t="str">
        <f>IF(HBL[[#This Row],[Produktionskedja]]&lt;&gt;"",VLOOKUP(HBL[[#This Row],[Produktionskedja]],Normalvärden[],4,FALSE),"")</f>
        <v/>
      </c>
      <c r="Z778" s="54"/>
      <c r="AA778" s="3"/>
      <c r="AB778" s="54"/>
      <c r="AC778" s="55" t="str">
        <f>IF(HBL[[#This Row],[Växthusgasutsläpp g CO2e/MJ]]&lt;&gt;"",IF(HBL[[#This Row],[Växthusgasutsläpp g CO2e/MJ]]&gt;(0.5*VLOOKUP(HBL[[#This Row],[Användningsområde]],Användningsområde[],2,FALSE)),"Utsläppsminskningen är mindre än 50 % och uppfyller därför inte hållbarhetskriterierna",""),"")</f>
        <v/>
      </c>
      <c r="AD778" s="55"/>
    </row>
    <row r="779" spans="2:30" x14ac:dyDescent="0.35">
      <c r="B779" s="9" t="str">
        <f>IF(HBL[[#This Row],[Hållbar mängd]]&gt;0,IF(HBL[[#This Row],[Enhet]]=Listor!$A$44,HBL[[#This Row],[Hållbar mängd]]*HBL[[#This Row],[Effektivt värmevärde]]*1000,HBL[[#This Row],[Hållbar mängd]]*HBL[[#This Row],[Effektivt värmevärde]]),"")</f>
        <v/>
      </c>
      <c r="C779" s="120" t="str">
        <f>IFERROR(IF(VLOOKUP(HBL[[#This Row],[Drivmedel]],DML_drivmedel[[FuelID]:[Reduktionsplikt]],10,FALSE)="Ja",VLOOKUP(HBL[[#This Row],[Drivmedelskategori]],Drivmedel[],5,FALSE),""),"")</f>
        <v/>
      </c>
      <c r="D779" s="9" t="str">
        <f>IFERROR(IF(HBL[[#This Row],[Hållbar mängd]]&gt;0,HBL[[#This Row],[Växthusgasutsläpp g CO2e/MJ]]*HBL[[#This Row],[Energimängd MJ]]/1000000,""),"")</f>
        <v/>
      </c>
      <c r="E779" s="9" t="str">
        <f>IF(HBL[[#This Row],[Hållbar mängd]]&gt;0,CONCATENATE(Rapporteringsår,"-",HBL[[#This Row],[ID]]),"")</f>
        <v/>
      </c>
      <c r="F779" s="9" t="str">
        <f>IF(HBL[[#This Row],[Hållbar mängd]]&gt;0,Organisationsnummer,"")</f>
        <v/>
      </c>
      <c r="G779" s="9" t="str">
        <f>IF(HBL[[#This Row],[Hållbar mängd]]&gt;0,Rapporteringsår,"")</f>
        <v/>
      </c>
      <c r="H779" s="76" t="str">
        <f>IFERROR(VLOOKUP(HBL[[#This Row],[Råvara]],Råvaror!$B$3:$D$81,3,FALSE),"")</f>
        <v/>
      </c>
      <c r="I779" s="76" t="str">
        <f>IFERROR(VLOOKUP(HBL[[#This Row],[Råvara]],Råvaror!$B$3:$E$81,4,FALSE),"")</f>
        <v/>
      </c>
      <c r="J779" s="76" t="str">
        <f>IFERROR(VLOOKUP(HBL[[#This Row],[Drivmedel]],DML_drivmedel[[FuelID]:[Drivmedel]],6,FALSE),"")</f>
        <v/>
      </c>
      <c r="K779" s="148">
        <v>3777</v>
      </c>
      <c r="L779" s="3"/>
      <c r="M779" s="3"/>
      <c r="N779" s="3"/>
      <c r="O779" s="78"/>
      <c r="P779" s="3"/>
      <c r="Q779" s="3" t="str">
        <f>IFERROR(HLOOKUP(HBL[[#This Row],[Bränslekategori]],Listor!$G$292:$N$306,IF(HBL[[#This Row],[Enhet]]=Listor!$A$44,14,IF(HBL[[#This Row],[Enhet]]=Listor!$A$45,15,"")),FALSE),"")</f>
        <v/>
      </c>
      <c r="R779" s="3"/>
      <c r="S779" s="3"/>
      <c r="T779" s="3"/>
      <c r="U779" s="3"/>
      <c r="V779" s="3"/>
      <c r="W779" s="3"/>
      <c r="X779" s="3"/>
      <c r="Y779" s="77" t="str">
        <f>IF(HBL[[#This Row],[Produktionskedja]]&lt;&gt;"",VLOOKUP(HBL[[#This Row],[Produktionskedja]],Normalvärden[],4,FALSE),"")</f>
        <v/>
      </c>
      <c r="Z779" s="54"/>
      <c r="AA779" s="3"/>
      <c r="AB779" s="54"/>
      <c r="AC779" s="55" t="str">
        <f>IF(HBL[[#This Row],[Växthusgasutsläpp g CO2e/MJ]]&lt;&gt;"",IF(HBL[[#This Row],[Växthusgasutsläpp g CO2e/MJ]]&gt;(0.5*VLOOKUP(HBL[[#This Row],[Användningsområde]],Användningsområde[],2,FALSE)),"Utsläppsminskningen är mindre än 50 % och uppfyller därför inte hållbarhetskriterierna",""),"")</f>
        <v/>
      </c>
      <c r="AD779" s="55"/>
    </row>
    <row r="780" spans="2:30" x14ac:dyDescent="0.35">
      <c r="B780" s="9" t="str">
        <f>IF(HBL[[#This Row],[Hållbar mängd]]&gt;0,IF(HBL[[#This Row],[Enhet]]=Listor!$A$44,HBL[[#This Row],[Hållbar mängd]]*HBL[[#This Row],[Effektivt värmevärde]]*1000,HBL[[#This Row],[Hållbar mängd]]*HBL[[#This Row],[Effektivt värmevärde]]),"")</f>
        <v/>
      </c>
      <c r="C780" s="120" t="str">
        <f>IFERROR(IF(VLOOKUP(HBL[[#This Row],[Drivmedel]],DML_drivmedel[[FuelID]:[Reduktionsplikt]],10,FALSE)="Ja",VLOOKUP(HBL[[#This Row],[Drivmedelskategori]],Drivmedel[],5,FALSE),""),"")</f>
        <v/>
      </c>
      <c r="D780" s="9" t="str">
        <f>IFERROR(IF(HBL[[#This Row],[Hållbar mängd]]&gt;0,HBL[[#This Row],[Växthusgasutsläpp g CO2e/MJ]]*HBL[[#This Row],[Energimängd MJ]]/1000000,""),"")</f>
        <v/>
      </c>
      <c r="E780" s="9" t="str">
        <f>IF(HBL[[#This Row],[Hållbar mängd]]&gt;0,CONCATENATE(Rapporteringsår,"-",HBL[[#This Row],[ID]]),"")</f>
        <v/>
      </c>
      <c r="F780" s="9" t="str">
        <f>IF(HBL[[#This Row],[Hållbar mängd]]&gt;0,Organisationsnummer,"")</f>
        <v/>
      </c>
      <c r="G780" s="9" t="str">
        <f>IF(HBL[[#This Row],[Hållbar mängd]]&gt;0,Rapporteringsår,"")</f>
        <v/>
      </c>
      <c r="H780" s="76" t="str">
        <f>IFERROR(VLOOKUP(HBL[[#This Row],[Råvara]],Råvaror!$B$3:$D$81,3,FALSE),"")</f>
        <v/>
      </c>
      <c r="I780" s="76" t="str">
        <f>IFERROR(VLOOKUP(HBL[[#This Row],[Råvara]],Råvaror!$B$3:$E$81,4,FALSE),"")</f>
        <v/>
      </c>
      <c r="J780" s="76" t="str">
        <f>IFERROR(VLOOKUP(HBL[[#This Row],[Drivmedel]],DML_drivmedel[[FuelID]:[Drivmedel]],6,FALSE),"")</f>
        <v/>
      </c>
      <c r="K780" s="148">
        <v>3778</v>
      </c>
      <c r="L780" s="3"/>
      <c r="M780" s="3"/>
      <c r="N780" s="3"/>
      <c r="O780" s="78"/>
      <c r="P780" s="3"/>
      <c r="Q780" s="3" t="str">
        <f>IFERROR(HLOOKUP(HBL[[#This Row],[Bränslekategori]],Listor!$G$292:$N$306,IF(HBL[[#This Row],[Enhet]]=Listor!$A$44,14,IF(HBL[[#This Row],[Enhet]]=Listor!$A$45,15,"")),FALSE),"")</f>
        <v/>
      </c>
      <c r="R780" s="3"/>
      <c r="S780" s="3"/>
      <c r="T780" s="3"/>
      <c r="U780" s="3"/>
      <c r="V780" s="3"/>
      <c r="W780" s="3"/>
      <c r="X780" s="3"/>
      <c r="Y780" s="77" t="str">
        <f>IF(HBL[[#This Row],[Produktionskedja]]&lt;&gt;"",VLOOKUP(HBL[[#This Row],[Produktionskedja]],Normalvärden[],4,FALSE),"")</f>
        <v/>
      </c>
      <c r="Z780" s="54"/>
      <c r="AA780" s="3"/>
      <c r="AB780" s="54"/>
      <c r="AC780" s="55" t="str">
        <f>IF(HBL[[#This Row],[Växthusgasutsläpp g CO2e/MJ]]&lt;&gt;"",IF(HBL[[#This Row],[Växthusgasutsläpp g CO2e/MJ]]&gt;(0.5*VLOOKUP(HBL[[#This Row],[Användningsområde]],Användningsområde[],2,FALSE)),"Utsläppsminskningen är mindre än 50 % och uppfyller därför inte hållbarhetskriterierna",""),"")</f>
        <v/>
      </c>
      <c r="AD780" s="55"/>
    </row>
    <row r="781" spans="2:30" x14ac:dyDescent="0.35">
      <c r="B781" s="9" t="str">
        <f>IF(HBL[[#This Row],[Hållbar mängd]]&gt;0,IF(HBL[[#This Row],[Enhet]]=Listor!$A$44,HBL[[#This Row],[Hållbar mängd]]*HBL[[#This Row],[Effektivt värmevärde]]*1000,HBL[[#This Row],[Hållbar mängd]]*HBL[[#This Row],[Effektivt värmevärde]]),"")</f>
        <v/>
      </c>
      <c r="C781" s="120" t="str">
        <f>IFERROR(IF(VLOOKUP(HBL[[#This Row],[Drivmedel]],DML_drivmedel[[FuelID]:[Reduktionsplikt]],10,FALSE)="Ja",VLOOKUP(HBL[[#This Row],[Drivmedelskategori]],Drivmedel[],5,FALSE),""),"")</f>
        <v/>
      </c>
      <c r="D781" s="9" t="str">
        <f>IFERROR(IF(HBL[[#This Row],[Hållbar mängd]]&gt;0,HBL[[#This Row],[Växthusgasutsläpp g CO2e/MJ]]*HBL[[#This Row],[Energimängd MJ]]/1000000,""),"")</f>
        <v/>
      </c>
      <c r="E781" s="9" t="str">
        <f>IF(HBL[[#This Row],[Hållbar mängd]]&gt;0,CONCATENATE(Rapporteringsår,"-",HBL[[#This Row],[ID]]),"")</f>
        <v/>
      </c>
      <c r="F781" s="9" t="str">
        <f>IF(HBL[[#This Row],[Hållbar mängd]]&gt;0,Organisationsnummer,"")</f>
        <v/>
      </c>
      <c r="G781" s="9" t="str">
        <f>IF(HBL[[#This Row],[Hållbar mängd]]&gt;0,Rapporteringsår,"")</f>
        <v/>
      </c>
      <c r="H781" s="76" t="str">
        <f>IFERROR(VLOOKUP(HBL[[#This Row],[Råvara]],Råvaror!$B$3:$D$81,3,FALSE),"")</f>
        <v/>
      </c>
      <c r="I781" s="76" t="str">
        <f>IFERROR(VLOOKUP(HBL[[#This Row],[Råvara]],Råvaror!$B$3:$E$81,4,FALSE),"")</f>
        <v/>
      </c>
      <c r="J781" s="76" t="str">
        <f>IFERROR(VLOOKUP(HBL[[#This Row],[Drivmedel]],DML_drivmedel[[FuelID]:[Drivmedel]],6,FALSE),"")</f>
        <v/>
      </c>
      <c r="K781" s="148">
        <v>3779</v>
      </c>
      <c r="L781" s="3"/>
      <c r="M781" s="3"/>
      <c r="N781" s="3"/>
      <c r="O781" s="78"/>
      <c r="P781" s="3"/>
      <c r="Q781" s="3" t="str">
        <f>IFERROR(HLOOKUP(HBL[[#This Row],[Bränslekategori]],Listor!$G$292:$N$306,IF(HBL[[#This Row],[Enhet]]=Listor!$A$44,14,IF(HBL[[#This Row],[Enhet]]=Listor!$A$45,15,"")),FALSE),"")</f>
        <v/>
      </c>
      <c r="R781" s="3"/>
      <c r="S781" s="3"/>
      <c r="T781" s="3"/>
      <c r="U781" s="3"/>
      <c r="V781" s="3"/>
      <c r="W781" s="3"/>
      <c r="X781" s="3"/>
      <c r="Y781" s="77" t="str">
        <f>IF(HBL[[#This Row],[Produktionskedja]]&lt;&gt;"",VLOOKUP(HBL[[#This Row],[Produktionskedja]],Normalvärden[],4,FALSE),"")</f>
        <v/>
      </c>
      <c r="Z781" s="54"/>
      <c r="AA781" s="3"/>
      <c r="AB781" s="54"/>
      <c r="AC781" s="55" t="str">
        <f>IF(HBL[[#This Row],[Växthusgasutsläpp g CO2e/MJ]]&lt;&gt;"",IF(HBL[[#This Row],[Växthusgasutsläpp g CO2e/MJ]]&gt;(0.5*VLOOKUP(HBL[[#This Row],[Användningsområde]],Användningsområde[],2,FALSE)),"Utsläppsminskningen är mindre än 50 % och uppfyller därför inte hållbarhetskriterierna",""),"")</f>
        <v/>
      </c>
      <c r="AD781" s="55"/>
    </row>
    <row r="782" spans="2:30" x14ac:dyDescent="0.35">
      <c r="B782" s="9" t="str">
        <f>IF(HBL[[#This Row],[Hållbar mängd]]&gt;0,IF(HBL[[#This Row],[Enhet]]=Listor!$A$44,HBL[[#This Row],[Hållbar mängd]]*HBL[[#This Row],[Effektivt värmevärde]]*1000,HBL[[#This Row],[Hållbar mängd]]*HBL[[#This Row],[Effektivt värmevärde]]),"")</f>
        <v/>
      </c>
      <c r="C782" s="120" t="str">
        <f>IFERROR(IF(VLOOKUP(HBL[[#This Row],[Drivmedel]],DML_drivmedel[[FuelID]:[Reduktionsplikt]],10,FALSE)="Ja",VLOOKUP(HBL[[#This Row],[Drivmedelskategori]],Drivmedel[],5,FALSE),""),"")</f>
        <v/>
      </c>
      <c r="D782" s="9" t="str">
        <f>IFERROR(IF(HBL[[#This Row],[Hållbar mängd]]&gt;0,HBL[[#This Row],[Växthusgasutsläpp g CO2e/MJ]]*HBL[[#This Row],[Energimängd MJ]]/1000000,""),"")</f>
        <v/>
      </c>
      <c r="E782" s="9" t="str">
        <f>IF(HBL[[#This Row],[Hållbar mängd]]&gt;0,CONCATENATE(Rapporteringsår,"-",HBL[[#This Row],[ID]]),"")</f>
        <v/>
      </c>
      <c r="F782" s="9" t="str">
        <f>IF(HBL[[#This Row],[Hållbar mängd]]&gt;0,Organisationsnummer,"")</f>
        <v/>
      </c>
      <c r="G782" s="9" t="str">
        <f>IF(HBL[[#This Row],[Hållbar mängd]]&gt;0,Rapporteringsår,"")</f>
        <v/>
      </c>
      <c r="H782" s="76" t="str">
        <f>IFERROR(VLOOKUP(HBL[[#This Row],[Råvara]],Råvaror!$B$3:$D$81,3,FALSE),"")</f>
        <v/>
      </c>
      <c r="I782" s="76" t="str">
        <f>IFERROR(VLOOKUP(HBL[[#This Row],[Råvara]],Råvaror!$B$3:$E$81,4,FALSE),"")</f>
        <v/>
      </c>
      <c r="J782" s="76" t="str">
        <f>IFERROR(VLOOKUP(HBL[[#This Row],[Drivmedel]],DML_drivmedel[[FuelID]:[Drivmedel]],6,FALSE),"")</f>
        <v/>
      </c>
      <c r="K782" s="148">
        <v>3780</v>
      </c>
      <c r="L782" s="3"/>
      <c r="M782" s="3"/>
      <c r="N782" s="3"/>
      <c r="O782" s="78"/>
      <c r="P782" s="3"/>
      <c r="Q782" s="3" t="str">
        <f>IFERROR(HLOOKUP(HBL[[#This Row],[Bränslekategori]],Listor!$G$292:$N$306,IF(HBL[[#This Row],[Enhet]]=Listor!$A$44,14,IF(HBL[[#This Row],[Enhet]]=Listor!$A$45,15,"")),FALSE),"")</f>
        <v/>
      </c>
      <c r="R782" s="3"/>
      <c r="S782" s="3"/>
      <c r="T782" s="3"/>
      <c r="U782" s="3"/>
      <c r="V782" s="3"/>
      <c r="W782" s="3"/>
      <c r="X782" s="3"/>
      <c r="Y782" s="77" t="str">
        <f>IF(HBL[[#This Row],[Produktionskedja]]&lt;&gt;"",VLOOKUP(HBL[[#This Row],[Produktionskedja]],Normalvärden[],4,FALSE),"")</f>
        <v/>
      </c>
      <c r="Z782" s="54"/>
      <c r="AA782" s="3"/>
      <c r="AB782" s="54"/>
      <c r="AC782" s="55" t="str">
        <f>IF(HBL[[#This Row],[Växthusgasutsläpp g CO2e/MJ]]&lt;&gt;"",IF(HBL[[#This Row],[Växthusgasutsläpp g CO2e/MJ]]&gt;(0.5*VLOOKUP(HBL[[#This Row],[Användningsområde]],Användningsområde[],2,FALSE)),"Utsläppsminskningen är mindre än 50 % och uppfyller därför inte hållbarhetskriterierna",""),"")</f>
        <v/>
      </c>
      <c r="AD782" s="55"/>
    </row>
    <row r="783" spans="2:30" x14ac:dyDescent="0.35">
      <c r="B783" s="9" t="str">
        <f>IF(HBL[[#This Row],[Hållbar mängd]]&gt;0,IF(HBL[[#This Row],[Enhet]]=Listor!$A$44,HBL[[#This Row],[Hållbar mängd]]*HBL[[#This Row],[Effektivt värmevärde]]*1000,HBL[[#This Row],[Hållbar mängd]]*HBL[[#This Row],[Effektivt värmevärde]]),"")</f>
        <v/>
      </c>
      <c r="C783" s="120" t="str">
        <f>IFERROR(IF(VLOOKUP(HBL[[#This Row],[Drivmedel]],DML_drivmedel[[FuelID]:[Reduktionsplikt]],10,FALSE)="Ja",VLOOKUP(HBL[[#This Row],[Drivmedelskategori]],Drivmedel[],5,FALSE),""),"")</f>
        <v/>
      </c>
      <c r="D783" s="9" t="str">
        <f>IFERROR(IF(HBL[[#This Row],[Hållbar mängd]]&gt;0,HBL[[#This Row],[Växthusgasutsläpp g CO2e/MJ]]*HBL[[#This Row],[Energimängd MJ]]/1000000,""),"")</f>
        <v/>
      </c>
      <c r="E783" s="9" t="str">
        <f>IF(HBL[[#This Row],[Hållbar mängd]]&gt;0,CONCATENATE(Rapporteringsår,"-",HBL[[#This Row],[ID]]),"")</f>
        <v/>
      </c>
      <c r="F783" s="9" t="str">
        <f>IF(HBL[[#This Row],[Hållbar mängd]]&gt;0,Organisationsnummer,"")</f>
        <v/>
      </c>
      <c r="G783" s="9" t="str">
        <f>IF(HBL[[#This Row],[Hållbar mängd]]&gt;0,Rapporteringsår,"")</f>
        <v/>
      </c>
      <c r="H783" s="76" t="str">
        <f>IFERROR(VLOOKUP(HBL[[#This Row],[Råvara]],Råvaror!$B$3:$D$81,3,FALSE),"")</f>
        <v/>
      </c>
      <c r="I783" s="76" t="str">
        <f>IFERROR(VLOOKUP(HBL[[#This Row],[Råvara]],Råvaror!$B$3:$E$81,4,FALSE),"")</f>
        <v/>
      </c>
      <c r="J783" s="76" t="str">
        <f>IFERROR(VLOOKUP(HBL[[#This Row],[Drivmedel]],DML_drivmedel[[FuelID]:[Drivmedel]],6,FALSE),"")</f>
        <v/>
      </c>
      <c r="K783" s="148">
        <v>3781</v>
      </c>
      <c r="L783" s="3"/>
      <c r="M783" s="3"/>
      <c r="N783" s="3"/>
      <c r="O783" s="78"/>
      <c r="P783" s="3"/>
      <c r="Q783" s="3" t="str">
        <f>IFERROR(HLOOKUP(HBL[[#This Row],[Bränslekategori]],Listor!$G$292:$N$306,IF(HBL[[#This Row],[Enhet]]=Listor!$A$44,14,IF(HBL[[#This Row],[Enhet]]=Listor!$A$45,15,"")),FALSE),"")</f>
        <v/>
      </c>
      <c r="R783" s="3"/>
      <c r="S783" s="3"/>
      <c r="T783" s="3"/>
      <c r="U783" s="3"/>
      <c r="V783" s="3"/>
      <c r="W783" s="3"/>
      <c r="X783" s="3"/>
      <c r="Y783" s="77" t="str">
        <f>IF(HBL[[#This Row],[Produktionskedja]]&lt;&gt;"",VLOOKUP(HBL[[#This Row],[Produktionskedja]],Normalvärden[],4,FALSE),"")</f>
        <v/>
      </c>
      <c r="Z783" s="54"/>
      <c r="AA783" s="3"/>
      <c r="AB783" s="54"/>
      <c r="AC783" s="55" t="str">
        <f>IF(HBL[[#This Row],[Växthusgasutsläpp g CO2e/MJ]]&lt;&gt;"",IF(HBL[[#This Row],[Växthusgasutsläpp g CO2e/MJ]]&gt;(0.5*VLOOKUP(HBL[[#This Row],[Användningsområde]],Användningsområde[],2,FALSE)),"Utsläppsminskningen är mindre än 50 % och uppfyller därför inte hållbarhetskriterierna",""),"")</f>
        <v/>
      </c>
      <c r="AD783" s="55"/>
    </row>
    <row r="784" spans="2:30" x14ac:dyDescent="0.35">
      <c r="B784" s="9" t="str">
        <f>IF(HBL[[#This Row],[Hållbar mängd]]&gt;0,IF(HBL[[#This Row],[Enhet]]=Listor!$A$44,HBL[[#This Row],[Hållbar mängd]]*HBL[[#This Row],[Effektivt värmevärde]]*1000,HBL[[#This Row],[Hållbar mängd]]*HBL[[#This Row],[Effektivt värmevärde]]),"")</f>
        <v/>
      </c>
      <c r="C784" s="120" t="str">
        <f>IFERROR(IF(VLOOKUP(HBL[[#This Row],[Drivmedel]],DML_drivmedel[[FuelID]:[Reduktionsplikt]],10,FALSE)="Ja",VLOOKUP(HBL[[#This Row],[Drivmedelskategori]],Drivmedel[],5,FALSE),""),"")</f>
        <v/>
      </c>
      <c r="D784" s="9" t="str">
        <f>IFERROR(IF(HBL[[#This Row],[Hållbar mängd]]&gt;0,HBL[[#This Row],[Växthusgasutsläpp g CO2e/MJ]]*HBL[[#This Row],[Energimängd MJ]]/1000000,""),"")</f>
        <v/>
      </c>
      <c r="E784" s="9" t="str">
        <f>IF(HBL[[#This Row],[Hållbar mängd]]&gt;0,CONCATENATE(Rapporteringsår,"-",HBL[[#This Row],[ID]]),"")</f>
        <v/>
      </c>
      <c r="F784" s="9" t="str">
        <f>IF(HBL[[#This Row],[Hållbar mängd]]&gt;0,Organisationsnummer,"")</f>
        <v/>
      </c>
      <c r="G784" s="9" t="str">
        <f>IF(HBL[[#This Row],[Hållbar mängd]]&gt;0,Rapporteringsår,"")</f>
        <v/>
      </c>
      <c r="H784" s="76" t="str">
        <f>IFERROR(VLOOKUP(HBL[[#This Row],[Råvara]],Råvaror!$B$3:$D$81,3,FALSE),"")</f>
        <v/>
      </c>
      <c r="I784" s="76" t="str">
        <f>IFERROR(VLOOKUP(HBL[[#This Row],[Råvara]],Råvaror!$B$3:$E$81,4,FALSE),"")</f>
        <v/>
      </c>
      <c r="J784" s="76" t="str">
        <f>IFERROR(VLOOKUP(HBL[[#This Row],[Drivmedel]],DML_drivmedel[[FuelID]:[Drivmedel]],6,FALSE),"")</f>
        <v/>
      </c>
      <c r="K784" s="148">
        <v>3782</v>
      </c>
      <c r="L784" s="3"/>
      <c r="M784" s="3"/>
      <c r="N784" s="3"/>
      <c r="O784" s="78"/>
      <c r="P784" s="3"/>
      <c r="Q784" s="3" t="str">
        <f>IFERROR(HLOOKUP(HBL[[#This Row],[Bränslekategori]],Listor!$G$292:$N$306,IF(HBL[[#This Row],[Enhet]]=Listor!$A$44,14,IF(HBL[[#This Row],[Enhet]]=Listor!$A$45,15,"")),FALSE),"")</f>
        <v/>
      </c>
      <c r="R784" s="3"/>
      <c r="S784" s="3"/>
      <c r="T784" s="3"/>
      <c r="U784" s="3"/>
      <c r="V784" s="3"/>
      <c r="W784" s="3"/>
      <c r="X784" s="3"/>
      <c r="Y784" s="77" t="str">
        <f>IF(HBL[[#This Row],[Produktionskedja]]&lt;&gt;"",VLOOKUP(HBL[[#This Row],[Produktionskedja]],Normalvärden[],4,FALSE),"")</f>
        <v/>
      </c>
      <c r="Z784" s="54"/>
      <c r="AA784" s="3"/>
      <c r="AB784" s="54"/>
      <c r="AC784" s="55" t="str">
        <f>IF(HBL[[#This Row],[Växthusgasutsläpp g CO2e/MJ]]&lt;&gt;"",IF(HBL[[#This Row],[Växthusgasutsläpp g CO2e/MJ]]&gt;(0.5*VLOOKUP(HBL[[#This Row],[Användningsområde]],Användningsområde[],2,FALSE)),"Utsläppsminskningen är mindre än 50 % och uppfyller därför inte hållbarhetskriterierna",""),"")</f>
        <v/>
      </c>
      <c r="AD784" s="55"/>
    </row>
    <row r="785" spans="2:30" x14ac:dyDescent="0.35">
      <c r="B785" s="9" t="str">
        <f>IF(HBL[[#This Row],[Hållbar mängd]]&gt;0,IF(HBL[[#This Row],[Enhet]]=Listor!$A$44,HBL[[#This Row],[Hållbar mängd]]*HBL[[#This Row],[Effektivt värmevärde]]*1000,HBL[[#This Row],[Hållbar mängd]]*HBL[[#This Row],[Effektivt värmevärde]]),"")</f>
        <v/>
      </c>
      <c r="C785" s="120" t="str">
        <f>IFERROR(IF(VLOOKUP(HBL[[#This Row],[Drivmedel]],DML_drivmedel[[FuelID]:[Reduktionsplikt]],10,FALSE)="Ja",VLOOKUP(HBL[[#This Row],[Drivmedelskategori]],Drivmedel[],5,FALSE),""),"")</f>
        <v/>
      </c>
      <c r="D785" s="9" t="str">
        <f>IFERROR(IF(HBL[[#This Row],[Hållbar mängd]]&gt;0,HBL[[#This Row],[Växthusgasutsläpp g CO2e/MJ]]*HBL[[#This Row],[Energimängd MJ]]/1000000,""),"")</f>
        <v/>
      </c>
      <c r="E785" s="9" t="str">
        <f>IF(HBL[[#This Row],[Hållbar mängd]]&gt;0,CONCATENATE(Rapporteringsår,"-",HBL[[#This Row],[ID]]),"")</f>
        <v/>
      </c>
      <c r="F785" s="9" t="str">
        <f>IF(HBL[[#This Row],[Hållbar mängd]]&gt;0,Organisationsnummer,"")</f>
        <v/>
      </c>
      <c r="G785" s="9" t="str">
        <f>IF(HBL[[#This Row],[Hållbar mängd]]&gt;0,Rapporteringsår,"")</f>
        <v/>
      </c>
      <c r="H785" s="76" t="str">
        <f>IFERROR(VLOOKUP(HBL[[#This Row],[Råvara]],Råvaror!$B$3:$D$81,3,FALSE),"")</f>
        <v/>
      </c>
      <c r="I785" s="76" t="str">
        <f>IFERROR(VLOOKUP(HBL[[#This Row],[Råvara]],Råvaror!$B$3:$E$81,4,FALSE),"")</f>
        <v/>
      </c>
      <c r="J785" s="76" t="str">
        <f>IFERROR(VLOOKUP(HBL[[#This Row],[Drivmedel]],DML_drivmedel[[FuelID]:[Drivmedel]],6,FALSE),"")</f>
        <v/>
      </c>
      <c r="K785" s="148">
        <v>3783</v>
      </c>
      <c r="L785" s="3"/>
      <c r="M785" s="3"/>
      <c r="N785" s="3"/>
      <c r="O785" s="78"/>
      <c r="P785" s="3"/>
      <c r="Q785" s="3" t="str">
        <f>IFERROR(HLOOKUP(HBL[[#This Row],[Bränslekategori]],Listor!$G$292:$N$306,IF(HBL[[#This Row],[Enhet]]=Listor!$A$44,14,IF(HBL[[#This Row],[Enhet]]=Listor!$A$45,15,"")),FALSE),"")</f>
        <v/>
      </c>
      <c r="R785" s="3"/>
      <c r="S785" s="3"/>
      <c r="T785" s="3"/>
      <c r="U785" s="3"/>
      <c r="V785" s="3"/>
      <c r="W785" s="3"/>
      <c r="X785" s="3"/>
      <c r="Y785" s="77" t="str">
        <f>IF(HBL[[#This Row],[Produktionskedja]]&lt;&gt;"",VLOOKUP(HBL[[#This Row],[Produktionskedja]],Normalvärden[],4,FALSE),"")</f>
        <v/>
      </c>
      <c r="Z785" s="54"/>
      <c r="AA785" s="3"/>
      <c r="AB785" s="54"/>
      <c r="AC785" s="55" t="str">
        <f>IF(HBL[[#This Row],[Växthusgasutsläpp g CO2e/MJ]]&lt;&gt;"",IF(HBL[[#This Row],[Växthusgasutsläpp g CO2e/MJ]]&gt;(0.5*VLOOKUP(HBL[[#This Row],[Användningsområde]],Användningsområde[],2,FALSE)),"Utsläppsminskningen är mindre än 50 % och uppfyller därför inte hållbarhetskriterierna",""),"")</f>
        <v/>
      </c>
      <c r="AD785" s="55"/>
    </row>
    <row r="786" spans="2:30" x14ac:dyDescent="0.35">
      <c r="B786" s="9" t="str">
        <f>IF(HBL[[#This Row],[Hållbar mängd]]&gt;0,IF(HBL[[#This Row],[Enhet]]=Listor!$A$44,HBL[[#This Row],[Hållbar mängd]]*HBL[[#This Row],[Effektivt värmevärde]]*1000,HBL[[#This Row],[Hållbar mängd]]*HBL[[#This Row],[Effektivt värmevärde]]),"")</f>
        <v/>
      </c>
      <c r="C786" s="120" t="str">
        <f>IFERROR(IF(VLOOKUP(HBL[[#This Row],[Drivmedel]],DML_drivmedel[[FuelID]:[Reduktionsplikt]],10,FALSE)="Ja",VLOOKUP(HBL[[#This Row],[Drivmedelskategori]],Drivmedel[],5,FALSE),""),"")</f>
        <v/>
      </c>
      <c r="D786" s="9" t="str">
        <f>IFERROR(IF(HBL[[#This Row],[Hållbar mängd]]&gt;0,HBL[[#This Row],[Växthusgasutsläpp g CO2e/MJ]]*HBL[[#This Row],[Energimängd MJ]]/1000000,""),"")</f>
        <v/>
      </c>
      <c r="E786" s="9" t="str">
        <f>IF(HBL[[#This Row],[Hållbar mängd]]&gt;0,CONCATENATE(Rapporteringsår,"-",HBL[[#This Row],[ID]]),"")</f>
        <v/>
      </c>
      <c r="F786" s="9" t="str">
        <f>IF(HBL[[#This Row],[Hållbar mängd]]&gt;0,Organisationsnummer,"")</f>
        <v/>
      </c>
      <c r="G786" s="9" t="str">
        <f>IF(HBL[[#This Row],[Hållbar mängd]]&gt;0,Rapporteringsår,"")</f>
        <v/>
      </c>
      <c r="H786" s="76" t="str">
        <f>IFERROR(VLOOKUP(HBL[[#This Row],[Råvara]],Råvaror!$B$3:$D$81,3,FALSE),"")</f>
        <v/>
      </c>
      <c r="I786" s="76" t="str">
        <f>IFERROR(VLOOKUP(HBL[[#This Row],[Råvara]],Råvaror!$B$3:$E$81,4,FALSE),"")</f>
        <v/>
      </c>
      <c r="J786" s="76" t="str">
        <f>IFERROR(VLOOKUP(HBL[[#This Row],[Drivmedel]],DML_drivmedel[[FuelID]:[Drivmedel]],6,FALSE),"")</f>
        <v/>
      </c>
      <c r="K786" s="148">
        <v>3784</v>
      </c>
      <c r="L786" s="3"/>
      <c r="M786" s="3"/>
      <c r="N786" s="3"/>
      <c r="O786" s="78"/>
      <c r="P786" s="3"/>
      <c r="Q786" s="3" t="str">
        <f>IFERROR(HLOOKUP(HBL[[#This Row],[Bränslekategori]],Listor!$G$292:$N$306,IF(HBL[[#This Row],[Enhet]]=Listor!$A$44,14,IF(HBL[[#This Row],[Enhet]]=Listor!$A$45,15,"")),FALSE),"")</f>
        <v/>
      </c>
      <c r="R786" s="3"/>
      <c r="S786" s="3"/>
      <c r="T786" s="3"/>
      <c r="U786" s="3"/>
      <c r="V786" s="3"/>
      <c r="W786" s="3"/>
      <c r="X786" s="3"/>
      <c r="Y786" s="77" t="str">
        <f>IF(HBL[[#This Row],[Produktionskedja]]&lt;&gt;"",VLOOKUP(HBL[[#This Row],[Produktionskedja]],Normalvärden[],4,FALSE),"")</f>
        <v/>
      </c>
      <c r="Z786" s="54"/>
      <c r="AA786" s="3"/>
      <c r="AB786" s="54"/>
      <c r="AC786" s="55" t="str">
        <f>IF(HBL[[#This Row],[Växthusgasutsläpp g CO2e/MJ]]&lt;&gt;"",IF(HBL[[#This Row],[Växthusgasutsläpp g CO2e/MJ]]&gt;(0.5*VLOOKUP(HBL[[#This Row],[Användningsområde]],Användningsområde[],2,FALSE)),"Utsläppsminskningen är mindre än 50 % och uppfyller därför inte hållbarhetskriterierna",""),"")</f>
        <v/>
      </c>
      <c r="AD786" s="55"/>
    </row>
    <row r="787" spans="2:30" x14ac:dyDescent="0.35">
      <c r="B787" s="9" t="str">
        <f>IF(HBL[[#This Row],[Hållbar mängd]]&gt;0,IF(HBL[[#This Row],[Enhet]]=Listor!$A$44,HBL[[#This Row],[Hållbar mängd]]*HBL[[#This Row],[Effektivt värmevärde]]*1000,HBL[[#This Row],[Hållbar mängd]]*HBL[[#This Row],[Effektivt värmevärde]]),"")</f>
        <v/>
      </c>
      <c r="C787" s="120" t="str">
        <f>IFERROR(IF(VLOOKUP(HBL[[#This Row],[Drivmedel]],DML_drivmedel[[FuelID]:[Reduktionsplikt]],10,FALSE)="Ja",VLOOKUP(HBL[[#This Row],[Drivmedelskategori]],Drivmedel[],5,FALSE),""),"")</f>
        <v/>
      </c>
      <c r="D787" s="9" t="str">
        <f>IFERROR(IF(HBL[[#This Row],[Hållbar mängd]]&gt;0,HBL[[#This Row],[Växthusgasutsläpp g CO2e/MJ]]*HBL[[#This Row],[Energimängd MJ]]/1000000,""),"")</f>
        <v/>
      </c>
      <c r="E787" s="9" t="str">
        <f>IF(HBL[[#This Row],[Hållbar mängd]]&gt;0,CONCATENATE(Rapporteringsår,"-",HBL[[#This Row],[ID]]),"")</f>
        <v/>
      </c>
      <c r="F787" s="9" t="str">
        <f>IF(HBL[[#This Row],[Hållbar mängd]]&gt;0,Organisationsnummer,"")</f>
        <v/>
      </c>
      <c r="G787" s="9" t="str">
        <f>IF(HBL[[#This Row],[Hållbar mängd]]&gt;0,Rapporteringsår,"")</f>
        <v/>
      </c>
      <c r="H787" s="76" t="str">
        <f>IFERROR(VLOOKUP(HBL[[#This Row],[Råvara]],Råvaror!$B$3:$D$81,3,FALSE),"")</f>
        <v/>
      </c>
      <c r="I787" s="76" t="str">
        <f>IFERROR(VLOOKUP(HBL[[#This Row],[Råvara]],Råvaror!$B$3:$E$81,4,FALSE),"")</f>
        <v/>
      </c>
      <c r="J787" s="76" t="str">
        <f>IFERROR(VLOOKUP(HBL[[#This Row],[Drivmedel]],DML_drivmedel[[FuelID]:[Drivmedel]],6,FALSE),"")</f>
        <v/>
      </c>
      <c r="K787" s="148">
        <v>3785</v>
      </c>
      <c r="L787" s="3"/>
      <c r="M787" s="3"/>
      <c r="N787" s="3"/>
      <c r="O787" s="78"/>
      <c r="P787" s="3"/>
      <c r="Q787" s="3" t="str">
        <f>IFERROR(HLOOKUP(HBL[[#This Row],[Bränslekategori]],Listor!$G$292:$N$306,IF(HBL[[#This Row],[Enhet]]=Listor!$A$44,14,IF(HBL[[#This Row],[Enhet]]=Listor!$A$45,15,"")),FALSE),"")</f>
        <v/>
      </c>
      <c r="R787" s="3"/>
      <c r="S787" s="3"/>
      <c r="T787" s="3"/>
      <c r="U787" s="3"/>
      <c r="V787" s="3"/>
      <c r="W787" s="3"/>
      <c r="X787" s="3"/>
      <c r="Y787" s="77" t="str">
        <f>IF(HBL[[#This Row],[Produktionskedja]]&lt;&gt;"",VLOOKUP(HBL[[#This Row],[Produktionskedja]],Normalvärden[],4,FALSE),"")</f>
        <v/>
      </c>
      <c r="Z787" s="54"/>
      <c r="AA787" s="3"/>
      <c r="AB787" s="54"/>
      <c r="AC787" s="55" t="str">
        <f>IF(HBL[[#This Row],[Växthusgasutsläpp g CO2e/MJ]]&lt;&gt;"",IF(HBL[[#This Row],[Växthusgasutsläpp g CO2e/MJ]]&gt;(0.5*VLOOKUP(HBL[[#This Row],[Användningsområde]],Användningsområde[],2,FALSE)),"Utsläppsminskningen är mindre än 50 % och uppfyller därför inte hållbarhetskriterierna",""),"")</f>
        <v/>
      </c>
      <c r="AD787" s="55"/>
    </row>
    <row r="788" spans="2:30" x14ac:dyDescent="0.35">
      <c r="B788" s="9" t="str">
        <f>IF(HBL[[#This Row],[Hållbar mängd]]&gt;0,IF(HBL[[#This Row],[Enhet]]=Listor!$A$44,HBL[[#This Row],[Hållbar mängd]]*HBL[[#This Row],[Effektivt värmevärde]]*1000,HBL[[#This Row],[Hållbar mängd]]*HBL[[#This Row],[Effektivt värmevärde]]),"")</f>
        <v/>
      </c>
      <c r="C788" s="120" t="str">
        <f>IFERROR(IF(VLOOKUP(HBL[[#This Row],[Drivmedel]],DML_drivmedel[[FuelID]:[Reduktionsplikt]],10,FALSE)="Ja",VLOOKUP(HBL[[#This Row],[Drivmedelskategori]],Drivmedel[],5,FALSE),""),"")</f>
        <v/>
      </c>
      <c r="D788" s="9" t="str">
        <f>IFERROR(IF(HBL[[#This Row],[Hållbar mängd]]&gt;0,HBL[[#This Row],[Växthusgasutsläpp g CO2e/MJ]]*HBL[[#This Row],[Energimängd MJ]]/1000000,""),"")</f>
        <v/>
      </c>
      <c r="E788" s="9" t="str">
        <f>IF(HBL[[#This Row],[Hållbar mängd]]&gt;0,CONCATENATE(Rapporteringsår,"-",HBL[[#This Row],[ID]]),"")</f>
        <v/>
      </c>
      <c r="F788" s="9" t="str">
        <f>IF(HBL[[#This Row],[Hållbar mängd]]&gt;0,Organisationsnummer,"")</f>
        <v/>
      </c>
      <c r="G788" s="9" t="str">
        <f>IF(HBL[[#This Row],[Hållbar mängd]]&gt;0,Rapporteringsår,"")</f>
        <v/>
      </c>
      <c r="H788" s="76" t="str">
        <f>IFERROR(VLOOKUP(HBL[[#This Row],[Råvara]],Råvaror!$B$3:$D$81,3,FALSE),"")</f>
        <v/>
      </c>
      <c r="I788" s="76" t="str">
        <f>IFERROR(VLOOKUP(HBL[[#This Row],[Råvara]],Råvaror!$B$3:$E$81,4,FALSE),"")</f>
        <v/>
      </c>
      <c r="J788" s="76" t="str">
        <f>IFERROR(VLOOKUP(HBL[[#This Row],[Drivmedel]],DML_drivmedel[[FuelID]:[Drivmedel]],6,FALSE),"")</f>
        <v/>
      </c>
      <c r="K788" s="148">
        <v>3786</v>
      </c>
      <c r="L788" s="3"/>
      <c r="M788" s="3"/>
      <c r="N788" s="3"/>
      <c r="O788" s="78"/>
      <c r="P788" s="3"/>
      <c r="Q788" s="3" t="str">
        <f>IFERROR(HLOOKUP(HBL[[#This Row],[Bränslekategori]],Listor!$G$292:$N$306,IF(HBL[[#This Row],[Enhet]]=Listor!$A$44,14,IF(HBL[[#This Row],[Enhet]]=Listor!$A$45,15,"")),FALSE),"")</f>
        <v/>
      </c>
      <c r="R788" s="3"/>
      <c r="S788" s="3"/>
      <c r="T788" s="3"/>
      <c r="U788" s="3"/>
      <c r="V788" s="3"/>
      <c r="W788" s="3"/>
      <c r="X788" s="3"/>
      <c r="Y788" s="77" t="str">
        <f>IF(HBL[[#This Row],[Produktionskedja]]&lt;&gt;"",VLOOKUP(HBL[[#This Row],[Produktionskedja]],Normalvärden[],4,FALSE),"")</f>
        <v/>
      </c>
      <c r="Z788" s="54"/>
      <c r="AA788" s="3"/>
      <c r="AB788" s="54"/>
      <c r="AC788" s="55" t="str">
        <f>IF(HBL[[#This Row],[Växthusgasutsläpp g CO2e/MJ]]&lt;&gt;"",IF(HBL[[#This Row],[Växthusgasutsläpp g CO2e/MJ]]&gt;(0.5*VLOOKUP(HBL[[#This Row],[Användningsområde]],Användningsområde[],2,FALSE)),"Utsläppsminskningen är mindre än 50 % och uppfyller därför inte hållbarhetskriterierna",""),"")</f>
        <v/>
      </c>
      <c r="AD788" s="55"/>
    </row>
    <row r="789" spans="2:30" x14ac:dyDescent="0.35">
      <c r="B789" s="9" t="str">
        <f>IF(HBL[[#This Row],[Hållbar mängd]]&gt;0,IF(HBL[[#This Row],[Enhet]]=Listor!$A$44,HBL[[#This Row],[Hållbar mängd]]*HBL[[#This Row],[Effektivt värmevärde]]*1000,HBL[[#This Row],[Hållbar mängd]]*HBL[[#This Row],[Effektivt värmevärde]]),"")</f>
        <v/>
      </c>
      <c r="C789" s="120" t="str">
        <f>IFERROR(IF(VLOOKUP(HBL[[#This Row],[Drivmedel]],DML_drivmedel[[FuelID]:[Reduktionsplikt]],10,FALSE)="Ja",VLOOKUP(HBL[[#This Row],[Drivmedelskategori]],Drivmedel[],5,FALSE),""),"")</f>
        <v/>
      </c>
      <c r="D789" s="9" t="str">
        <f>IFERROR(IF(HBL[[#This Row],[Hållbar mängd]]&gt;0,HBL[[#This Row],[Växthusgasutsläpp g CO2e/MJ]]*HBL[[#This Row],[Energimängd MJ]]/1000000,""),"")</f>
        <v/>
      </c>
      <c r="E789" s="9" t="str">
        <f>IF(HBL[[#This Row],[Hållbar mängd]]&gt;0,CONCATENATE(Rapporteringsår,"-",HBL[[#This Row],[ID]]),"")</f>
        <v/>
      </c>
      <c r="F789" s="9" t="str">
        <f>IF(HBL[[#This Row],[Hållbar mängd]]&gt;0,Organisationsnummer,"")</f>
        <v/>
      </c>
      <c r="G789" s="9" t="str">
        <f>IF(HBL[[#This Row],[Hållbar mängd]]&gt;0,Rapporteringsår,"")</f>
        <v/>
      </c>
      <c r="H789" s="76" t="str">
        <f>IFERROR(VLOOKUP(HBL[[#This Row],[Råvara]],Råvaror!$B$3:$D$81,3,FALSE),"")</f>
        <v/>
      </c>
      <c r="I789" s="76" t="str">
        <f>IFERROR(VLOOKUP(HBL[[#This Row],[Råvara]],Råvaror!$B$3:$E$81,4,FALSE),"")</f>
        <v/>
      </c>
      <c r="J789" s="76" t="str">
        <f>IFERROR(VLOOKUP(HBL[[#This Row],[Drivmedel]],DML_drivmedel[[FuelID]:[Drivmedel]],6,FALSE),"")</f>
        <v/>
      </c>
      <c r="K789" s="148">
        <v>3787</v>
      </c>
      <c r="L789" s="3"/>
      <c r="M789" s="3"/>
      <c r="N789" s="3"/>
      <c r="O789" s="78"/>
      <c r="P789" s="3"/>
      <c r="Q789" s="3" t="str">
        <f>IFERROR(HLOOKUP(HBL[[#This Row],[Bränslekategori]],Listor!$G$292:$N$306,IF(HBL[[#This Row],[Enhet]]=Listor!$A$44,14,IF(HBL[[#This Row],[Enhet]]=Listor!$A$45,15,"")),FALSE),"")</f>
        <v/>
      </c>
      <c r="R789" s="3"/>
      <c r="S789" s="3"/>
      <c r="T789" s="3"/>
      <c r="U789" s="3"/>
      <c r="V789" s="3"/>
      <c r="W789" s="3"/>
      <c r="X789" s="3"/>
      <c r="Y789" s="77" t="str">
        <f>IF(HBL[[#This Row],[Produktionskedja]]&lt;&gt;"",VLOOKUP(HBL[[#This Row],[Produktionskedja]],Normalvärden[],4,FALSE),"")</f>
        <v/>
      </c>
      <c r="Z789" s="54"/>
      <c r="AA789" s="3"/>
      <c r="AB789" s="54"/>
      <c r="AC789" s="55" t="str">
        <f>IF(HBL[[#This Row],[Växthusgasutsläpp g CO2e/MJ]]&lt;&gt;"",IF(HBL[[#This Row],[Växthusgasutsläpp g CO2e/MJ]]&gt;(0.5*VLOOKUP(HBL[[#This Row],[Användningsområde]],Användningsområde[],2,FALSE)),"Utsläppsminskningen är mindre än 50 % och uppfyller därför inte hållbarhetskriterierna",""),"")</f>
        <v/>
      </c>
      <c r="AD789" s="55"/>
    </row>
    <row r="790" spans="2:30" x14ac:dyDescent="0.35">
      <c r="B790" s="9" t="str">
        <f>IF(HBL[[#This Row],[Hållbar mängd]]&gt;0,IF(HBL[[#This Row],[Enhet]]=Listor!$A$44,HBL[[#This Row],[Hållbar mängd]]*HBL[[#This Row],[Effektivt värmevärde]]*1000,HBL[[#This Row],[Hållbar mängd]]*HBL[[#This Row],[Effektivt värmevärde]]),"")</f>
        <v/>
      </c>
      <c r="C790" s="120" t="str">
        <f>IFERROR(IF(VLOOKUP(HBL[[#This Row],[Drivmedel]],DML_drivmedel[[FuelID]:[Reduktionsplikt]],10,FALSE)="Ja",VLOOKUP(HBL[[#This Row],[Drivmedelskategori]],Drivmedel[],5,FALSE),""),"")</f>
        <v/>
      </c>
      <c r="D790" s="9" t="str">
        <f>IFERROR(IF(HBL[[#This Row],[Hållbar mängd]]&gt;0,HBL[[#This Row],[Växthusgasutsläpp g CO2e/MJ]]*HBL[[#This Row],[Energimängd MJ]]/1000000,""),"")</f>
        <v/>
      </c>
      <c r="E790" s="9" t="str">
        <f>IF(HBL[[#This Row],[Hållbar mängd]]&gt;0,CONCATENATE(Rapporteringsår,"-",HBL[[#This Row],[ID]]),"")</f>
        <v/>
      </c>
      <c r="F790" s="9" t="str">
        <f>IF(HBL[[#This Row],[Hållbar mängd]]&gt;0,Organisationsnummer,"")</f>
        <v/>
      </c>
      <c r="G790" s="9" t="str">
        <f>IF(HBL[[#This Row],[Hållbar mängd]]&gt;0,Rapporteringsår,"")</f>
        <v/>
      </c>
      <c r="H790" s="76" t="str">
        <f>IFERROR(VLOOKUP(HBL[[#This Row],[Råvara]],Råvaror!$B$3:$D$81,3,FALSE),"")</f>
        <v/>
      </c>
      <c r="I790" s="76" t="str">
        <f>IFERROR(VLOOKUP(HBL[[#This Row],[Råvara]],Råvaror!$B$3:$E$81,4,FALSE),"")</f>
        <v/>
      </c>
      <c r="J790" s="76" t="str">
        <f>IFERROR(VLOOKUP(HBL[[#This Row],[Drivmedel]],DML_drivmedel[[FuelID]:[Drivmedel]],6,FALSE),"")</f>
        <v/>
      </c>
      <c r="K790" s="148">
        <v>3788</v>
      </c>
      <c r="L790" s="3"/>
      <c r="M790" s="3"/>
      <c r="N790" s="3"/>
      <c r="O790" s="78"/>
      <c r="P790" s="3"/>
      <c r="Q790" s="3" t="str">
        <f>IFERROR(HLOOKUP(HBL[[#This Row],[Bränslekategori]],Listor!$G$292:$N$306,IF(HBL[[#This Row],[Enhet]]=Listor!$A$44,14,IF(HBL[[#This Row],[Enhet]]=Listor!$A$45,15,"")),FALSE),"")</f>
        <v/>
      </c>
      <c r="R790" s="3"/>
      <c r="S790" s="3"/>
      <c r="T790" s="3"/>
      <c r="U790" s="3"/>
      <c r="V790" s="3"/>
      <c r="W790" s="3"/>
      <c r="X790" s="3"/>
      <c r="Y790" s="77" t="str">
        <f>IF(HBL[[#This Row],[Produktionskedja]]&lt;&gt;"",VLOOKUP(HBL[[#This Row],[Produktionskedja]],Normalvärden[],4,FALSE),"")</f>
        <v/>
      </c>
      <c r="Z790" s="54"/>
      <c r="AA790" s="3"/>
      <c r="AB790" s="54"/>
      <c r="AC790" s="55" t="str">
        <f>IF(HBL[[#This Row],[Växthusgasutsläpp g CO2e/MJ]]&lt;&gt;"",IF(HBL[[#This Row],[Växthusgasutsläpp g CO2e/MJ]]&gt;(0.5*VLOOKUP(HBL[[#This Row],[Användningsområde]],Användningsområde[],2,FALSE)),"Utsläppsminskningen är mindre än 50 % och uppfyller därför inte hållbarhetskriterierna",""),"")</f>
        <v/>
      </c>
      <c r="AD790" s="55"/>
    </row>
    <row r="791" spans="2:30" x14ac:dyDescent="0.35">
      <c r="B791" s="9" t="str">
        <f>IF(HBL[[#This Row],[Hållbar mängd]]&gt;0,IF(HBL[[#This Row],[Enhet]]=Listor!$A$44,HBL[[#This Row],[Hållbar mängd]]*HBL[[#This Row],[Effektivt värmevärde]]*1000,HBL[[#This Row],[Hållbar mängd]]*HBL[[#This Row],[Effektivt värmevärde]]),"")</f>
        <v/>
      </c>
      <c r="C791" s="120" t="str">
        <f>IFERROR(IF(VLOOKUP(HBL[[#This Row],[Drivmedel]],DML_drivmedel[[FuelID]:[Reduktionsplikt]],10,FALSE)="Ja",VLOOKUP(HBL[[#This Row],[Drivmedelskategori]],Drivmedel[],5,FALSE),""),"")</f>
        <v/>
      </c>
      <c r="D791" s="9" t="str">
        <f>IFERROR(IF(HBL[[#This Row],[Hållbar mängd]]&gt;0,HBL[[#This Row],[Växthusgasutsläpp g CO2e/MJ]]*HBL[[#This Row],[Energimängd MJ]]/1000000,""),"")</f>
        <v/>
      </c>
      <c r="E791" s="9" t="str">
        <f>IF(HBL[[#This Row],[Hållbar mängd]]&gt;0,CONCATENATE(Rapporteringsår,"-",HBL[[#This Row],[ID]]),"")</f>
        <v/>
      </c>
      <c r="F791" s="9" t="str">
        <f>IF(HBL[[#This Row],[Hållbar mängd]]&gt;0,Organisationsnummer,"")</f>
        <v/>
      </c>
      <c r="G791" s="9" t="str">
        <f>IF(HBL[[#This Row],[Hållbar mängd]]&gt;0,Rapporteringsår,"")</f>
        <v/>
      </c>
      <c r="H791" s="76" t="str">
        <f>IFERROR(VLOOKUP(HBL[[#This Row],[Råvara]],Råvaror!$B$3:$D$81,3,FALSE),"")</f>
        <v/>
      </c>
      <c r="I791" s="76" t="str">
        <f>IFERROR(VLOOKUP(HBL[[#This Row],[Råvara]],Råvaror!$B$3:$E$81,4,FALSE),"")</f>
        <v/>
      </c>
      <c r="J791" s="76" t="str">
        <f>IFERROR(VLOOKUP(HBL[[#This Row],[Drivmedel]],DML_drivmedel[[FuelID]:[Drivmedel]],6,FALSE),"")</f>
        <v/>
      </c>
      <c r="K791" s="148">
        <v>3789</v>
      </c>
      <c r="L791" s="3"/>
      <c r="M791" s="3"/>
      <c r="N791" s="3"/>
      <c r="O791" s="78"/>
      <c r="P791" s="3"/>
      <c r="Q791" s="3" t="str">
        <f>IFERROR(HLOOKUP(HBL[[#This Row],[Bränslekategori]],Listor!$G$292:$N$306,IF(HBL[[#This Row],[Enhet]]=Listor!$A$44,14,IF(HBL[[#This Row],[Enhet]]=Listor!$A$45,15,"")),FALSE),"")</f>
        <v/>
      </c>
      <c r="R791" s="3"/>
      <c r="S791" s="3"/>
      <c r="T791" s="3"/>
      <c r="U791" s="3"/>
      <c r="V791" s="3"/>
      <c r="W791" s="3"/>
      <c r="X791" s="3"/>
      <c r="Y791" s="77" t="str">
        <f>IF(HBL[[#This Row],[Produktionskedja]]&lt;&gt;"",VLOOKUP(HBL[[#This Row],[Produktionskedja]],Normalvärden[],4,FALSE),"")</f>
        <v/>
      </c>
      <c r="Z791" s="54"/>
      <c r="AA791" s="3"/>
      <c r="AB791" s="54"/>
      <c r="AC791" s="55" t="str">
        <f>IF(HBL[[#This Row],[Växthusgasutsläpp g CO2e/MJ]]&lt;&gt;"",IF(HBL[[#This Row],[Växthusgasutsläpp g CO2e/MJ]]&gt;(0.5*VLOOKUP(HBL[[#This Row],[Användningsområde]],Användningsområde[],2,FALSE)),"Utsläppsminskningen är mindre än 50 % och uppfyller därför inte hållbarhetskriterierna",""),"")</f>
        <v/>
      </c>
      <c r="AD791" s="55"/>
    </row>
    <row r="792" spans="2:30" x14ac:dyDescent="0.35">
      <c r="B792" s="9" t="str">
        <f>IF(HBL[[#This Row],[Hållbar mängd]]&gt;0,IF(HBL[[#This Row],[Enhet]]=Listor!$A$44,HBL[[#This Row],[Hållbar mängd]]*HBL[[#This Row],[Effektivt värmevärde]]*1000,HBL[[#This Row],[Hållbar mängd]]*HBL[[#This Row],[Effektivt värmevärde]]),"")</f>
        <v/>
      </c>
      <c r="C792" s="120" t="str">
        <f>IFERROR(IF(VLOOKUP(HBL[[#This Row],[Drivmedel]],DML_drivmedel[[FuelID]:[Reduktionsplikt]],10,FALSE)="Ja",VLOOKUP(HBL[[#This Row],[Drivmedelskategori]],Drivmedel[],5,FALSE),""),"")</f>
        <v/>
      </c>
      <c r="D792" s="9" t="str">
        <f>IFERROR(IF(HBL[[#This Row],[Hållbar mängd]]&gt;0,HBL[[#This Row],[Växthusgasutsläpp g CO2e/MJ]]*HBL[[#This Row],[Energimängd MJ]]/1000000,""),"")</f>
        <v/>
      </c>
      <c r="E792" s="9" t="str">
        <f>IF(HBL[[#This Row],[Hållbar mängd]]&gt;0,CONCATENATE(Rapporteringsår,"-",HBL[[#This Row],[ID]]),"")</f>
        <v/>
      </c>
      <c r="F792" s="9" t="str">
        <f>IF(HBL[[#This Row],[Hållbar mängd]]&gt;0,Organisationsnummer,"")</f>
        <v/>
      </c>
      <c r="G792" s="9" t="str">
        <f>IF(HBL[[#This Row],[Hållbar mängd]]&gt;0,Rapporteringsår,"")</f>
        <v/>
      </c>
      <c r="H792" s="76" t="str">
        <f>IFERROR(VLOOKUP(HBL[[#This Row],[Råvara]],Råvaror!$B$3:$D$81,3,FALSE),"")</f>
        <v/>
      </c>
      <c r="I792" s="76" t="str">
        <f>IFERROR(VLOOKUP(HBL[[#This Row],[Råvara]],Råvaror!$B$3:$E$81,4,FALSE),"")</f>
        <v/>
      </c>
      <c r="J792" s="76" t="str">
        <f>IFERROR(VLOOKUP(HBL[[#This Row],[Drivmedel]],DML_drivmedel[[FuelID]:[Drivmedel]],6,FALSE),"")</f>
        <v/>
      </c>
      <c r="K792" s="148">
        <v>3790</v>
      </c>
      <c r="L792" s="3"/>
      <c r="M792" s="3"/>
      <c r="N792" s="3"/>
      <c r="O792" s="78"/>
      <c r="P792" s="3"/>
      <c r="Q792" s="3" t="str">
        <f>IFERROR(HLOOKUP(HBL[[#This Row],[Bränslekategori]],Listor!$G$292:$N$306,IF(HBL[[#This Row],[Enhet]]=Listor!$A$44,14,IF(HBL[[#This Row],[Enhet]]=Listor!$A$45,15,"")),FALSE),"")</f>
        <v/>
      </c>
      <c r="R792" s="3"/>
      <c r="S792" s="3"/>
      <c r="T792" s="3"/>
      <c r="U792" s="3"/>
      <c r="V792" s="3"/>
      <c r="W792" s="3"/>
      <c r="X792" s="3"/>
      <c r="Y792" s="77" t="str">
        <f>IF(HBL[[#This Row],[Produktionskedja]]&lt;&gt;"",VLOOKUP(HBL[[#This Row],[Produktionskedja]],Normalvärden[],4,FALSE),"")</f>
        <v/>
      </c>
      <c r="Z792" s="54"/>
      <c r="AA792" s="3"/>
      <c r="AB792" s="54"/>
      <c r="AC792" s="55" t="str">
        <f>IF(HBL[[#This Row],[Växthusgasutsläpp g CO2e/MJ]]&lt;&gt;"",IF(HBL[[#This Row],[Växthusgasutsläpp g CO2e/MJ]]&gt;(0.5*VLOOKUP(HBL[[#This Row],[Användningsområde]],Användningsområde[],2,FALSE)),"Utsläppsminskningen är mindre än 50 % och uppfyller därför inte hållbarhetskriterierna",""),"")</f>
        <v/>
      </c>
      <c r="AD792" s="55"/>
    </row>
    <row r="793" spans="2:30" x14ac:dyDescent="0.35">
      <c r="B793" s="9" t="str">
        <f>IF(HBL[[#This Row],[Hållbar mängd]]&gt;0,IF(HBL[[#This Row],[Enhet]]=Listor!$A$44,HBL[[#This Row],[Hållbar mängd]]*HBL[[#This Row],[Effektivt värmevärde]]*1000,HBL[[#This Row],[Hållbar mängd]]*HBL[[#This Row],[Effektivt värmevärde]]),"")</f>
        <v/>
      </c>
      <c r="C793" s="120" t="str">
        <f>IFERROR(IF(VLOOKUP(HBL[[#This Row],[Drivmedel]],DML_drivmedel[[FuelID]:[Reduktionsplikt]],10,FALSE)="Ja",VLOOKUP(HBL[[#This Row],[Drivmedelskategori]],Drivmedel[],5,FALSE),""),"")</f>
        <v/>
      </c>
      <c r="D793" s="9" t="str">
        <f>IFERROR(IF(HBL[[#This Row],[Hållbar mängd]]&gt;0,HBL[[#This Row],[Växthusgasutsläpp g CO2e/MJ]]*HBL[[#This Row],[Energimängd MJ]]/1000000,""),"")</f>
        <v/>
      </c>
      <c r="E793" s="9" t="str">
        <f>IF(HBL[[#This Row],[Hållbar mängd]]&gt;0,CONCATENATE(Rapporteringsår,"-",HBL[[#This Row],[ID]]),"")</f>
        <v/>
      </c>
      <c r="F793" s="9" t="str">
        <f>IF(HBL[[#This Row],[Hållbar mängd]]&gt;0,Organisationsnummer,"")</f>
        <v/>
      </c>
      <c r="G793" s="9" t="str">
        <f>IF(HBL[[#This Row],[Hållbar mängd]]&gt;0,Rapporteringsår,"")</f>
        <v/>
      </c>
      <c r="H793" s="76" t="str">
        <f>IFERROR(VLOOKUP(HBL[[#This Row],[Råvara]],Råvaror!$B$3:$D$81,3,FALSE),"")</f>
        <v/>
      </c>
      <c r="I793" s="76" t="str">
        <f>IFERROR(VLOOKUP(HBL[[#This Row],[Råvara]],Råvaror!$B$3:$E$81,4,FALSE),"")</f>
        <v/>
      </c>
      <c r="J793" s="76" t="str">
        <f>IFERROR(VLOOKUP(HBL[[#This Row],[Drivmedel]],DML_drivmedel[[FuelID]:[Drivmedel]],6,FALSE),"")</f>
        <v/>
      </c>
      <c r="K793" s="148">
        <v>3791</v>
      </c>
      <c r="L793" s="3"/>
      <c r="M793" s="3"/>
      <c r="N793" s="3"/>
      <c r="O793" s="78"/>
      <c r="P793" s="3"/>
      <c r="Q793" s="3" t="str">
        <f>IFERROR(HLOOKUP(HBL[[#This Row],[Bränslekategori]],Listor!$G$292:$N$306,IF(HBL[[#This Row],[Enhet]]=Listor!$A$44,14,IF(HBL[[#This Row],[Enhet]]=Listor!$A$45,15,"")),FALSE),"")</f>
        <v/>
      </c>
      <c r="R793" s="3"/>
      <c r="S793" s="3"/>
      <c r="T793" s="3"/>
      <c r="U793" s="3"/>
      <c r="V793" s="3"/>
      <c r="W793" s="3"/>
      <c r="X793" s="3"/>
      <c r="Y793" s="77" t="str">
        <f>IF(HBL[[#This Row],[Produktionskedja]]&lt;&gt;"",VLOOKUP(HBL[[#This Row],[Produktionskedja]],Normalvärden[],4,FALSE),"")</f>
        <v/>
      </c>
      <c r="Z793" s="54"/>
      <c r="AA793" s="3"/>
      <c r="AB793" s="54"/>
      <c r="AC793" s="55" t="str">
        <f>IF(HBL[[#This Row],[Växthusgasutsläpp g CO2e/MJ]]&lt;&gt;"",IF(HBL[[#This Row],[Växthusgasutsläpp g CO2e/MJ]]&gt;(0.5*VLOOKUP(HBL[[#This Row],[Användningsområde]],Användningsområde[],2,FALSE)),"Utsläppsminskningen är mindre än 50 % och uppfyller därför inte hållbarhetskriterierna",""),"")</f>
        <v/>
      </c>
      <c r="AD793" s="55"/>
    </row>
    <row r="794" spans="2:30" x14ac:dyDescent="0.35">
      <c r="B794" s="9" t="str">
        <f>IF(HBL[[#This Row],[Hållbar mängd]]&gt;0,IF(HBL[[#This Row],[Enhet]]=Listor!$A$44,HBL[[#This Row],[Hållbar mängd]]*HBL[[#This Row],[Effektivt värmevärde]]*1000,HBL[[#This Row],[Hållbar mängd]]*HBL[[#This Row],[Effektivt värmevärde]]),"")</f>
        <v/>
      </c>
      <c r="C794" s="120" t="str">
        <f>IFERROR(IF(VLOOKUP(HBL[[#This Row],[Drivmedel]],DML_drivmedel[[FuelID]:[Reduktionsplikt]],10,FALSE)="Ja",VLOOKUP(HBL[[#This Row],[Drivmedelskategori]],Drivmedel[],5,FALSE),""),"")</f>
        <v/>
      </c>
      <c r="D794" s="9" t="str">
        <f>IFERROR(IF(HBL[[#This Row],[Hållbar mängd]]&gt;0,HBL[[#This Row],[Växthusgasutsläpp g CO2e/MJ]]*HBL[[#This Row],[Energimängd MJ]]/1000000,""),"")</f>
        <v/>
      </c>
      <c r="E794" s="9" t="str">
        <f>IF(HBL[[#This Row],[Hållbar mängd]]&gt;0,CONCATENATE(Rapporteringsår,"-",HBL[[#This Row],[ID]]),"")</f>
        <v/>
      </c>
      <c r="F794" s="9" t="str">
        <f>IF(HBL[[#This Row],[Hållbar mängd]]&gt;0,Organisationsnummer,"")</f>
        <v/>
      </c>
      <c r="G794" s="9" t="str">
        <f>IF(HBL[[#This Row],[Hållbar mängd]]&gt;0,Rapporteringsår,"")</f>
        <v/>
      </c>
      <c r="H794" s="76" t="str">
        <f>IFERROR(VLOOKUP(HBL[[#This Row],[Råvara]],Råvaror!$B$3:$D$81,3,FALSE),"")</f>
        <v/>
      </c>
      <c r="I794" s="76" t="str">
        <f>IFERROR(VLOOKUP(HBL[[#This Row],[Råvara]],Råvaror!$B$3:$E$81,4,FALSE),"")</f>
        <v/>
      </c>
      <c r="J794" s="76" t="str">
        <f>IFERROR(VLOOKUP(HBL[[#This Row],[Drivmedel]],DML_drivmedel[[FuelID]:[Drivmedel]],6,FALSE),"")</f>
        <v/>
      </c>
      <c r="K794" s="148">
        <v>3792</v>
      </c>
      <c r="L794" s="3"/>
      <c r="M794" s="3"/>
      <c r="N794" s="3"/>
      <c r="O794" s="78"/>
      <c r="P794" s="3"/>
      <c r="Q794" s="3" t="str">
        <f>IFERROR(HLOOKUP(HBL[[#This Row],[Bränslekategori]],Listor!$G$292:$N$306,IF(HBL[[#This Row],[Enhet]]=Listor!$A$44,14,IF(HBL[[#This Row],[Enhet]]=Listor!$A$45,15,"")),FALSE),"")</f>
        <v/>
      </c>
      <c r="R794" s="3"/>
      <c r="S794" s="3"/>
      <c r="T794" s="3"/>
      <c r="U794" s="3"/>
      <c r="V794" s="3"/>
      <c r="W794" s="3"/>
      <c r="X794" s="3"/>
      <c r="Y794" s="77" t="str">
        <f>IF(HBL[[#This Row],[Produktionskedja]]&lt;&gt;"",VLOOKUP(HBL[[#This Row],[Produktionskedja]],Normalvärden[],4,FALSE),"")</f>
        <v/>
      </c>
      <c r="Z794" s="54"/>
      <c r="AA794" s="3"/>
      <c r="AB794" s="54"/>
      <c r="AC794" s="55" t="str">
        <f>IF(HBL[[#This Row],[Växthusgasutsläpp g CO2e/MJ]]&lt;&gt;"",IF(HBL[[#This Row],[Växthusgasutsläpp g CO2e/MJ]]&gt;(0.5*VLOOKUP(HBL[[#This Row],[Användningsområde]],Användningsområde[],2,FALSE)),"Utsläppsminskningen är mindre än 50 % och uppfyller därför inte hållbarhetskriterierna",""),"")</f>
        <v/>
      </c>
      <c r="AD794" s="55"/>
    </row>
    <row r="795" spans="2:30" x14ac:dyDescent="0.35">
      <c r="B795" s="9" t="str">
        <f>IF(HBL[[#This Row],[Hållbar mängd]]&gt;0,IF(HBL[[#This Row],[Enhet]]=Listor!$A$44,HBL[[#This Row],[Hållbar mängd]]*HBL[[#This Row],[Effektivt värmevärde]]*1000,HBL[[#This Row],[Hållbar mängd]]*HBL[[#This Row],[Effektivt värmevärde]]),"")</f>
        <v/>
      </c>
      <c r="C795" s="120" t="str">
        <f>IFERROR(IF(VLOOKUP(HBL[[#This Row],[Drivmedel]],DML_drivmedel[[FuelID]:[Reduktionsplikt]],10,FALSE)="Ja",VLOOKUP(HBL[[#This Row],[Drivmedelskategori]],Drivmedel[],5,FALSE),""),"")</f>
        <v/>
      </c>
      <c r="D795" s="9" t="str">
        <f>IFERROR(IF(HBL[[#This Row],[Hållbar mängd]]&gt;0,HBL[[#This Row],[Växthusgasutsläpp g CO2e/MJ]]*HBL[[#This Row],[Energimängd MJ]]/1000000,""),"")</f>
        <v/>
      </c>
      <c r="E795" s="9" t="str">
        <f>IF(HBL[[#This Row],[Hållbar mängd]]&gt;0,CONCATENATE(Rapporteringsår,"-",HBL[[#This Row],[ID]]),"")</f>
        <v/>
      </c>
      <c r="F795" s="9" t="str">
        <f>IF(HBL[[#This Row],[Hållbar mängd]]&gt;0,Organisationsnummer,"")</f>
        <v/>
      </c>
      <c r="G795" s="9" t="str">
        <f>IF(HBL[[#This Row],[Hållbar mängd]]&gt;0,Rapporteringsår,"")</f>
        <v/>
      </c>
      <c r="H795" s="76" t="str">
        <f>IFERROR(VLOOKUP(HBL[[#This Row],[Råvara]],Råvaror!$B$3:$D$81,3,FALSE),"")</f>
        <v/>
      </c>
      <c r="I795" s="76" t="str">
        <f>IFERROR(VLOOKUP(HBL[[#This Row],[Råvara]],Råvaror!$B$3:$E$81,4,FALSE),"")</f>
        <v/>
      </c>
      <c r="J795" s="76" t="str">
        <f>IFERROR(VLOOKUP(HBL[[#This Row],[Drivmedel]],DML_drivmedel[[FuelID]:[Drivmedel]],6,FALSE),"")</f>
        <v/>
      </c>
      <c r="K795" s="148">
        <v>3793</v>
      </c>
      <c r="L795" s="3"/>
      <c r="M795" s="3"/>
      <c r="N795" s="3"/>
      <c r="O795" s="78"/>
      <c r="P795" s="3"/>
      <c r="Q795" s="3" t="str">
        <f>IFERROR(HLOOKUP(HBL[[#This Row],[Bränslekategori]],Listor!$G$292:$N$306,IF(HBL[[#This Row],[Enhet]]=Listor!$A$44,14,IF(HBL[[#This Row],[Enhet]]=Listor!$A$45,15,"")),FALSE),"")</f>
        <v/>
      </c>
      <c r="R795" s="3"/>
      <c r="S795" s="3"/>
      <c r="T795" s="3"/>
      <c r="U795" s="3"/>
      <c r="V795" s="3"/>
      <c r="W795" s="3"/>
      <c r="X795" s="3"/>
      <c r="Y795" s="77" t="str">
        <f>IF(HBL[[#This Row],[Produktionskedja]]&lt;&gt;"",VLOOKUP(HBL[[#This Row],[Produktionskedja]],Normalvärden[],4,FALSE),"")</f>
        <v/>
      </c>
      <c r="Z795" s="54"/>
      <c r="AA795" s="3"/>
      <c r="AB795" s="54"/>
      <c r="AC795" s="55" t="str">
        <f>IF(HBL[[#This Row],[Växthusgasutsläpp g CO2e/MJ]]&lt;&gt;"",IF(HBL[[#This Row],[Växthusgasutsläpp g CO2e/MJ]]&gt;(0.5*VLOOKUP(HBL[[#This Row],[Användningsområde]],Användningsområde[],2,FALSE)),"Utsläppsminskningen är mindre än 50 % och uppfyller därför inte hållbarhetskriterierna",""),"")</f>
        <v/>
      </c>
      <c r="AD795" s="55"/>
    </row>
    <row r="796" spans="2:30" x14ac:dyDescent="0.35">
      <c r="B796" s="9" t="str">
        <f>IF(HBL[[#This Row],[Hållbar mängd]]&gt;0,IF(HBL[[#This Row],[Enhet]]=Listor!$A$44,HBL[[#This Row],[Hållbar mängd]]*HBL[[#This Row],[Effektivt värmevärde]]*1000,HBL[[#This Row],[Hållbar mängd]]*HBL[[#This Row],[Effektivt värmevärde]]),"")</f>
        <v/>
      </c>
      <c r="C796" s="120" t="str">
        <f>IFERROR(IF(VLOOKUP(HBL[[#This Row],[Drivmedel]],DML_drivmedel[[FuelID]:[Reduktionsplikt]],10,FALSE)="Ja",VLOOKUP(HBL[[#This Row],[Drivmedelskategori]],Drivmedel[],5,FALSE),""),"")</f>
        <v/>
      </c>
      <c r="D796" s="9" t="str">
        <f>IFERROR(IF(HBL[[#This Row],[Hållbar mängd]]&gt;0,HBL[[#This Row],[Växthusgasutsläpp g CO2e/MJ]]*HBL[[#This Row],[Energimängd MJ]]/1000000,""),"")</f>
        <v/>
      </c>
      <c r="E796" s="9" t="str">
        <f>IF(HBL[[#This Row],[Hållbar mängd]]&gt;0,CONCATENATE(Rapporteringsår,"-",HBL[[#This Row],[ID]]),"")</f>
        <v/>
      </c>
      <c r="F796" s="9" t="str">
        <f>IF(HBL[[#This Row],[Hållbar mängd]]&gt;0,Organisationsnummer,"")</f>
        <v/>
      </c>
      <c r="G796" s="9" t="str">
        <f>IF(HBL[[#This Row],[Hållbar mängd]]&gt;0,Rapporteringsår,"")</f>
        <v/>
      </c>
      <c r="H796" s="76" t="str">
        <f>IFERROR(VLOOKUP(HBL[[#This Row],[Råvara]],Råvaror!$B$3:$D$81,3,FALSE),"")</f>
        <v/>
      </c>
      <c r="I796" s="76" t="str">
        <f>IFERROR(VLOOKUP(HBL[[#This Row],[Råvara]],Råvaror!$B$3:$E$81,4,FALSE),"")</f>
        <v/>
      </c>
      <c r="J796" s="76" t="str">
        <f>IFERROR(VLOOKUP(HBL[[#This Row],[Drivmedel]],DML_drivmedel[[FuelID]:[Drivmedel]],6,FALSE),"")</f>
        <v/>
      </c>
      <c r="K796" s="148">
        <v>3794</v>
      </c>
      <c r="L796" s="3"/>
      <c r="M796" s="3"/>
      <c r="N796" s="3"/>
      <c r="O796" s="78"/>
      <c r="P796" s="3"/>
      <c r="Q796" s="3" t="str">
        <f>IFERROR(HLOOKUP(HBL[[#This Row],[Bränslekategori]],Listor!$G$292:$N$306,IF(HBL[[#This Row],[Enhet]]=Listor!$A$44,14,IF(HBL[[#This Row],[Enhet]]=Listor!$A$45,15,"")),FALSE),"")</f>
        <v/>
      </c>
      <c r="R796" s="3"/>
      <c r="S796" s="3"/>
      <c r="T796" s="3"/>
      <c r="U796" s="3"/>
      <c r="V796" s="3"/>
      <c r="W796" s="3"/>
      <c r="X796" s="3"/>
      <c r="Y796" s="77" t="str">
        <f>IF(HBL[[#This Row],[Produktionskedja]]&lt;&gt;"",VLOOKUP(HBL[[#This Row],[Produktionskedja]],Normalvärden[],4,FALSE),"")</f>
        <v/>
      </c>
      <c r="Z796" s="54"/>
      <c r="AA796" s="3"/>
      <c r="AB796" s="54"/>
      <c r="AC796" s="55" t="str">
        <f>IF(HBL[[#This Row],[Växthusgasutsläpp g CO2e/MJ]]&lt;&gt;"",IF(HBL[[#This Row],[Växthusgasutsläpp g CO2e/MJ]]&gt;(0.5*VLOOKUP(HBL[[#This Row],[Användningsområde]],Användningsområde[],2,FALSE)),"Utsläppsminskningen är mindre än 50 % och uppfyller därför inte hållbarhetskriterierna",""),"")</f>
        <v/>
      </c>
      <c r="AD796" s="55"/>
    </row>
    <row r="797" spans="2:30" x14ac:dyDescent="0.35">
      <c r="B797" s="9" t="str">
        <f>IF(HBL[[#This Row],[Hållbar mängd]]&gt;0,IF(HBL[[#This Row],[Enhet]]=Listor!$A$44,HBL[[#This Row],[Hållbar mängd]]*HBL[[#This Row],[Effektivt värmevärde]]*1000,HBL[[#This Row],[Hållbar mängd]]*HBL[[#This Row],[Effektivt värmevärde]]),"")</f>
        <v/>
      </c>
      <c r="C797" s="120" t="str">
        <f>IFERROR(IF(VLOOKUP(HBL[[#This Row],[Drivmedel]],DML_drivmedel[[FuelID]:[Reduktionsplikt]],10,FALSE)="Ja",VLOOKUP(HBL[[#This Row],[Drivmedelskategori]],Drivmedel[],5,FALSE),""),"")</f>
        <v/>
      </c>
      <c r="D797" s="9" t="str">
        <f>IFERROR(IF(HBL[[#This Row],[Hållbar mängd]]&gt;0,HBL[[#This Row],[Växthusgasutsläpp g CO2e/MJ]]*HBL[[#This Row],[Energimängd MJ]]/1000000,""),"")</f>
        <v/>
      </c>
      <c r="E797" s="9" t="str">
        <f>IF(HBL[[#This Row],[Hållbar mängd]]&gt;0,CONCATENATE(Rapporteringsår,"-",HBL[[#This Row],[ID]]),"")</f>
        <v/>
      </c>
      <c r="F797" s="9" t="str">
        <f>IF(HBL[[#This Row],[Hållbar mängd]]&gt;0,Organisationsnummer,"")</f>
        <v/>
      </c>
      <c r="G797" s="9" t="str">
        <f>IF(HBL[[#This Row],[Hållbar mängd]]&gt;0,Rapporteringsår,"")</f>
        <v/>
      </c>
      <c r="H797" s="76" t="str">
        <f>IFERROR(VLOOKUP(HBL[[#This Row],[Råvara]],Råvaror!$B$3:$D$81,3,FALSE),"")</f>
        <v/>
      </c>
      <c r="I797" s="76" t="str">
        <f>IFERROR(VLOOKUP(HBL[[#This Row],[Råvara]],Råvaror!$B$3:$E$81,4,FALSE),"")</f>
        <v/>
      </c>
      <c r="J797" s="76" t="str">
        <f>IFERROR(VLOOKUP(HBL[[#This Row],[Drivmedel]],DML_drivmedel[[FuelID]:[Drivmedel]],6,FALSE),"")</f>
        <v/>
      </c>
      <c r="K797" s="148">
        <v>3795</v>
      </c>
      <c r="L797" s="3"/>
      <c r="M797" s="3"/>
      <c r="N797" s="3"/>
      <c r="O797" s="78"/>
      <c r="P797" s="3"/>
      <c r="Q797" s="3" t="str">
        <f>IFERROR(HLOOKUP(HBL[[#This Row],[Bränslekategori]],Listor!$G$292:$N$306,IF(HBL[[#This Row],[Enhet]]=Listor!$A$44,14,IF(HBL[[#This Row],[Enhet]]=Listor!$A$45,15,"")),FALSE),"")</f>
        <v/>
      </c>
      <c r="R797" s="3"/>
      <c r="S797" s="3"/>
      <c r="T797" s="3"/>
      <c r="U797" s="3"/>
      <c r="V797" s="3"/>
      <c r="W797" s="3"/>
      <c r="X797" s="3"/>
      <c r="Y797" s="77" t="str">
        <f>IF(HBL[[#This Row],[Produktionskedja]]&lt;&gt;"",VLOOKUP(HBL[[#This Row],[Produktionskedja]],Normalvärden[],4,FALSE),"")</f>
        <v/>
      </c>
      <c r="Z797" s="54"/>
      <c r="AA797" s="3"/>
      <c r="AB797" s="54"/>
      <c r="AC797" s="55" t="str">
        <f>IF(HBL[[#This Row],[Växthusgasutsläpp g CO2e/MJ]]&lt;&gt;"",IF(HBL[[#This Row],[Växthusgasutsläpp g CO2e/MJ]]&gt;(0.5*VLOOKUP(HBL[[#This Row],[Användningsområde]],Användningsområde[],2,FALSE)),"Utsläppsminskningen är mindre än 50 % och uppfyller därför inte hållbarhetskriterierna",""),"")</f>
        <v/>
      </c>
      <c r="AD797" s="55"/>
    </row>
    <row r="798" spans="2:30" x14ac:dyDescent="0.35">
      <c r="B798" s="9" t="str">
        <f>IF(HBL[[#This Row],[Hållbar mängd]]&gt;0,IF(HBL[[#This Row],[Enhet]]=Listor!$A$44,HBL[[#This Row],[Hållbar mängd]]*HBL[[#This Row],[Effektivt värmevärde]]*1000,HBL[[#This Row],[Hållbar mängd]]*HBL[[#This Row],[Effektivt värmevärde]]),"")</f>
        <v/>
      </c>
      <c r="C798" s="120" t="str">
        <f>IFERROR(IF(VLOOKUP(HBL[[#This Row],[Drivmedel]],DML_drivmedel[[FuelID]:[Reduktionsplikt]],10,FALSE)="Ja",VLOOKUP(HBL[[#This Row],[Drivmedelskategori]],Drivmedel[],5,FALSE),""),"")</f>
        <v/>
      </c>
      <c r="D798" s="9" t="str">
        <f>IFERROR(IF(HBL[[#This Row],[Hållbar mängd]]&gt;0,HBL[[#This Row],[Växthusgasutsläpp g CO2e/MJ]]*HBL[[#This Row],[Energimängd MJ]]/1000000,""),"")</f>
        <v/>
      </c>
      <c r="E798" s="9" t="str">
        <f>IF(HBL[[#This Row],[Hållbar mängd]]&gt;0,CONCATENATE(Rapporteringsår,"-",HBL[[#This Row],[ID]]),"")</f>
        <v/>
      </c>
      <c r="F798" s="9" t="str">
        <f>IF(HBL[[#This Row],[Hållbar mängd]]&gt;0,Organisationsnummer,"")</f>
        <v/>
      </c>
      <c r="G798" s="9" t="str">
        <f>IF(HBL[[#This Row],[Hållbar mängd]]&gt;0,Rapporteringsår,"")</f>
        <v/>
      </c>
      <c r="H798" s="76" t="str">
        <f>IFERROR(VLOOKUP(HBL[[#This Row],[Råvara]],Råvaror!$B$3:$D$81,3,FALSE),"")</f>
        <v/>
      </c>
      <c r="I798" s="76" t="str">
        <f>IFERROR(VLOOKUP(HBL[[#This Row],[Råvara]],Råvaror!$B$3:$E$81,4,FALSE),"")</f>
        <v/>
      </c>
      <c r="J798" s="76" t="str">
        <f>IFERROR(VLOOKUP(HBL[[#This Row],[Drivmedel]],DML_drivmedel[[FuelID]:[Drivmedel]],6,FALSE),"")</f>
        <v/>
      </c>
      <c r="K798" s="148">
        <v>3796</v>
      </c>
      <c r="L798" s="3"/>
      <c r="M798" s="3"/>
      <c r="N798" s="3"/>
      <c r="O798" s="78"/>
      <c r="P798" s="3"/>
      <c r="Q798" s="3" t="str">
        <f>IFERROR(HLOOKUP(HBL[[#This Row],[Bränslekategori]],Listor!$G$292:$N$306,IF(HBL[[#This Row],[Enhet]]=Listor!$A$44,14,IF(HBL[[#This Row],[Enhet]]=Listor!$A$45,15,"")),FALSE),"")</f>
        <v/>
      </c>
      <c r="R798" s="3"/>
      <c r="S798" s="3"/>
      <c r="T798" s="3"/>
      <c r="U798" s="3"/>
      <c r="V798" s="3"/>
      <c r="W798" s="3"/>
      <c r="X798" s="3"/>
      <c r="Y798" s="77" t="str">
        <f>IF(HBL[[#This Row],[Produktionskedja]]&lt;&gt;"",VLOOKUP(HBL[[#This Row],[Produktionskedja]],Normalvärden[],4,FALSE),"")</f>
        <v/>
      </c>
      <c r="Z798" s="54"/>
      <c r="AA798" s="3"/>
      <c r="AB798" s="54"/>
      <c r="AC798" s="55" t="str">
        <f>IF(HBL[[#This Row],[Växthusgasutsläpp g CO2e/MJ]]&lt;&gt;"",IF(HBL[[#This Row],[Växthusgasutsläpp g CO2e/MJ]]&gt;(0.5*VLOOKUP(HBL[[#This Row],[Användningsområde]],Användningsområde[],2,FALSE)),"Utsläppsminskningen är mindre än 50 % och uppfyller därför inte hållbarhetskriterierna",""),"")</f>
        <v/>
      </c>
      <c r="AD798" s="55"/>
    </row>
    <row r="799" spans="2:30" x14ac:dyDescent="0.35">
      <c r="B799" s="9" t="str">
        <f>IF(HBL[[#This Row],[Hållbar mängd]]&gt;0,IF(HBL[[#This Row],[Enhet]]=Listor!$A$44,HBL[[#This Row],[Hållbar mängd]]*HBL[[#This Row],[Effektivt värmevärde]]*1000,HBL[[#This Row],[Hållbar mängd]]*HBL[[#This Row],[Effektivt värmevärde]]),"")</f>
        <v/>
      </c>
      <c r="C799" s="120" t="str">
        <f>IFERROR(IF(VLOOKUP(HBL[[#This Row],[Drivmedel]],DML_drivmedel[[FuelID]:[Reduktionsplikt]],10,FALSE)="Ja",VLOOKUP(HBL[[#This Row],[Drivmedelskategori]],Drivmedel[],5,FALSE),""),"")</f>
        <v/>
      </c>
      <c r="D799" s="9" t="str">
        <f>IFERROR(IF(HBL[[#This Row],[Hållbar mängd]]&gt;0,HBL[[#This Row],[Växthusgasutsläpp g CO2e/MJ]]*HBL[[#This Row],[Energimängd MJ]]/1000000,""),"")</f>
        <v/>
      </c>
      <c r="E799" s="9" t="str">
        <f>IF(HBL[[#This Row],[Hållbar mängd]]&gt;0,CONCATENATE(Rapporteringsår,"-",HBL[[#This Row],[ID]]),"")</f>
        <v/>
      </c>
      <c r="F799" s="9" t="str">
        <f>IF(HBL[[#This Row],[Hållbar mängd]]&gt;0,Organisationsnummer,"")</f>
        <v/>
      </c>
      <c r="G799" s="9" t="str">
        <f>IF(HBL[[#This Row],[Hållbar mängd]]&gt;0,Rapporteringsår,"")</f>
        <v/>
      </c>
      <c r="H799" s="76" t="str">
        <f>IFERROR(VLOOKUP(HBL[[#This Row],[Råvara]],Råvaror!$B$3:$D$81,3,FALSE),"")</f>
        <v/>
      </c>
      <c r="I799" s="76" t="str">
        <f>IFERROR(VLOOKUP(HBL[[#This Row],[Råvara]],Råvaror!$B$3:$E$81,4,FALSE),"")</f>
        <v/>
      </c>
      <c r="J799" s="76" t="str">
        <f>IFERROR(VLOOKUP(HBL[[#This Row],[Drivmedel]],DML_drivmedel[[FuelID]:[Drivmedel]],6,FALSE),"")</f>
        <v/>
      </c>
      <c r="K799" s="148">
        <v>3797</v>
      </c>
      <c r="L799" s="3"/>
      <c r="M799" s="3"/>
      <c r="N799" s="3"/>
      <c r="O799" s="78"/>
      <c r="P799" s="3"/>
      <c r="Q799" s="3" t="str">
        <f>IFERROR(HLOOKUP(HBL[[#This Row],[Bränslekategori]],Listor!$G$292:$N$306,IF(HBL[[#This Row],[Enhet]]=Listor!$A$44,14,IF(HBL[[#This Row],[Enhet]]=Listor!$A$45,15,"")),FALSE),"")</f>
        <v/>
      </c>
      <c r="R799" s="3"/>
      <c r="S799" s="3"/>
      <c r="T799" s="3"/>
      <c r="U799" s="3"/>
      <c r="V799" s="3"/>
      <c r="W799" s="3"/>
      <c r="X799" s="3"/>
      <c r="Y799" s="77" t="str">
        <f>IF(HBL[[#This Row],[Produktionskedja]]&lt;&gt;"",VLOOKUP(HBL[[#This Row],[Produktionskedja]],Normalvärden[],4,FALSE),"")</f>
        <v/>
      </c>
      <c r="Z799" s="54"/>
      <c r="AA799" s="3"/>
      <c r="AB799" s="54"/>
      <c r="AC799" s="55" t="str">
        <f>IF(HBL[[#This Row],[Växthusgasutsläpp g CO2e/MJ]]&lt;&gt;"",IF(HBL[[#This Row],[Växthusgasutsläpp g CO2e/MJ]]&gt;(0.5*VLOOKUP(HBL[[#This Row],[Användningsområde]],Användningsområde[],2,FALSE)),"Utsläppsminskningen är mindre än 50 % och uppfyller därför inte hållbarhetskriterierna",""),"")</f>
        <v/>
      </c>
      <c r="AD799" s="55"/>
    </row>
    <row r="800" spans="2:30" x14ac:dyDescent="0.35">
      <c r="B800" s="9" t="str">
        <f>IF(HBL[[#This Row],[Hållbar mängd]]&gt;0,IF(HBL[[#This Row],[Enhet]]=Listor!$A$44,HBL[[#This Row],[Hållbar mängd]]*HBL[[#This Row],[Effektivt värmevärde]]*1000,HBL[[#This Row],[Hållbar mängd]]*HBL[[#This Row],[Effektivt värmevärde]]),"")</f>
        <v/>
      </c>
      <c r="C800" s="120" t="str">
        <f>IFERROR(IF(VLOOKUP(HBL[[#This Row],[Drivmedel]],DML_drivmedel[[FuelID]:[Reduktionsplikt]],10,FALSE)="Ja",VLOOKUP(HBL[[#This Row],[Drivmedelskategori]],Drivmedel[],5,FALSE),""),"")</f>
        <v/>
      </c>
      <c r="D800" s="9" t="str">
        <f>IFERROR(IF(HBL[[#This Row],[Hållbar mängd]]&gt;0,HBL[[#This Row],[Växthusgasutsläpp g CO2e/MJ]]*HBL[[#This Row],[Energimängd MJ]]/1000000,""),"")</f>
        <v/>
      </c>
      <c r="E800" s="9" t="str">
        <f>IF(HBL[[#This Row],[Hållbar mängd]]&gt;0,CONCATENATE(Rapporteringsår,"-",HBL[[#This Row],[ID]]),"")</f>
        <v/>
      </c>
      <c r="F800" s="9" t="str">
        <f>IF(HBL[[#This Row],[Hållbar mängd]]&gt;0,Organisationsnummer,"")</f>
        <v/>
      </c>
      <c r="G800" s="9" t="str">
        <f>IF(HBL[[#This Row],[Hållbar mängd]]&gt;0,Rapporteringsår,"")</f>
        <v/>
      </c>
      <c r="H800" s="76" t="str">
        <f>IFERROR(VLOOKUP(HBL[[#This Row],[Råvara]],Råvaror!$B$3:$D$81,3,FALSE),"")</f>
        <v/>
      </c>
      <c r="I800" s="76" t="str">
        <f>IFERROR(VLOOKUP(HBL[[#This Row],[Råvara]],Råvaror!$B$3:$E$81,4,FALSE),"")</f>
        <v/>
      </c>
      <c r="J800" s="76" t="str">
        <f>IFERROR(VLOOKUP(HBL[[#This Row],[Drivmedel]],DML_drivmedel[[FuelID]:[Drivmedel]],6,FALSE),"")</f>
        <v/>
      </c>
      <c r="K800" s="148">
        <v>3798</v>
      </c>
      <c r="L800" s="3"/>
      <c r="M800" s="3"/>
      <c r="N800" s="3"/>
      <c r="O800" s="78"/>
      <c r="P800" s="3"/>
      <c r="Q800" s="3" t="str">
        <f>IFERROR(HLOOKUP(HBL[[#This Row],[Bränslekategori]],Listor!$G$292:$N$306,IF(HBL[[#This Row],[Enhet]]=Listor!$A$44,14,IF(HBL[[#This Row],[Enhet]]=Listor!$A$45,15,"")),FALSE),"")</f>
        <v/>
      </c>
      <c r="R800" s="3"/>
      <c r="S800" s="3"/>
      <c r="T800" s="3"/>
      <c r="U800" s="3"/>
      <c r="V800" s="3"/>
      <c r="W800" s="3"/>
      <c r="X800" s="3"/>
      <c r="Y800" s="77" t="str">
        <f>IF(HBL[[#This Row],[Produktionskedja]]&lt;&gt;"",VLOOKUP(HBL[[#This Row],[Produktionskedja]],Normalvärden[],4,FALSE),"")</f>
        <v/>
      </c>
      <c r="Z800" s="54"/>
      <c r="AA800" s="3"/>
      <c r="AB800" s="54"/>
      <c r="AC800" s="55" t="str">
        <f>IF(HBL[[#This Row],[Växthusgasutsläpp g CO2e/MJ]]&lt;&gt;"",IF(HBL[[#This Row],[Växthusgasutsläpp g CO2e/MJ]]&gt;(0.5*VLOOKUP(HBL[[#This Row],[Användningsområde]],Användningsområde[],2,FALSE)),"Utsläppsminskningen är mindre än 50 % och uppfyller därför inte hållbarhetskriterierna",""),"")</f>
        <v/>
      </c>
      <c r="AD800" s="55"/>
    </row>
    <row r="801" spans="2:30" x14ac:dyDescent="0.35">
      <c r="B801" s="9" t="str">
        <f>IF(HBL[[#This Row],[Hållbar mängd]]&gt;0,IF(HBL[[#This Row],[Enhet]]=Listor!$A$44,HBL[[#This Row],[Hållbar mängd]]*HBL[[#This Row],[Effektivt värmevärde]]*1000,HBL[[#This Row],[Hållbar mängd]]*HBL[[#This Row],[Effektivt värmevärde]]),"")</f>
        <v/>
      </c>
      <c r="C801" s="120" t="str">
        <f>IFERROR(IF(VLOOKUP(HBL[[#This Row],[Drivmedel]],DML_drivmedel[[FuelID]:[Reduktionsplikt]],10,FALSE)="Ja",VLOOKUP(HBL[[#This Row],[Drivmedelskategori]],Drivmedel[],5,FALSE),""),"")</f>
        <v/>
      </c>
      <c r="D801" s="9" t="str">
        <f>IFERROR(IF(HBL[[#This Row],[Hållbar mängd]]&gt;0,HBL[[#This Row],[Växthusgasutsläpp g CO2e/MJ]]*HBL[[#This Row],[Energimängd MJ]]/1000000,""),"")</f>
        <v/>
      </c>
      <c r="E801" s="9" t="str">
        <f>IF(HBL[[#This Row],[Hållbar mängd]]&gt;0,CONCATENATE(Rapporteringsår,"-",HBL[[#This Row],[ID]]),"")</f>
        <v/>
      </c>
      <c r="F801" s="9" t="str">
        <f>IF(HBL[[#This Row],[Hållbar mängd]]&gt;0,Organisationsnummer,"")</f>
        <v/>
      </c>
      <c r="G801" s="9" t="str">
        <f>IF(HBL[[#This Row],[Hållbar mängd]]&gt;0,Rapporteringsår,"")</f>
        <v/>
      </c>
      <c r="H801" s="76" t="str">
        <f>IFERROR(VLOOKUP(HBL[[#This Row],[Råvara]],Råvaror!$B$3:$D$81,3,FALSE),"")</f>
        <v/>
      </c>
      <c r="I801" s="76" t="str">
        <f>IFERROR(VLOOKUP(HBL[[#This Row],[Råvara]],Råvaror!$B$3:$E$81,4,FALSE),"")</f>
        <v/>
      </c>
      <c r="J801" s="76" t="str">
        <f>IFERROR(VLOOKUP(HBL[[#This Row],[Drivmedel]],DML_drivmedel[[FuelID]:[Drivmedel]],6,FALSE),"")</f>
        <v/>
      </c>
      <c r="K801" s="148">
        <v>3799</v>
      </c>
      <c r="L801" s="3"/>
      <c r="M801" s="3"/>
      <c r="N801" s="3"/>
      <c r="O801" s="78"/>
      <c r="P801" s="3"/>
      <c r="Q801" s="3" t="str">
        <f>IFERROR(HLOOKUP(HBL[[#This Row],[Bränslekategori]],Listor!$G$292:$N$306,IF(HBL[[#This Row],[Enhet]]=Listor!$A$44,14,IF(HBL[[#This Row],[Enhet]]=Listor!$A$45,15,"")),FALSE),"")</f>
        <v/>
      </c>
      <c r="R801" s="3"/>
      <c r="S801" s="3"/>
      <c r="T801" s="3"/>
      <c r="U801" s="3"/>
      <c r="V801" s="3"/>
      <c r="W801" s="3"/>
      <c r="X801" s="3"/>
      <c r="Y801" s="77" t="str">
        <f>IF(HBL[[#This Row],[Produktionskedja]]&lt;&gt;"",VLOOKUP(HBL[[#This Row],[Produktionskedja]],Normalvärden[],4,FALSE),"")</f>
        <v/>
      </c>
      <c r="Z801" s="54"/>
      <c r="AA801" s="3"/>
      <c r="AB801" s="54"/>
      <c r="AC801" s="55" t="str">
        <f>IF(HBL[[#This Row],[Växthusgasutsläpp g CO2e/MJ]]&lt;&gt;"",IF(HBL[[#This Row],[Växthusgasutsläpp g CO2e/MJ]]&gt;(0.5*VLOOKUP(HBL[[#This Row],[Användningsområde]],Användningsområde[],2,FALSE)),"Utsläppsminskningen är mindre än 50 % och uppfyller därför inte hållbarhetskriterierna",""),"")</f>
        <v/>
      </c>
      <c r="AD801" s="55"/>
    </row>
    <row r="802" spans="2:30" x14ac:dyDescent="0.35">
      <c r="B802" s="9" t="str">
        <f>IF(HBL[[#This Row],[Hållbar mängd]]&gt;0,IF(HBL[[#This Row],[Enhet]]=Listor!$A$44,HBL[[#This Row],[Hållbar mängd]]*HBL[[#This Row],[Effektivt värmevärde]]*1000,HBL[[#This Row],[Hållbar mängd]]*HBL[[#This Row],[Effektivt värmevärde]]),"")</f>
        <v/>
      </c>
      <c r="C802" s="120" t="str">
        <f>IFERROR(IF(VLOOKUP(HBL[[#This Row],[Drivmedel]],DML_drivmedel[[FuelID]:[Reduktionsplikt]],10,FALSE)="Ja",VLOOKUP(HBL[[#This Row],[Drivmedelskategori]],Drivmedel[],5,FALSE),""),"")</f>
        <v/>
      </c>
      <c r="D802" s="9" t="str">
        <f>IFERROR(IF(HBL[[#This Row],[Hållbar mängd]]&gt;0,HBL[[#This Row],[Växthusgasutsläpp g CO2e/MJ]]*HBL[[#This Row],[Energimängd MJ]]/1000000,""),"")</f>
        <v/>
      </c>
      <c r="E802" s="9" t="str">
        <f>IF(HBL[[#This Row],[Hållbar mängd]]&gt;0,CONCATENATE(Rapporteringsår,"-",HBL[[#This Row],[ID]]),"")</f>
        <v/>
      </c>
      <c r="F802" s="9" t="str">
        <f>IF(HBL[[#This Row],[Hållbar mängd]]&gt;0,Organisationsnummer,"")</f>
        <v/>
      </c>
      <c r="G802" s="9" t="str">
        <f>IF(HBL[[#This Row],[Hållbar mängd]]&gt;0,Rapporteringsår,"")</f>
        <v/>
      </c>
      <c r="H802" s="76" t="str">
        <f>IFERROR(VLOOKUP(HBL[[#This Row],[Råvara]],Råvaror!$B$3:$D$81,3,FALSE),"")</f>
        <v/>
      </c>
      <c r="I802" s="76" t="str">
        <f>IFERROR(VLOOKUP(HBL[[#This Row],[Råvara]],Råvaror!$B$3:$E$81,4,FALSE),"")</f>
        <v/>
      </c>
      <c r="J802" s="76" t="str">
        <f>IFERROR(VLOOKUP(HBL[[#This Row],[Drivmedel]],DML_drivmedel[[FuelID]:[Drivmedel]],6,FALSE),"")</f>
        <v/>
      </c>
      <c r="K802" s="148">
        <v>3800</v>
      </c>
      <c r="L802" s="3"/>
      <c r="M802" s="3"/>
      <c r="N802" s="3"/>
      <c r="O802" s="78"/>
      <c r="P802" s="3"/>
      <c r="Q802" s="3" t="str">
        <f>IFERROR(HLOOKUP(HBL[[#This Row],[Bränslekategori]],Listor!$G$292:$N$306,IF(HBL[[#This Row],[Enhet]]=Listor!$A$44,14,IF(HBL[[#This Row],[Enhet]]=Listor!$A$45,15,"")),FALSE),"")</f>
        <v/>
      </c>
      <c r="R802" s="3"/>
      <c r="S802" s="3"/>
      <c r="T802" s="3"/>
      <c r="U802" s="3"/>
      <c r="V802" s="3"/>
      <c r="W802" s="3"/>
      <c r="X802" s="3"/>
      <c r="Y802" s="77" t="str">
        <f>IF(HBL[[#This Row],[Produktionskedja]]&lt;&gt;"",VLOOKUP(HBL[[#This Row],[Produktionskedja]],Normalvärden[],4,FALSE),"")</f>
        <v/>
      </c>
      <c r="Z802" s="54"/>
      <c r="AA802" s="3"/>
      <c r="AB802" s="54"/>
      <c r="AC802" s="55" t="str">
        <f>IF(HBL[[#This Row],[Växthusgasutsläpp g CO2e/MJ]]&lt;&gt;"",IF(HBL[[#This Row],[Växthusgasutsläpp g CO2e/MJ]]&gt;(0.5*VLOOKUP(HBL[[#This Row],[Användningsområde]],Användningsområde[],2,FALSE)),"Utsläppsminskningen är mindre än 50 % och uppfyller därför inte hållbarhetskriterierna",""),"")</f>
        <v/>
      </c>
      <c r="AD802" s="55"/>
    </row>
    <row r="803" spans="2:30" x14ac:dyDescent="0.35">
      <c r="B803" s="9" t="str">
        <f>IF(HBL[[#This Row],[Hållbar mängd]]&gt;0,IF(HBL[[#This Row],[Enhet]]=Listor!$A$44,HBL[[#This Row],[Hållbar mängd]]*HBL[[#This Row],[Effektivt värmevärde]]*1000,HBL[[#This Row],[Hållbar mängd]]*HBL[[#This Row],[Effektivt värmevärde]]),"")</f>
        <v/>
      </c>
      <c r="C803" s="120" t="str">
        <f>IFERROR(IF(VLOOKUP(HBL[[#This Row],[Drivmedel]],DML_drivmedel[[FuelID]:[Reduktionsplikt]],10,FALSE)="Ja",VLOOKUP(HBL[[#This Row],[Drivmedelskategori]],Drivmedel[],5,FALSE),""),"")</f>
        <v/>
      </c>
      <c r="D803" s="9" t="str">
        <f>IFERROR(IF(HBL[[#This Row],[Hållbar mängd]]&gt;0,HBL[[#This Row],[Växthusgasutsläpp g CO2e/MJ]]*HBL[[#This Row],[Energimängd MJ]]/1000000,""),"")</f>
        <v/>
      </c>
      <c r="E803" s="9" t="str">
        <f>IF(HBL[[#This Row],[Hållbar mängd]]&gt;0,CONCATENATE(Rapporteringsår,"-",HBL[[#This Row],[ID]]),"")</f>
        <v/>
      </c>
      <c r="F803" s="9" t="str">
        <f>IF(HBL[[#This Row],[Hållbar mängd]]&gt;0,Organisationsnummer,"")</f>
        <v/>
      </c>
      <c r="G803" s="9" t="str">
        <f>IF(HBL[[#This Row],[Hållbar mängd]]&gt;0,Rapporteringsår,"")</f>
        <v/>
      </c>
      <c r="H803" s="76" t="str">
        <f>IFERROR(VLOOKUP(HBL[[#This Row],[Råvara]],Råvaror!$B$3:$D$81,3,FALSE),"")</f>
        <v/>
      </c>
      <c r="I803" s="76" t="str">
        <f>IFERROR(VLOOKUP(HBL[[#This Row],[Råvara]],Råvaror!$B$3:$E$81,4,FALSE),"")</f>
        <v/>
      </c>
      <c r="J803" s="76" t="str">
        <f>IFERROR(VLOOKUP(HBL[[#This Row],[Drivmedel]],DML_drivmedel[[FuelID]:[Drivmedel]],6,FALSE),"")</f>
        <v/>
      </c>
      <c r="K803" s="148">
        <v>3801</v>
      </c>
      <c r="L803" s="3"/>
      <c r="M803" s="3"/>
      <c r="N803" s="3"/>
      <c r="O803" s="78"/>
      <c r="P803" s="3"/>
      <c r="Q803" s="3" t="str">
        <f>IFERROR(HLOOKUP(HBL[[#This Row],[Bränslekategori]],Listor!$G$292:$N$306,IF(HBL[[#This Row],[Enhet]]=Listor!$A$44,14,IF(HBL[[#This Row],[Enhet]]=Listor!$A$45,15,"")),FALSE),"")</f>
        <v/>
      </c>
      <c r="R803" s="3"/>
      <c r="S803" s="3"/>
      <c r="T803" s="3"/>
      <c r="U803" s="3"/>
      <c r="V803" s="3"/>
      <c r="W803" s="3"/>
      <c r="X803" s="3"/>
      <c r="Y803" s="77" t="str">
        <f>IF(HBL[[#This Row],[Produktionskedja]]&lt;&gt;"",VLOOKUP(HBL[[#This Row],[Produktionskedja]],Normalvärden[],4,FALSE),"")</f>
        <v/>
      </c>
      <c r="Z803" s="54"/>
      <c r="AA803" s="3"/>
      <c r="AB803" s="54"/>
      <c r="AC803" s="55" t="str">
        <f>IF(HBL[[#This Row],[Växthusgasutsläpp g CO2e/MJ]]&lt;&gt;"",IF(HBL[[#This Row],[Växthusgasutsläpp g CO2e/MJ]]&gt;(0.5*VLOOKUP(HBL[[#This Row],[Användningsområde]],Användningsområde[],2,FALSE)),"Utsläppsminskningen är mindre än 50 % och uppfyller därför inte hållbarhetskriterierna",""),"")</f>
        <v/>
      </c>
      <c r="AD803" s="55"/>
    </row>
    <row r="804" spans="2:30" x14ac:dyDescent="0.35">
      <c r="B804" s="9" t="str">
        <f>IF(HBL[[#This Row],[Hållbar mängd]]&gt;0,IF(HBL[[#This Row],[Enhet]]=Listor!$A$44,HBL[[#This Row],[Hållbar mängd]]*HBL[[#This Row],[Effektivt värmevärde]]*1000,HBL[[#This Row],[Hållbar mängd]]*HBL[[#This Row],[Effektivt värmevärde]]),"")</f>
        <v/>
      </c>
      <c r="C804" s="120" t="str">
        <f>IFERROR(IF(VLOOKUP(HBL[[#This Row],[Drivmedel]],DML_drivmedel[[FuelID]:[Reduktionsplikt]],10,FALSE)="Ja",VLOOKUP(HBL[[#This Row],[Drivmedelskategori]],Drivmedel[],5,FALSE),""),"")</f>
        <v/>
      </c>
      <c r="D804" s="9" t="str">
        <f>IFERROR(IF(HBL[[#This Row],[Hållbar mängd]]&gt;0,HBL[[#This Row],[Växthusgasutsläpp g CO2e/MJ]]*HBL[[#This Row],[Energimängd MJ]]/1000000,""),"")</f>
        <v/>
      </c>
      <c r="E804" s="9" t="str">
        <f>IF(HBL[[#This Row],[Hållbar mängd]]&gt;0,CONCATENATE(Rapporteringsår,"-",HBL[[#This Row],[ID]]),"")</f>
        <v/>
      </c>
      <c r="F804" s="9" t="str">
        <f>IF(HBL[[#This Row],[Hållbar mängd]]&gt;0,Organisationsnummer,"")</f>
        <v/>
      </c>
      <c r="G804" s="9" t="str">
        <f>IF(HBL[[#This Row],[Hållbar mängd]]&gt;0,Rapporteringsår,"")</f>
        <v/>
      </c>
      <c r="H804" s="76" t="str">
        <f>IFERROR(VLOOKUP(HBL[[#This Row],[Råvara]],Råvaror!$B$3:$D$81,3,FALSE),"")</f>
        <v/>
      </c>
      <c r="I804" s="76" t="str">
        <f>IFERROR(VLOOKUP(HBL[[#This Row],[Råvara]],Råvaror!$B$3:$E$81,4,FALSE),"")</f>
        <v/>
      </c>
      <c r="J804" s="76" t="str">
        <f>IFERROR(VLOOKUP(HBL[[#This Row],[Drivmedel]],DML_drivmedel[[FuelID]:[Drivmedel]],6,FALSE),"")</f>
        <v/>
      </c>
      <c r="K804" s="148">
        <v>3802</v>
      </c>
      <c r="L804" s="3"/>
      <c r="M804" s="3"/>
      <c r="N804" s="3"/>
      <c r="O804" s="78"/>
      <c r="P804" s="3"/>
      <c r="Q804" s="3" t="str">
        <f>IFERROR(HLOOKUP(HBL[[#This Row],[Bränslekategori]],Listor!$G$292:$N$306,IF(HBL[[#This Row],[Enhet]]=Listor!$A$44,14,IF(HBL[[#This Row],[Enhet]]=Listor!$A$45,15,"")),FALSE),"")</f>
        <v/>
      </c>
      <c r="R804" s="3"/>
      <c r="S804" s="3"/>
      <c r="T804" s="3"/>
      <c r="U804" s="3"/>
      <c r="V804" s="3"/>
      <c r="W804" s="3"/>
      <c r="X804" s="3"/>
      <c r="Y804" s="77" t="str">
        <f>IF(HBL[[#This Row],[Produktionskedja]]&lt;&gt;"",VLOOKUP(HBL[[#This Row],[Produktionskedja]],Normalvärden[],4,FALSE),"")</f>
        <v/>
      </c>
      <c r="Z804" s="54"/>
      <c r="AA804" s="3"/>
      <c r="AB804" s="54"/>
      <c r="AC804" s="55" t="str">
        <f>IF(HBL[[#This Row],[Växthusgasutsläpp g CO2e/MJ]]&lt;&gt;"",IF(HBL[[#This Row],[Växthusgasutsläpp g CO2e/MJ]]&gt;(0.5*VLOOKUP(HBL[[#This Row],[Användningsområde]],Användningsområde[],2,FALSE)),"Utsläppsminskningen är mindre än 50 % och uppfyller därför inte hållbarhetskriterierna",""),"")</f>
        <v/>
      </c>
      <c r="AD804" s="55"/>
    </row>
    <row r="805" spans="2:30" x14ac:dyDescent="0.35">
      <c r="B805" s="9" t="str">
        <f>IF(HBL[[#This Row],[Hållbar mängd]]&gt;0,IF(HBL[[#This Row],[Enhet]]=Listor!$A$44,HBL[[#This Row],[Hållbar mängd]]*HBL[[#This Row],[Effektivt värmevärde]]*1000,HBL[[#This Row],[Hållbar mängd]]*HBL[[#This Row],[Effektivt värmevärde]]),"")</f>
        <v/>
      </c>
      <c r="C805" s="120" t="str">
        <f>IFERROR(IF(VLOOKUP(HBL[[#This Row],[Drivmedel]],DML_drivmedel[[FuelID]:[Reduktionsplikt]],10,FALSE)="Ja",VLOOKUP(HBL[[#This Row],[Drivmedelskategori]],Drivmedel[],5,FALSE),""),"")</f>
        <v/>
      </c>
      <c r="D805" s="9" t="str">
        <f>IFERROR(IF(HBL[[#This Row],[Hållbar mängd]]&gt;0,HBL[[#This Row],[Växthusgasutsläpp g CO2e/MJ]]*HBL[[#This Row],[Energimängd MJ]]/1000000,""),"")</f>
        <v/>
      </c>
      <c r="E805" s="9" t="str">
        <f>IF(HBL[[#This Row],[Hållbar mängd]]&gt;0,CONCATENATE(Rapporteringsår,"-",HBL[[#This Row],[ID]]),"")</f>
        <v/>
      </c>
      <c r="F805" s="9" t="str">
        <f>IF(HBL[[#This Row],[Hållbar mängd]]&gt;0,Organisationsnummer,"")</f>
        <v/>
      </c>
      <c r="G805" s="9" t="str">
        <f>IF(HBL[[#This Row],[Hållbar mängd]]&gt;0,Rapporteringsår,"")</f>
        <v/>
      </c>
      <c r="H805" s="76" t="str">
        <f>IFERROR(VLOOKUP(HBL[[#This Row],[Råvara]],Råvaror!$B$3:$D$81,3,FALSE),"")</f>
        <v/>
      </c>
      <c r="I805" s="76" t="str">
        <f>IFERROR(VLOOKUP(HBL[[#This Row],[Råvara]],Råvaror!$B$3:$E$81,4,FALSE),"")</f>
        <v/>
      </c>
      <c r="J805" s="76" t="str">
        <f>IFERROR(VLOOKUP(HBL[[#This Row],[Drivmedel]],DML_drivmedel[[FuelID]:[Drivmedel]],6,FALSE),"")</f>
        <v/>
      </c>
      <c r="K805" s="148">
        <v>3803</v>
      </c>
      <c r="L805" s="3"/>
      <c r="M805" s="3"/>
      <c r="N805" s="3"/>
      <c r="O805" s="78"/>
      <c r="P805" s="3"/>
      <c r="Q805" s="3" t="str">
        <f>IFERROR(HLOOKUP(HBL[[#This Row],[Bränslekategori]],Listor!$G$292:$N$306,IF(HBL[[#This Row],[Enhet]]=Listor!$A$44,14,IF(HBL[[#This Row],[Enhet]]=Listor!$A$45,15,"")),FALSE),"")</f>
        <v/>
      </c>
      <c r="R805" s="3"/>
      <c r="S805" s="3"/>
      <c r="T805" s="3"/>
      <c r="U805" s="3"/>
      <c r="V805" s="3"/>
      <c r="W805" s="3"/>
      <c r="X805" s="3"/>
      <c r="Y805" s="77" t="str">
        <f>IF(HBL[[#This Row],[Produktionskedja]]&lt;&gt;"",VLOOKUP(HBL[[#This Row],[Produktionskedja]],Normalvärden[],4,FALSE),"")</f>
        <v/>
      </c>
      <c r="Z805" s="54"/>
      <c r="AA805" s="3"/>
      <c r="AB805" s="54"/>
      <c r="AC805" s="55" t="str">
        <f>IF(HBL[[#This Row],[Växthusgasutsläpp g CO2e/MJ]]&lt;&gt;"",IF(HBL[[#This Row],[Växthusgasutsläpp g CO2e/MJ]]&gt;(0.5*VLOOKUP(HBL[[#This Row],[Användningsområde]],Användningsområde[],2,FALSE)),"Utsläppsminskningen är mindre än 50 % och uppfyller därför inte hållbarhetskriterierna",""),"")</f>
        <v/>
      </c>
      <c r="AD805" s="55"/>
    </row>
    <row r="806" spans="2:30" x14ac:dyDescent="0.35">
      <c r="B806" s="9" t="str">
        <f>IF(HBL[[#This Row],[Hållbar mängd]]&gt;0,IF(HBL[[#This Row],[Enhet]]=Listor!$A$44,HBL[[#This Row],[Hållbar mängd]]*HBL[[#This Row],[Effektivt värmevärde]]*1000,HBL[[#This Row],[Hållbar mängd]]*HBL[[#This Row],[Effektivt värmevärde]]),"")</f>
        <v/>
      </c>
      <c r="C806" s="120" t="str">
        <f>IFERROR(IF(VLOOKUP(HBL[[#This Row],[Drivmedel]],DML_drivmedel[[FuelID]:[Reduktionsplikt]],10,FALSE)="Ja",VLOOKUP(HBL[[#This Row],[Drivmedelskategori]],Drivmedel[],5,FALSE),""),"")</f>
        <v/>
      </c>
      <c r="D806" s="9" t="str">
        <f>IFERROR(IF(HBL[[#This Row],[Hållbar mängd]]&gt;0,HBL[[#This Row],[Växthusgasutsläpp g CO2e/MJ]]*HBL[[#This Row],[Energimängd MJ]]/1000000,""),"")</f>
        <v/>
      </c>
      <c r="E806" s="9" t="str">
        <f>IF(HBL[[#This Row],[Hållbar mängd]]&gt;0,CONCATENATE(Rapporteringsår,"-",HBL[[#This Row],[ID]]),"")</f>
        <v/>
      </c>
      <c r="F806" s="9" t="str">
        <f>IF(HBL[[#This Row],[Hållbar mängd]]&gt;0,Organisationsnummer,"")</f>
        <v/>
      </c>
      <c r="G806" s="9" t="str">
        <f>IF(HBL[[#This Row],[Hållbar mängd]]&gt;0,Rapporteringsår,"")</f>
        <v/>
      </c>
      <c r="H806" s="76" t="str">
        <f>IFERROR(VLOOKUP(HBL[[#This Row],[Råvara]],Råvaror!$B$3:$D$81,3,FALSE),"")</f>
        <v/>
      </c>
      <c r="I806" s="76" t="str">
        <f>IFERROR(VLOOKUP(HBL[[#This Row],[Råvara]],Råvaror!$B$3:$E$81,4,FALSE),"")</f>
        <v/>
      </c>
      <c r="J806" s="76" t="str">
        <f>IFERROR(VLOOKUP(HBL[[#This Row],[Drivmedel]],DML_drivmedel[[FuelID]:[Drivmedel]],6,FALSE),"")</f>
        <v/>
      </c>
      <c r="K806" s="148">
        <v>3804</v>
      </c>
      <c r="L806" s="3"/>
      <c r="M806" s="3"/>
      <c r="N806" s="3"/>
      <c r="O806" s="78"/>
      <c r="P806" s="3"/>
      <c r="Q806" s="3" t="str">
        <f>IFERROR(HLOOKUP(HBL[[#This Row],[Bränslekategori]],Listor!$G$292:$N$306,IF(HBL[[#This Row],[Enhet]]=Listor!$A$44,14,IF(HBL[[#This Row],[Enhet]]=Listor!$A$45,15,"")),FALSE),"")</f>
        <v/>
      </c>
      <c r="R806" s="3"/>
      <c r="S806" s="3"/>
      <c r="T806" s="3"/>
      <c r="U806" s="3"/>
      <c r="V806" s="3"/>
      <c r="W806" s="3"/>
      <c r="X806" s="3"/>
      <c r="Y806" s="77" t="str">
        <f>IF(HBL[[#This Row],[Produktionskedja]]&lt;&gt;"",VLOOKUP(HBL[[#This Row],[Produktionskedja]],Normalvärden[],4,FALSE),"")</f>
        <v/>
      </c>
      <c r="Z806" s="54"/>
      <c r="AA806" s="3"/>
      <c r="AB806" s="54"/>
      <c r="AC806" s="55" t="str">
        <f>IF(HBL[[#This Row],[Växthusgasutsläpp g CO2e/MJ]]&lt;&gt;"",IF(HBL[[#This Row],[Växthusgasutsläpp g CO2e/MJ]]&gt;(0.5*VLOOKUP(HBL[[#This Row],[Användningsområde]],Användningsområde[],2,FALSE)),"Utsläppsminskningen är mindre än 50 % och uppfyller därför inte hållbarhetskriterierna",""),"")</f>
        <v/>
      </c>
      <c r="AD806" s="55"/>
    </row>
    <row r="807" spans="2:30" x14ac:dyDescent="0.35">
      <c r="B807" s="9" t="str">
        <f>IF(HBL[[#This Row],[Hållbar mängd]]&gt;0,IF(HBL[[#This Row],[Enhet]]=Listor!$A$44,HBL[[#This Row],[Hållbar mängd]]*HBL[[#This Row],[Effektivt värmevärde]]*1000,HBL[[#This Row],[Hållbar mängd]]*HBL[[#This Row],[Effektivt värmevärde]]),"")</f>
        <v/>
      </c>
      <c r="C807" s="120" t="str">
        <f>IFERROR(IF(VLOOKUP(HBL[[#This Row],[Drivmedel]],DML_drivmedel[[FuelID]:[Reduktionsplikt]],10,FALSE)="Ja",VLOOKUP(HBL[[#This Row],[Drivmedelskategori]],Drivmedel[],5,FALSE),""),"")</f>
        <v/>
      </c>
      <c r="D807" s="9" t="str">
        <f>IFERROR(IF(HBL[[#This Row],[Hållbar mängd]]&gt;0,HBL[[#This Row],[Växthusgasutsläpp g CO2e/MJ]]*HBL[[#This Row],[Energimängd MJ]]/1000000,""),"")</f>
        <v/>
      </c>
      <c r="E807" s="9" t="str">
        <f>IF(HBL[[#This Row],[Hållbar mängd]]&gt;0,CONCATENATE(Rapporteringsår,"-",HBL[[#This Row],[ID]]),"")</f>
        <v/>
      </c>
      <c r="F807" s="9" t="str">
        <f>IF(HBL[[#This Row],[Hållbar mängd]]&gt;0,Organisationsnummer,"")</f>
        <v/>
      </c>
      <c r="G807" s="9" t="str">
        <f>IF(HBL[[#This Row],[Hållbar mängd]]&gt;0,Rapporteringsår,"")</f>
        <v/>
      </c>
      <c r="H807" s="76" t="str">
        <f>IFERROR(VLOOKUP(HBL[[#This Row],[Råvara]],Råvaror!$B$3:$D$81,3,FALSE),"")</f>
        <v/>
      </c>
      <c r="I807" s="76" t="str">
        <f>IFERROR(VLOOKUP(HBL[[#This Row],[Råvara]],Råvaror!$B$3:$E$81,4,FALSE),"")</f>
        <v/>
      </c>
      <c r="J807" s="76" t="str">
        <f>IFERROR(VLOOKUP(HBL[[#This Row],[Drivmedel]],DML_drivmedel[[FuelID]:[Drivmedel]],6,FALSE),"")</f>
        <v/>
      </c>
      <c r="K807" s="148">
        <v>3805</v>
      </c>
      <c r="L807" s="3"/>
      <c r="M807" s="3"/>
      <c r="N807" s="3"/>
      <c r="O807" s="78"/>
      <c r="P807" s="3"/>
      <c r="Q807" s="3" t="str">
        <f>IFERROR(HLOOKUP(HBL[[#This Row],[Bränslekategori]],Listor!$G$292:$N$306,IF(HBL[[#This Row],[Enhet]]=Listor!$A$44,14,IF(HBL[[#This Row],[Enhet]]=Listor!$A$45,15,"")),FALSE),"")</f>
        <v/>
      </c>
      <c r="R807" s="3"/>
      <c r="S807" s="3"/>
      <c r="T807" s="3"/>
      <c r="U807" s="3"/>
      <c r="V807" s="3"/>
      <c r="W807" s="3"/>
      <c r="X807" s="3"/>
      <c r="Y807" s="77" t="str">
        <f>IF(HBL[[#This Row],[Produktionskedja]]&lt;&gt;"",VLOOKUP(HBL[[#This Row],[Produktionskedja]],Normalvärden[],4,FALSE),"")</f>
        <v/>
      </c>
      <c r="Z807" s="54"/>
      <c r="AA807" s="3"/>
      <c r="AB807" s="54"/>
      <c r="AC807" s="55" t="str">
        <f>IF(HBL[[#This Row],[Växthusgasutsläpp g CO2e/MJ]]&lt;&gt;"",IF(HBL[[#This Row],[Växthusgasutsläpp g CO2e/MJ]]&gt;(0.5*VLOOKUP(HBL[[#This Row],[Användningsområde]],Användningsområde[],2,FALSE)),"Utsläppsminskningen är mindre än 50 % och uppfyller därför inte hållbarhetskriterierna",""),"")</f>
        <v/>
      </c>
      <c r="AD807" s="55"/>
    </row>
    <row r="808" spans="2:30" x14ac:dyDescent="0.35">
      <c r="B808" s="9" t="str">
        <f>IF(HBL[[#This Row],[Hållbar mängd]]&gt;0,IF(HBL[[#This Row],[Enhet]]=Listor!$A$44,HBL[[#This Row],[Hållbar mängd]]*HBL[[#This Row],[Effektivt värmevärde]]*1000,HBL[[#This Row],[Hållbar mängd]]*HBL[[#This Row],[Effektivt värmevärde]]),"")</f>
        <v/>
      </c>
      <c r="C808" s="120" t="str">
        <f>IFERROR(IF(VLOOKUP(HBL[[#This Row],[Drivmedel]],DML_drivmedel[[FuelID]:[Reduktionsplikt]],10,FALSE)="Ja",VLOOKUP(HBL[[#This Row],[Drivmedelskategori]],Drivmedel[],5,FALSE),""),"")</f>
        <v/>
      </c>
      <c r="D808" s="9" t="str">
        <f>IFERROR(IF(HBL[[#This Row],[Hållbar mängd]]&gt;0,HBL[[#This Row],[Växthusgasutsläpp g CO2e/MJ]]*HBL[[#This Row],[Energimängd MJ]]/1000000,""),"")</f>
        <v/>
      </c>
      <c r="E808" s="9" t="str">
        <f>IF(HBL[[#This Row],[Hållbar mängd]]&gt;0,CONCATENATE(Rapporteringsår,"-",HBL[[#This Row],[ID]]),"")</f>
        <v/>
      </c>
      <c r="F808" s="9" t="str">
        <f>IF(HBL[[#This Row],[Hållbar mängd]]&gt;0,Organisationsnummer,"")</f>
        <v/>
      </c>
      <c r="G808" s="9" t="str">
        <f>IF(HBL[[#This Row],[Hållbar mängd]]&gt;0,Rapporteringsår,"")</f>
        <v/>
      </c>
      <c r="H808" s="76" t="str">
        <f>IFERROR(VLOOKUP(HBL[[#This Row],[Råvara]],Råvaror!$B$3:$D$81,3,FALSE),"")</f>
        <v/>
      </c>
      <c r="I808" s="76" t="str">
        <f>IFERROR(VLOOKUP(HBL[[#This Row],[Råvara]],Råvaror!$B$3:$E$81,4,FALSE),"")</f>
        <v/>
      </c>
      <c r="J808" s="76" t="str">
        <f>IFERROR(VLOOKUP(HBL[[#This Row],[Drivmedel]],DML_drivmedel[[FuelID]:[Drivmedel]],6,FALSE),"")</f>
        <v/>
      </c>
      <c r="K808" s="148">
        <v>3806</v>
      </c>
      <c r="L808" s="3"/>
      <c r="M808" s="3"/>
      <c r="N808" s="3"/>
      <c r="O808" s="78"/>
      <c r="P808" s="3"/>
      <c r="Q808" s="3" t="str">
        <f>IFERROR(HLOOKUP(HBL[[#This Row],[Bränslekategori]],Listor!$G$292:$N$306,IF(HBL[[#This Row],[Enhet]]=Listor!$A$44,14,IF(HBL[[#This Row],[Enhet]]=Listor!$A$45,15,"")),FALSE),"")</f>
        <v/>
      </c>
      <c r="R808" s="3"/>
      <c r="S808" s="3"/>
      <c r="T808" s="3"/>
      <c r="U808" s="3"/>
      <c r="V808" s="3"/>
      <c r="W808" s="3"/>
      <c r="X808" s="3"/>
      <c r="Y808" s="77" t="str">
        <f>IF(HBL[[#This Row],[Produktionskedja]]&lt;&gt;"",VLOOKUP(HBL[[#This Row],[Produktionskedja]],Normalvärden[],4,FALSE),"")</f>
        <v/>
      </c>
      <c r="Z808" s="54"/>
      <c r="AA808" s="3"/>
      <c r="AB808" s="54"/>
      <c r="AC808" s="55" t="str">
        <f>IF(HBL[[#This Row],[Växthusgasutsläpp g CO2e/MJ]]&lt;&gt;"",IF(HBL[[#This Row],[Växthusgasutsläpp g CO2e/MJ]]&gt;(0.5*VLOOKUP(HBL[[#This Row],[Användningsområde]],Användningsområde[],2,FALSE)),"Utsläppsminskningen är mindre än 50 % och uppfyller därför inte hållbarhetskriterierna",""),"")</f>
        <v/>
      </c>
      <c r="AD808" s="55"/>
    </row>
    <row r="809" spans="2:30" x14ac:dyDescent="0.35">
      <c r="B809" s="9" t="str">
        <f>IF(HBL[[#This Row],[Hållbar mängd]]&gt;0,IF(HBL[[#This Row],[Enhet]]=Listor!$A$44,HBL[[#This Row],[Hållbar mängd]]*HBL[[#This Row],[Effektivt värmevärde]]*1000,HBL[[#This Row],[Hållbar mängd]]*HBL[[#This Row],[Effektivt värmevärde]]),"")</f>
        <v/>
      </c>
      <c r="C809" s="120" t="str">
        <f>IFERROR(IF(VLOOKUP(HBL[[#This Row],[Drivmedel]],DML_drivmedel[[FuelID]:[Reduktionsplikt]],10,FALSE)="Ja",VLOOKUP(HBL[[#This Row],[Drivmedelskategori]],Drivmedel[],5,FALSE),""),"")</f>
        <v/>
      </c>
      <c r="D809" s="9" t="str">
        <f>IFERROR(IF(HBL[[#This Row],[Hållbar mängd]]&gt;0,HBL[[#This Row],[Växthusgasutsläpp g CO2e/MJ]]*HBL[[#This Row],[Energimängd MJ]]/1000000,""),"")</f>
        <v/>
      </c>
      <c r="E809" s="9" t="str">
        <f>IF(HBL[[#This Row],[Hållbar mängd]]&gt;0,CONCATENATE(Rapporteringsår,"-",HBL[[#This Row],[ID]]),"")</f>
        <v/>
      </c>
      <c r="F809" s="9" t="str">
        <f>IF(HBL[[#This Row],[Hållbar mängd]]&gt;0,Organisationsnummer,"")</f>
        <v/>
      </c>
      <c r="G809" s="9" t="str">
        <f>IF(HBL[[#This Row],[Hållbar mängd]]&gt;0,Rapporteringsår,"")</f>
        <v/>
      </c>
      <c r="H809" s="76" t="str">
        <f>IFERROR(VLOOKUP(HBL[[#This Row],[Råvara]],Råvaror!$B$3:$D$81,3,FALSE),"")</f>
        <v/>
      </c>
      <c r="I809" s="76" t="str">
        <f>IFERROR(VLOOKUP(HBL[[#This Row],[Råvara]],Råvaror!$B$3:$E$81,4,FALSE),"")</f>
        <v/>
      </c>
      <c r="J809" s="76" t="str">
        <f>IFERROR(VLOOKUP(HBL[[#This Row],[Drivmedel]],DML_drivmedel[[FuelID]:[Drivmedel]],6,FALSE),"")</f>
        <v/>
      </c>
      <c r="K809" s="148">
        <v>3807</v>
      </c>
      <c r="L809" s="3"/>
      <c r="M809" s="3"/>
      <c r="N809" s="3"/>
      <c r="O809" s="78"/>
      <c r="P809" s="3"/>
      <c r="Q809" s="3" t="str">
        <f>IFERROR(HLOOKUP(HBL[[#This Row],[Bränslekategori]],Listor!$G$292:$N$306,IF(HBL[[#This Row],[Enhet]]=Listor!$A$44,14,IF(HBL[[#This Row],[Enhet]]=Listor!$A$45,15,"")),FALSE),"")</f>
        <v/>
      </c>
      <c r="R809" s="3"/>
      <c r="S809" s="3"/>
      <c r="T809" s="3"/>
      <c r="U809" s="3"/>
      <c r="V809" s="3"/>
      <c r="W809" s="3"/>
      <c r="X809" s="3"/>
      <c r="Y809" s="77" t="str">
        <f>IF(HBL[[#This Row],[Produktionskedja]]&lt;&gt;"",VLOOKUP(HBL[[#This Row],[Produktionskedja]],Normalvärden[],4,FALSE),"")</f>
        <v/>
      </c>
      <c r="Z809" s="54"/>
      <c r="AA809" s="3"/>
      <c r="AB809" s="54"/>
      <c r="AC809" s="55" t="str">
        <f>IF(HBL[[#This Row],[Växthusgasutsläpp g CO2e/MJ]]&lt;&gt;"",IF(HBL[[#This Row],[Växthusgasutsläpp g CO2e/MJ]]&gt;(0.5*VLOOKUP(HBL[[#This Row],[Användningsområde]],Användningsområde[],2,FALSE)),"Utsläppsminskningen är mindre än 50 % och uppfyller därför inte hållbarhetskriterierna",""),"")</f>
        <v/>
      </c>
      <c r="AD809" s="55"/>
    </row>
    <row r="810" spans="2:30" x14ac:dyDescent="0.35">
      <c r="B810" s="9" t="str">
        <f>IF(HBL[[#This Row],[Hållbar mängd]]&gt;0,IF(HBL[[#This Row],[Enhet]]=Listor!$A$44,HBL[[#This Row],[Hållbar mängd]]*HBL[[#This Row],[Effektivt värmevärde]]*1000,HBL[[#This Row],[Hållbar mängd]]*HBL[[#This Row],[Effektivt värmevärde]]),"")</f>
        <v/>
      </c>
      <c r="C810" s="120" t="str">
        <f>IFERROR(IF(VLOOKUP(HBL[[#This Row],[Drivmedel]],DML_drivmedel[[FuelID]:[Reduktionsplikt]],10,FALSE)="Ja",VLOOKUP(HBL[[#This Row],[Drivmedelskategori]],Drivmedel[],5,FALSE),""),"")</f>
        <v/>
      </c>
      <c r="D810" s="9" t="str">
        <f>IFERROR(IF(HBL[[#This Row],[Hållbar mängd]]&gt;0,HBL[[#This Row],[Växthusgasutsläpp g CO2e/MJ]]*HBL[[#This Row],[Energimängd MJ]]/1000000,""),"")</f>
        <v/>
      </c>
      <c r="E810" s="9" t="str">
        <f>IF(HBL[[#This Row],[Hållbar mängd]]&gt;0,CONCATENATE(Rapporteringsår,"-",HBL[[#This Row],[ID]]),"")</f>
        <v/>
      </c>
      <c r="F810" s="9" t="str">
        <f>IF(HBL[[#This Row],[Hållbar mängd]]&gt;0,Organisationsnummer,"")</f>
        <v/>
      </c>
      <c r="G810" s="9" t="str">
        <f>IF(HBL[[#This Row],[Hållbar mängd]]&gt;0,Rapporteringsår,"")</f>
        <v/>
      </c>
      <c r="H810" s="76" t="str">
        <f>IFERROR(VLOOKUP(HBL[[#This Row],[Råvara]],Råvaror!$B$3:$D$81,3,FALSE),"")</f>
        <v/>
      </c>
      <c r="I810" s="76" t="str">
        <f>IFERROR(VLOOKUP(HBL[[#This Row],[Råvara]],Råvaror!$B$3:$E$81,4,FALSE),"")</f>
        <v/>
      </c>
      <c r="J810" s="76" t="str">
        <f>IFERROR(VLOOKUP(HBL[[#This Row],[Drivmedel]],DML_drivmedel[[FuelID]:[Drivmedel]],6,FALSE),"")</f>
        <v/>
      </c>
      <c r="K810" s="148">
        <v>3808</v>
      </c>
      <c r="L810" s="3"/>
      <c r="M810" s="3"/>
      <c r="N810" s="3"/>
      <c r="O810" s="78"/>
      <c r="P810" s="3"/>
      <c r="Q810" s="3" t="str">
        <f>IFERROR(HLOOKUP(HBL[[#This Row],[Bränslekategori]],Listor!$G$292:$N$306,IF(HBL[[#This Row],[Enhet]]=Listor!$A$44,14,IF(HBL[[#This Row],[Enhet]]=Listor!$A$45,15,"")),FALSE),"")</f>
        <v/>
      </c>
      <c r="R810" s="3"/>
      <c r="S810" s="3"/>
      <c r="T810" s="3"/>
      <c r="U810" s="3"/>
      <c r="V810" s="3"/>
      <c r="W810" s="3"/>
      <c r="X810" s="3"/>
      <c r="Y810" s="77" t="str">
        <f>IF(HBL[[#This Row],[Produktionskedja]]&lt;&gt;"",VLOOKUP(HBL[[#This Row],[Produktionskedja]],Normalvärden[],4,FALSE),"")</f>
        <v/>
      </c>
      <c r="Z810" s="54"/>
      <c r="AA810" s="3"/>
      <c r="AB810" s="54"/>
      <c r="AC810" s="55" t="str">
        <f>IF(HBL[[#This Row],[Växthusgasutsläpp g CO2e/MJ]]&lt;&gt;"",IF(HBL[[#This Row],[Växthusgasutsläpp g CO2e/MJ]]&gt;(0.5*VLOOKUP(HBL[[#This Row],[Användningsområde]],Användningsområde[],2,FALSE)),"Utsläppsminskningen är mindre än 50 % och uppfyller därför inte hållbarhetskriterierna",""),"")</f>
        <v/>
      </c>
      <c r="AD810" s="55"/>
    </row>
    <row r="811" spans="2:30" x14ac:dyDescent="0.35">
      <c r="B811" s="9" t="str">
        <f>IF(HBL[[#This Row],[Hållbar mängd]]&gt;0,IF(HBL[[#This Row],[Enhet]]=Listor!$A$44,HBL[[#This Row],[Hållbar mängd]]*HBL[[#This Row],[Effektivt värmevärde]]*1000,HBL[[#This Row],[Hållbar mängd]]*HBL[[#This Row],[Effektivt värmevärde]]),"")</f>
        <v/>
      </c>
      <c r="C811" s="120" t="str">
        <f>IFERROR(IF(VLOOKUP(HBL[[#This Row],[Drivmedel]],DML_drivmedel[[FuelID]:[Reduktionsplikt]],10,FALSE)="Ja",VLOOKUP(HBL[[#This Row],[Drivmedelskategori]],Drivmedel[],5,FALSE),""),"")</f>
        <v/>
      </c>
      <c r="D811" s="9" t="str">
        <f>IFERROR(IF(HBL[[#This Row],[Hållbar mängd]]&gt;0,HBL[[#This Row],[Växthusgasutsläpp g CO2e/MJ]]*HBL[[#This Row],[Energimängd MJ]]/1000000,""),"")</f>
        <v/>
      </c>
      <c r="E811" s="9" t="str">
        <f>IF(HBL[[#This Row],[Hållbar mängd]]&gt;0,CONCATENATE(Rapporteringsår,"-",HBL[[#This Row],[ID]]),"")</f>
        <v/>
      </c>
      <c r="F811" s="9" t="str">
        <f>IF(HBL[[#This Row],[Hållbar mängd]]&gt;0,Organisationsnummer,"")</f>
        <v/>
      </c>
      <c r="G811" s="9" t="str">
        <f>IF(HBL[[#This Row],[Hållbar mängd]]&gt;0,Rapporteringsår,"")</f>
        <v/>
      </c>
      <c r="H811" s="76" t="str">
        <f>IFERROR(VLOOKUP(HBL[[#This Row],[Råvara]],Råvaror!$B$3:$D$81,3,FALSE),"")</f>
        <v/>
      </c>
      <c r="I811" s="76" t="str">
        <f>IFERROR(VLOOKUP(HBL[[#This Row],[Råvara]],Råvaror!$B$3:$E$81,4,FALSE),"")</f>
        <v/>
      </c>
      <c r="J811" s="76" t="str">
        <f>IFERROR(VLOOKUP(HBL[[#This Row],[Drivmedel]],DML_drivmedel[[FuelID]:[Drivmedel]],6,FALSE),"")</f>
        <v/>
      </c>
      <c r="K811" s="148">
        <v>3809</v>
      </c>
      <c r="L811" s="3"/>
      <c r="M811" s="3"/>
      <c r="N811" s="3"/>
      <c r="O811" s="78"/>
      <c r="P811" s="3"/>
      <c r="Q811" s="3" t="str">
        <f>IFERROR(HLOOKUP(HBL[[#This Row],[Bränslekategori]],Listor!$G$292:$N$306,IF(HBL[[#This Row],[Enhet]]=Listor!$A$44,14,IF(HBL[[#This Row],[Enhet]]=Listor!$A$45,15,"")),FALSE),"")</f>
        <v/>
      </c>
      <c r="R811" s="3"/>
      <c r="S811" s="3"/>
      <c r="T811" s="3"/>
      <c r="U811" s="3"/>
      <c r="V811" s="3"/>
      <c r="W811" s="3"/>
      <c r="X811" s="3"/>
      <c r="Y811" s="77" t="str">
        <f>IF(HBL[[#This Row],[Produktionskedja]]&lt;&gt;"",VLOOKUP(HBL[[#This Row],[Produktionskedja]],Normalvärden[],4,FALSE),"")</f>
        <v/>
      </c>
      <c r="Z811" s="54"/>
      <c r="AA811" s="3"/>
      <c r="AB811" s="54"/>
      <c r="AC811" s="55" t="str">
        <f>IF(HBL[[#This Row],[Växthusgasutsläpp g CO2e/MJ]]&lt;&gt;"",IF(HBL[[#This Row],[Växthusgasutsläpp g CO2e/MJ]]&gt;(0.5*VLOOKUP(HBL[[#This Row],[Användningsområde]],Användningsområde[],2,FALSE)),"Utsläppsminskningen är mindre än 50 % och uppfyller därför inte hållbarhetskriterierna",""),"")</f>
        <v/>
      </c>
      <c r="AD811" s="55"/>
    </row>
    <row r="812" spans="2:30" x14ac:dyDescent="0.35">
      <c r="B812" s="9" t="str">
        <f>IF(HBL[[#This Row],[Hållbar mängd]]&gt;0,IF(HBL[[#This Row],[Enhet]]=Listor!$A$44,HBL[[#This Row],[Hållbar mängd]]*HBL[[#This Row],[Effektivt värmevärde]]*1000,HBL[[#This Row],[Hållbar mängd]]*HBL[[#This Row],[Effektivt värmevärde]]),"")</f>
        <v/>
      </c>
      <c r="C812" s="120" t="str">
        <f>IFERROR(IF(VLOOKUP(HBL[[#This Row],[Drivmedel]],DML_drivmedel[[FuelID]:[Reduktionsplikt]],10,FALSE)="Ja",VLOOKUP(HBL[[#This Row],[Drivmedelskategori]],Drivmedel[],5,FALSE),""),"")</f>
        <v/>
      </c>
      <c r="D812" s="9" t="str">
        <f>IFERROR(IF(HBL[[#This Row],[Hållbar mängd]]&gt;0,HBL[[#This Row],[Växthusgasutsläpp g CO2e/MJ]]*HBL[[#This Row],[Energimängd MJ]]/1000000,""),"")</f>
        <v/>
      </c>
      <c r="E812" s="9" t="str">
        <f>IF(HBL[[#This Row],[Hållbar mängd]]&gt;0,CONCATENATE(Rapporteringsår,"-",HBL[[#This Row],[ID]]),"")</f>
        <v/>
      </c>
      <c r="F812" s="9" t="str">
        <f>IF(HBL[[#This Row],[Hållbar mängd]]&gt;0,Organisationsnummer,"")</f>
        <v/>
      </c>
      <c r="G812" s="9" t="str">
        <f>IF(HBL[[#This Row],[Hållbar mängd]]&gt;0,Rapporteringsår,"")</f>
        <v/>
      </c>
      <c r="H812" s="76" t="str">
        <f>IFERROR(VLOOKUP(HBL[[#This Row],[Råvara]],Råvaror!$B$3:$D$81,3,FALSE),"")</f>
        <v/>
      </c>
      <c r="I812" s="76" t="str">
        <f>IFERROR(VLOOKUP(HBL[[#This Row],[Råvara]],Råvaror!$B$3:$E$81,4,FALSE),"")</f>
        <v/>
      </c>
      <c r="J812" s="76" t="str">
        <f>IFERROR(VLOOKUP(HBL[[#This Row],[Drivmedel]],DML_drivmedel[[FuelID]:[Drivmedel]],6,FALSE),"")</f>
        <v/>
      </c>
      <c r="K812" s="148">
        <v>3810</v>
      </c>
      <c r="L812" s="3"/>
      <c r="M812" s="3"/>
      <c r="N812" s="3"/>
      <c r="O812" s="78"/>
      <c r="P812" s="3"/>
      <c r="Q812" s="3" t="str">
        <f>IFERROR(HLOOKUP(HBL[[#This Row],[Bränslekategori]],Listor!$G$292:$N$306,IF(HBL[[#This Row],[Enhet]]=Listor!$A$44,14,IF(HBL[[#This Row],[Enhet]]=Listor!$A$45,15,"")),FALSE),"")</f>
        <v/>
      </c>
      <c r="R812" s="3"/>
      <c r="S812" s="3"/>
      <c r="T812" s="3"/>
      <c r="U812" s="3"/>
      <c r="V812" s="3"/>
      <c r="W812" s="3"/>
      <c r="X812" s="3"/>
      <c r="Y812" s="77" t="str">
        <f>IF(HBL[[#This Row],[Produktionskedja]]&lt;&gt;"",VLOOKUP(HBL[[#This Row],[Produktionskedja]],Normalvärden[],4,FALSE),"")</f>
        <v/>
      </c>
      <c r="Z812" s="54"/>
      <c r="AA812" s="3"/>
      <c r="AB812" s="54"/>
      <c r="AC812" s="55" t="str">
        <f>IF(HBL[[#This Row],[Växthusgasutsläpp g CO2e/MJ]]&lt;&gt;"",IF(HBL[[#This Row],[Växthusgasutsläpp g CO2e/MJ]]&gt;(0.5*VLOOKUP(HBL[[#This Row],[Användningsområde]],Användningsområde[],2,FALSE)),"Utsläppsminskningen är mindre än 50 % och uppfyller därför inte hållbarhetskriterierna",""),"")</f>
        <v/>
      </c>
      <c r="AD812" s="55"/>
    </row>
    <row r="813" spans="2:30" x14ac:dyDescent="0.35">
      <c r="B813" s="9" t="str">
        <f>IF(HBL[[#This Row],[Hållbar mängd]]&gt;0,IF(HBL[[#This Row],[Enhet]]=Listor!$A$44,HBL[[#This Row],[Hållbar mängd]]*HBL[[#This Row],[Effektivt värmevärde]]*1000,HBL[[#This Row],[Hållbar mängd]]*HBL[[#This Row],[Effektivt värmevärde]]),"")</f>
        <v/>
      </c>
      <c r="C813" s="120" t="str">
        <f>IFERROR(IF(VLOOKUP(HBL[[#This Row],[Drivmedel]],DML_drivmedel[[FuelID]:[Reduktionsplikt]],10,FALSE)="Ja",VLOOKUP(HBL[[#This Row],[Drivmedelskategori]],Drivmedel[],5,FALSE),""),"")</f>
        <v/>
      </c>
      <c r="D813" s="9" t="str">
        <f>IFERROR(IF(HBL[[#This Row],[Hållbar mängd]]&gt;0,HBL[[#This Row],[Växthusgasutsläpp g CO2e/MJ]]*HBL[[#This Row],[Energimängd MJ]]/1000000,""),"")</f>
        <v/>
      </c>
      <c r="E813" s="9" t="str">
        <f>IF(HBL[[#This Row],[Hållbar mängd]]&gt;0,CONCATENATE(Rapporteringsår,"-",HBL[[#This Row],[ID]]),"")</f>
        <v/>
      </c>
      <c r="F813" s="9" t="str">
        <f>IF(HBL[[#This Row],[Hållbar mängd]]&gt;0,Organisationsnummer,"")</f>
        <v/>
      </c>
      <c r="G813" s="9" t="str">
        <f>IF(HBL[[#This Row],[Hållbar mängd]]&gt;0,Rapporteringsår,"")</f>
        <v/>
      </c>
      <c r="H813" s="76" t="str">
        <f>IFERROR(VLOOKUP(HBL[[#This Row],[Råvara]],Råvaror!$B$3:$D$81,3,FALSE),"")</f>
        <v/>
      </c>
      <c r="I813" s="76" t="str">
        <f>IFERROR(VLOOKUP(HBL[[#This Row],[Råvara]],Råvaror!$B$3:$E$81,4,FALSE),"")</f>
        <v/>
      </c>
      <c r="J813" s="76" t="str">
        <f>IFERROR(VLOOKUP(HBL[[#This Row],[Drivmedel]],DML_drivmedel[[FuelID]:[Drivmedel]],6,FALSE),"")</f>
        <v/>
      </c>
      <c r="K813" s="148">
        <v>3811</v>
      </c>
      <c r="L813" s="3"/>
      <c r="M813" s="3"/>
      <c r="N813" s="3"/>
      <c r="O813" s="78"/>
      <c r="P813" s="3"/>
      <c r="Q813" s="3" t="str">
        <f>IFERROR(HLOOKUP(HBL[[#This Row],[Bränslekategori]],Listor!$G$292:$N$306,IF(HBL[[#This Row],[Enhet]]=Listor!$A$44,14,IF(HBL[[#This Row],[Enhet]]=Listor!$A$45,15,"")),FALSE),"")</f>
        <v/>
      </c>
      <c r="R813" s="3"/>
      <c r="S813" s="3"/>
      <c r="T813" s="3"/>
      <c r="U813" s="3"/>
      <c r="V813" s="3"/>
      <c r="W813" s="3"/>
      <c r="X813" s="3"/>
      <c r="Y813" s="77" t="str">
        <f>IF(HBL[[#This Row],[Produktionskedja]]&lt;&gt;"",VLOOKUP(HBL[[#This Row],[Produktionskedja]],Normalvärden[],4,FALSE),"")</f>
        <v/>
      </c>
      <c r="Z813" s="54"/>
      <c r="AA813" s="3"/>
      <c r="AB813" s="54"/>
      <c r="AC813" s="55" t="str">
        <f>IF(HBL[[#This Row],[Växthusgasutsläpp g CO2e/MJ]]&lt;&gt;"",IF(HBL[[#This Row],[Växthusgasutsläpp g CO2e/MJ]]&gt;(0.5*VLOOKUP(HBL[[#This Row],[Användningsområde]],Användningsområde[],2,FALSE)),"Utsläppsminskningen är mindre än 50 % och uppfyller därför inte hållbarhetskriterierna",""),"")</f>
        <v/>
      </c>
      <c r="AD813" s="55"/>
    </row>
    <row r="814" spans="2:30" x14ac:dyDescent="0.35">
      <c r="B814" s="9" t="str">
        <f>IF(HBL[[#This Row],[Hållbar mängd]]&gt;0,IF(HBL[[#This Row],[Enhet]]=Listor!$A$44,HBL[[#This Row],[Hållbar mängd]]*HBL[[#This Row],[Effektivt värmevärde]]*1000,HBL[[#This Row],[Hållbar mängd]]*HBL[[#This Row],[Effektivt värmevärde]]),"")</f>
        <v/>
      </c>
      <c r="C814" s="120" t="str">
        <f>IFERROR(IF(VLOOKUP(HBL[[#This Row],[Drivmedel]],DML_drivmedel[[FuelID]:[Reduktionsplikt]],10,FALSE)="Ja",VLOOKUP(HBL[[#This Row],[Drivmedelskategori]],Drivmedel[],5,FALSE),""),"")</f>
        <v/>
      </c>
      <c r="D814" s="9" t="str">
        <f>IFERROR(IF(HBL[[#This Row],[Hållbar mängd]]&gt;0,HBL[[#This Row],[Växthusgasutsläpp g CO2e/MJ]]*HBL[[#This Row],[Energimängd MJ]]/1000000,""),"")</f>
        <v/>
      </c>
      <c r="E814" s="9" t="str">
        <f>IF(HBL[[#This Row],[Hållbar mängd]]&gt;0,CONCATENATE(Rapporteringsår,"-",HBL[[#This Row],[ID]]),"")</f>
        <v/>
      </c>
      <c r="F814" s="9" t="str">
        <f>IF(HBL[[#This Row],[Hållbar mängd]]&gt;0,Organisationsnummer,"")</f>
        <v/>
      </c>
      <c r="G814" s="9" t="str">
        <f>IF(HBL[[#This Row],[Hållbar mängd]]&gt;0,Rapporteringsår,"")</f>
        <v/>
      </c>
      <c r="H814" s="76" t="str">
        <f>IFERROR(VLOOKUP(HBL[[#This Row],[Råvara]],Råvaror!$B$3:$D$81,3,FALSE),"")</f>
        <v/>
      </c>
      <c r="I814" s="76" t="str">
        <f>IFERROR(VLOOKUP(HBL[[#This Row],[Råvara]],Råvaror!$B$3:$E$81,4,FALSE),"")</f>
        <v/>
      </c>
      <c r="J814" s="76" t="str">
        <f>IFERROR(VLOOKUP(HBL[[#This Row],[Drivmedel]],DML_drivmedel[[FuelID]:[Drivmedel]],6,FALSE),"")</f>
        <v/>
      </c>
      <c r="K814" s="148">
        <v>3812</v>
      </c>
      <c r="L814" s="3"/>
      <c r="M814" s="3"/>
      <c r="N814" s="3"/>
      <c r="O814" s="78"/>
      <c r="P814" s="3"/>
      <c r="Q814" s="3" t="str">
        <f>IFERROR(HLOOKUP(HBL[[#This Row],[Bränslekategori]],Listor!$G$292:$N$306,IF(HBL[[#This Row],[Enhet]]=Listor!$A$44,14,IF(HBL[[#This Row],[Enhet]]=Listor!$A$45,15,"")),FALSE),"")</f>
        <v/>
      </c>
      <c r="R814" s="3"/>
      <c r="S814" s="3"/>
      <c r="T814" s="3"/>
      <c r="U814" s="3"/>
      <c r="V814" s="3"/>
      <c r="W814" s="3"/>
      <c r="X814" s="3"/>
      <c r="Y814" s="77" t="str">
        <f>IF(HBL[[#This Row],[Produktionskedja]]&lt;&gt;"",VLOOKUP(HBL[[#This Row],[Produktionskedja]],Normalvärden[],4,FALSE),"")</f>
        <v/>
      </c>
      <c r="Z814" s="54"/>
      <c r="AA814" s="3"/>
      <c r="AB814" s="54"/>
      <c r="AC814" s="55" t="str">
        <f>IF(HBL[[#This Row],[Växthusgasutsläpp g CO2e/MJ]]&lt;&gt;"",IF(HBL[[#This Row],[Växthusgasutsläpp g CO2e/MJ]]&gt;(0.5*VLOOKUP(HBL[[#This Row],[Användningsområde]],Användningsområde[],2,FALSE)),"Utsläppsminskningen är mindre än 50 % och uppfyller därför inte hållbarhetskriterierna",""),"")</f>
        <v/>
      </c>
      <c r="AD814" s="55"/>
    </row>
    <row r="815" spans="2:30" x14ac:dyDescent="0.35">
      <c r="B815" s="9" t="str">
        <f>IF(HBL[[#This Row],[Hållbar mängd]]&gt;0,IF(HBL[[#This Row],[Enhet]]=Listor!$A$44,HBL[[#This Row],[Hållbar mängd]]*HBL[[#This Row],[Effektivt värmevärde]]*1000,HBL[[#This Row],[Hållbar mängd]]*HBL[[#This Row],[Effektivt värmevärde]]),"")</f>
        <v/>
      </c>
      <c r="C815" s="120" t="str">
        <f>IFERROR(IF(VLOOKUP(HBL[[#This Row],[Drivmedel]],DML_drivmedel[[FuelID]:[Reduktionsplikt]],10,FALSE)="Ja",VLOOKUP(HBL[[#This Row],[Drivmedelskategori]],Drivmedel[],5,FALSE),""),"")</f>
        <v/>
      </c>
      <c r="D815" s="9" t="str">
        <f>IFERROR(IF(HBL[[#This Row],[Hållbar mängd]]&gt;0,HBL[[#This Row],[Växthusgasutsläpp g CO2e/MJ]]*HBL[[#This Row],[Energimängd MJ]]/1000000,""),"")</f>
        <v/>
      </c>
      <c r="E815" s="9" t="str">
        <f>IF(HBL[[#This Row],[Hållbar mängd]]&gt;0,CONCATENATE(Rapporteringsår,"-",HBL[[#This Row],[ID]]),"")</f>
        <v/>
      </c>
      <c r="F815" s="9" t="str">
        <f>IF(HBL[[#This Row],[Hållbar mängd]]&gt;0,Organisationsnummer,"")</f>
        <v/>
      </c>
      <c r="G815" s="9" t="str">
        <f>IF(HBL[[#This Row],[Hållbar mängd]]&gt;0,Rapporteringsår,"")</f>
        <v/>
      </c>
      <c r="H815" s="76" t="str">
        <f>IFERROR(VLOOKUP(HBL[[#This Row],[Råvara]],Råvaror!$B$3:$D$81,3,FALSE),"")</f>
        <v/>
      </c>
      <c r="I815" s="76" t="str">
        <f>IFERROR(VLOOKUP(HBL[[#This Row],[Råvara]],Råvaror!$B$3:$E$81,4,FALSE),"")</f>
        <v/>
      </c>
      <c r="J815" s="76" t="str">
        <f>IFERROR(VLOOKUP(HBL[[#This Row],[Drivmedel]],DML_drivmedel[[FuelID]:[Drivmedel]],6,FALSE),"")</f>
        <v/>
      </c>
      <c r="K815" s="148">
        <v>3813</v>
      </c>
      <c r="L815" s="3"/>
      <c r="M815" s="3"/>
      <c r="N815" s="3"/>
      <c r="O815" s="78"/>
      <c r="P815" s="3"/>
      <c r="Q815" s="3" t="str">
        <f>IFERROR(HLOOKUP(HBL[[#This Row],[Bränslekategori]],Listor!$G$292:$N$306,IF(HBL[[#This Row],[Enhet]]=Listor!$A$44,14,IF(HBL[[#This Row],[Enhet]]=Listor!$A$45,15,"")),FALSE),"")</f>
        <v/>
      </c>
      <c r="R815" s="3"/>
      <c r="S815" s="3"/>
      <c r="T815" s="3"/>
      <c r="U815" s="3"/>
      <c r="V815" s="3"/>
      <c r="W815" s="3"/>
      <c r="X815" s="3"/>
      <c r="Y815" s="77" t="str">
        <f>IF(HBL[[#This Row],[Produktionskedja]]&lt;&gt;"",VLOOKUP(HBL[[#This Row],[Produktionskedja]],Normalvärden[],4,FALSE),"")</f>
        <v/>
      </c>
      <c r="Z815" s="54"/>
      <c r="AA815" s="3"/>
      <c r="AB815" s="54"/>
      <c r="AC815" s="55" t="str">
        <f>IF(HBL[[#This Row],[Växthusgasutsläpp g CO2e/MJ]]&lt;&gt;"",IF(HBL[[#This Row],[Växthusgasutsläpp g CO2e/MJ]]&gt;(0.5*VLOOKUP(HBL[[#This Row],[Användningsområde]],Användningsområde[],2,FALSE)),"Utsläppsminskningen är mindre än 50 % och uppfyller därför inte hållbarhetskriterierna",""),"")</f>
        <v/>
      </c>
      <c r="AD815" s="55"/>
    </row>
    <row r="816" spans="2:30" x14ac:dyDescent="0.35">
      <c r="B816" s="9" t="str">
        <f>IF(HBL[[#This Row],[Hållbar mängd]]&gt;0,IF(HBL[[#This Row],[Enhet]]=Listor!$A$44,HBL[[#This Row],[Hållbar mängd]]*HBL[[#This Row],[Effektivt värmevärde]]*1000,HBL[[#This Row],[Hållbar mängd]]*HBL[[#This Row],[Effektivt värmevärde]]),"")</f>
        <v/>
      </c>
      <c r="C816" s="120" t="str">
        <f>IFERROR(IF(VLOOKUP(HBL[[#This Row],[Drivmedel]],DML_drivmedel[[FuelID]:[Reduktionsplikt]],10,FALSE)="Ja",VLOOKUP(HBL[[#This Row],[Drivmedelskategori]],Drivmedel[],5,FALSE),""),"")</f>
        <v/>
      </c>
      <c r="D816" s="9" t="str">
        <f>IFERROR(IF(HBL[[#This Row],[Hållbar mängd]]&gt;0,HBL[[#This Row],[Växthusgasutsläpp g CO2e/MJ]]*HBL[[#This Row],[Energimängd MJ]]/1000000,""),"")</f>
        <v/>
      </c>
      <c r="E816" s="9" t="str">
        <f>IF(HBL[[#This Row],[Hållbar mängd]]&gt;0,CONCATENATE(Rapporteringsår,"-",HBL[[#This Row],[ID]]),"")</f>
        <v/>
      </c>
      <c r="F816" s="9" t="str">
        <f>IF(HBL[[#This Row],[Hållbar mängd]]&gt;0,Organisationsnummer,"")</f>
        <v/>
      </c>
      <c r="G816" s="9" t="str">
        <f>IF(HBL[[#This Row],[Hållbar mängd]]&gt;0,Rapporteringsår,"")</f>
        <v/>
      </c>
      <c r="H816" s="76" t="str">
        <f>IFERROR(VLOOKUP(HBL[[#This Row],[Råvara]],Råvaror!$B$3:$D$81,3,FALSE),"")</f>
        <v/>
      </c>
      <c r="I816" s="76" t="str">
        <f>IFERROR(VLOOKUP(HBL[[#This Row],[Råvara]],Råvaror!$B$3:$E$81,4,FALSE),"")</f>
        <v/>
      </c>
      <c r="J816" s="76" t="str">
        <f>IFERROR(VLOOKUP(HBL[[#This Row],[Drivmedel]],DML_drivmedel[[FuelID]:[Drivmedel]],6,FALSE),"")</f>
        <v/>
      </c>
      <c r="K816" s="148">
        <v>3814</v>
      </c>
      <c r="L816" s="3"/>
      <c r="M816" s="3"/>
      <c r="N816" s="3"/>
      <c r="O816" s="78"/>
      <c r="P816" s="3"/>
      <c r="Q816" s="3" t="str">
        <f>IFERROR(HLOOKUP(HBL[[#This Row],[Bränslekategori]],Listor!$G$292:$N$306,IF(HBL[[#This Row],[Enhet]]=Listor!$A$44,14,IF(HBL[[#This Row],[Enhet]]=Listor!$A$45,15,"")),FALSE),"")</f>
        <v/>
      </c>
      <c r="R816" s="3"/>
      <c r="S816" s="3"/>
      <c r="T816" s="3"/>
      <c r="U816" s="3"/>
      <c r="V816" s="3"/>
      <c r="W816" s="3"/>
      <c r="X816" s="3"/>
      <c r="Y816" s="77" t="str">
        <f>IF(HBL[[#This Row],[Produktionskedja]]&lt;&gt;"",VLOOKUP(HBL[[#This Row],[Produktionskedja]],Normalvärden[],4,FALSE),"")</f>
        <v/>
      </c>
      <c r="Z816" s="54"/>
      <c r="AA816" s="3"/>
      <c r="AB816" s="54"/>
      <c r="AC816" s="55" t="str">
        <f>IF(HBL[[#This Row],[Växthusgasutsläpp g CO2e/MJ]]&lt;&gt;"",IF(HBL[[#This Row],[Växthusgasutsläpp g CO2e/MJ]]&gt;(0.5*VLOOKUP(HBL[[#This Row],[Användningsområde]],Användningsområde[],2,FALSE)),"Utsläppsminskningen är mindre än 50 % och uppfyller därför inte hållbarhetskriterierna",""),"")</f>
        <v/>
      </c>
      <c r="AD816" s="55"/>
    </row>
    <row r="817" spans="2:30" x14ac:dyDescent="0.35">
      <c r="B817" s="9" t="str">
        <f>IF(HBL[[#This Row],[Hållbar mängd]]&gt;0,IF(HBL[[#This Row],[Enhet]]=Listor!$A$44,HBL[[#This Row],[Hållbar mängd]]*HBL[[#This Row],[Effektivt värmevärde]]*1000,HBL[[#This Row],[Hållbar mängd]]*HBL[[#This Row],[Effektivt värmevärde]]),"")</f>
        <v/>
      </c>
      <c r="C817" s="120" t="str">
        <f>IFERROR(IF(VLOOKUP(HBL[[#This Row],[Drivmedel]],DML_drivmedel[[FuelID]:[Reduktionsplikt]],10,FALSE)="Ja",VLOOKUP(HBL[[#This Row],[Drivmedelskategori]],Drivmedel[],5,FALSE),""),"")</f>
        <v/>
      </c>
      <c r="D817" s="9" t="str">
        <f>IFERROR(IF(HBL[[#This Row],[Hållbar mängd]]&gt;0,HBL[[#This Row],[Växthusgasutsläpp g CO2e/MJ]]*HBL[[#This Row],[Energimängd MJ]]/1000000,""),"")</f>
        <v/>
      </c>
      <c r="E817" s="9" t="str">
        <f>IF(HBL[[#This Row],[Hållbar mängd]]&gt;0,CONCATENATE(Rapporteringsår,"-",HBL[[#This Row],[ID]]),"")</f>
        <v/>
      </c>
      <c r="F817" s="9" t="str">
        <f>IF(HBL[[#This Row],[Hållbar mängd]]&gt;0,Organisationsnummer,"")</f>
        <v/>
      </c>
      <c r="G817" s="9" t="str">
        <f>IF(HBL[[#This Row],[Hållbar mängd]]&gt;0,Rapporteringsår,"")</f>
        <v/>
      </c>
      <c r="H817" s="76" t="str">
        <f>IFERROR(VLOOKUP(HBL[[#This Row],[Råvara]],Råvaror!$B$3:$D$81,3,FALSE),"")</f>
        <v/>
      </c>
      <c r="I817" s="76" t="str">
        <f>IFERROR(VLOOKUP(HBL[[#This Row],[Råvara]],Råvaror!$B$3:$E$81,4,FALSE),"")</f>
        <v/>
      </c>
      <c r="J817" s="76" t="str">
        <f>IFERROR(VLOOKUP(HBL[[#This Row],[Drivmedel]],DML_drivmedel[[FuelID]:[Drivmedel]],6,FALSE),"")</f>
        <v/>
      </c>
      <c r="K817" s="148">
        <v>3815</v>
      </c>
      <c r="L817" s="3"/>
      <c r="M817" s="3"/>
      <c r="N817" s="3"/>
      <c r="O817" s="78"/>
      <c r="P817" s="3"/>
      <c r="Q817" s="3" t="str">
        <f>IFERROR(HLOOKUP(HBL[[#This Row],[Bränslekategori]],Listor!$G$292:$N$306,IF(HBL[[#This Row],[Enhet]]=Listor!$A$44,14,IF(HBL[[#This Row],[Enhet]]=Listor!$A$45,15,"")),FALSE),"")</f>
        <v/>
      </c>
      <c r="R817" s="3"/>
      <c r="S817" s="3"/>
      <c r="T817" s="3"/>
      <c r="U817" s="3"/>
      <c r="V817" s="3"/>
      <c r="W817" s="3"/>
      <c r="X817" s="3"/>
      <c r="Y817" s="77" t="str">
        <f>IF(HBL[[#This Row],[Produktionskedja]]&lt;&gt;"",VLOOKUP(HBL[[#This Row],[Produktionskedja]],Normalvärden[],4,FALSE),"")</f>
        <v/>
      </c>
      <c r="Z817" s="54"/>
      <c r="AA817" s="3"/>
      <c r="AB817" s="54"/>
      <c r="AC817" s="55" t="str">
        <f>IF(HBL[[#This Row],[Växthusgasutsläpp g CO2e/MJ]]&lt;&gt;"",IF(HBL[[#This Row],[Växthusgasutsläpp g CO2e/MJ]]&gt;(0.5*VLOOKUP(HBL[[#This Row],[Användningsområde]],Användningsområde[],2,FALSE)),"Utsläppsminskningen är mindre än 50 % och uppfyller därför inte hållbarhetskriterierna",""),"")</f>
        <v/>
      </c>
      <c r="AD817" s="55"/>
    </row>
    <row r="818" spans="2:30" x14ac:dyDescent="0.35">
      <c r="B818" s="9" t="str">
        <f>IF(HBL[[#This Row],[Hållbar mängd]]&gt;0,IF(HBL[[#This Row],[Enhet]]=Listor!$A$44,HBL[[#This Row],[Hållbar mängd]]*HBL[[#This Row],[Effektivt värmevärde]]*1000,HBL[[#This Row],[Hållbar mängd]]*HBL[[#This Row],[Effektivt värmevärde]]),"")</f>
        <v/>
      </c>
      <c r="C818" s="120" t="str">
        <f>IFERROR(IF(VLOOKUP(HBL[[#This Row],[Drivmedel]],DML_drivmedel[[FuelID]:[Reduktionsplikt]],10,FALSE)="Ja",VLOOKUP(HBL[[#This Row],[Drivmedelskategori]],Drivmedel[],5,FALSE),""),"")</f>
        <v/>
      </c>
      <c r="D818" s="9" t="str">
        <f>IFERROR(IF(HBL[[#This Row],[Hållbar mängd]]&gt;0,HBL[[#This Row],[Växthusgasutsläpp g CO2e/MJ]]*HBL[[#This Row],[Energimängd MJ]]/1000000,""),"")</f>
        <v/>
      </c>
      <c r="E818" s="9" t="str">
        <f>IF(HBL[[#This Row],[Hållbar mängd]]&gt;0,CONCATENATE(Rapporteringsår,"-",HBL[[#This Row],[ID]]),"")</f>
        <v/>
      </c>
      <c r="F818" s="9" t="str">
        <f>IF(HBL[[#This Row],[Hållbar mängd]]&gt;0,Organisationsnummer,"")</f>
        <v/>
      </c>
      <c r="G818" s="9" t="str">
        <f>IF(HBL[[#This Row],[Hållbar mängd]]&gt;0,Rapporteringsår,"")</f>
        <v/>
      </c>
      <c r="H818" s="76" t="str">
        <f>IFERROR(VLOOKUP(HBL[[#This Row],[Råvara]],Råvaror!$B$3:$D$81,3,FALSE),"")</f>
        <v/>
      </c>
      <c r="I818" s="76" t="str">
        <f>IFERROR(VLOOKUP(HBL[[#This Row],[Råvara]],Råvaror!$B$3:$E$81,4,FALSE),"")</f>
        <v/>
      </c>
      <c r="J818" s="76" t="str">
        <f>IFERROR(VLOOKUP(HBL[[#This Row],[Drivmedel]],DML_drivmedel[[FuelID]:[Drivmedel]],6,FALSE),"")</f>
        <v/>
      </c>
      <c r="K818" s="148">
        <v>3816</v>
      </c>
      <c r="L818" s="3"/>
      <c r="M818" s="3"/>
      <c r="N818" s="3"/>
      <c r="O818" s="78"/>
      <c r="P818" s="3"/>
      <c r="Q818" s="3" t="str">
        <f>IFERROR(HLOOKUP(HBL[[#This Row],[Bränslekategori]],Listor!$G$292:$N$306,IF(HBL[[#This Row],[Enhet]]=Listor!$A$44,14,IF(HBL[[#This Row],[Enhet]]=Listor!$A$45,15,"")),FALSE),"")</f>
        <v/>
      </c>
      <c r="R818" s="3"/>
      <c r="S818" s="3"/>
      <c r="T818" s="3"/>
      <c r="U818" s="3"/>
      <c r="V818" s="3"/>
      <c r="W818" s="3"/>
      <c r="X818" s="3"/>
      <c r="Y818" s="77" t="str">
        <f>IF(HBL[[#This Row],[Produktionskedja]]&lt;&gt;"",VLOOKUP(HBL[[#This Row],[Produktionskedja]],Normalvärden[],4,FALSE),"")</f>
        <v/>
      </c>
      <c r="Z818" s="54"/>
      <c r="AA818" s="3"/>
      <c r="AB818" s="54"/>
      <c r="AC818" s="55" t="str">
        <f>IF(HBL[[#This Row],[Växthusgasutsläpp g CO2e/MJ]]&lt;&gt;"",IF(HBL[[#This Row],[Växthusgasutsläpp g CO2e/MJ]]&gt;(0.5*VLOOKUP(HBL[[#This Row],[Användningsområde]],Användningsområde[],2,FALSE)),"Utsläppsminskningen är mindre än 50 % och uppfyller därför inte hållbarhetskriterierna",""),"")</f>
        <v/>
      </c>
      <c r="AD818" s="55"/>
    </row>
    <row r="819" spans="2:30" x14ac:dyDescent="0.35">
      <c r="B819" s="9" t="str">
        <f>IF(HBL[[#This Row],[Hållbar mängd]]&gt;0,IF(HBL[[#This Row],[Enhet]]=Listor!$A$44,HBL[[#This Row],[Hållbar mängd]]*HBL[[#This Row],[Effektivt värmevärde]]*1000,HBL[[#This Row],[Hållbar mängd]]*HBL[[#This Row],[Effektivt värmevärde]]),"")</f>
        <v/>
      </c>
      <c r="C819" s="120" t="str">
        <f>IFERROR(IF(VLOOKUP(HBL[[#This Row],[Drivmedel]],DML_drivmedel[[FuelID]:[Reduktionsplikt]],10,FALSE)="Ja",VLOOKUP(HBL[[#This Row],[Drivmedelskategori]],Drivmedel[],5,FALSE),""),"")</f>
        <v/>
      </c>
      <c r="D819" s="9" t="str">
        <f>IFERROR(IF(HBL[[#This Row],[Hållbar mängd]]&gt;0,HBL[[#This Row],[Växthusgasutsläpp g CO2e/MJ]]*HBL[[#This Row],[Energimängd MJ]]/1000000,""),"")</f>
        <v/>
      </c>
      <c r="E819" s="9" t="str">
        <f>IF(HBL[[#This Row],[Hållbar mängd]]&gt;0,CONCATENATE(Rapporteringsår,"-",HBL[[#This Row],[ID]]),"")</f>
        <v/>
      </c>
      <c r="F819" s="9" t="str">
        <f>IF(HBL[[#This Row],[Hållbar mängd]]&gt;0,Organisationsnummer,"")</f>
        <v/>
      </c>
      <c r="G819" s="9" t="str">
        <f>IF(HBL[[#This Row],[Hållbar mängd]]&gt;0,Rapporteringsår,"")</f>
        <v/>
      </c>
      <c r="H819" s="76" t="str">
        <f>IFERROR(VLOOKUP(HBL[[#This Row],[Råvara]],Råvaror!$B$3:$D$81,3,FALSE),"")</f>
        <v/>
      </c>
      <c r="I819" s="76" t="str">
        <f>IFERROR(VLOOKUP(HBL[[#This Row],[Råvara]],Råvaror!$B$3:$E$81,4,FALSE),"")</f>
        <v/>
      </c>
      <c r="J819" s="76" t="str">
        <f>IFERROR(VLOOKUP(HBL[[#This Row],[Drivmedel]],DML_drivmedel[[FuelID]:[Drivmedel]],6,FALSE),"")</f>
        <v/>
      </c>
      <c r="K819" s="148">
        <v>3817</v>
      </c>
      <c r="L819" s="3"/>
      <c r="M819" s="3"/>
      <c r="N819" s="3"/>
      <c r="O819" s="78"/>
      <c r="P819" s="3"/>
      <c r="Q819" s="3" t="str">
        <f>IFERROR(HLOOKUP(HBL[[#This Row],[Bränslekategori]],Listor!$G$292:$N$306,IF(HBL[[#This Row],[Enhet]]=Listor!$A$44,14,IF(HBL[[#This Row],[Enhet]]=Listor!$A$45,15,"")),FALSE),"")</f>
        <v/>
      </c>
      <c r="R819" s="3"/>
      <c r="S819" s="3"/>
      <c r="T819" s="3"/>
      <c r="U819" s="3"/>
      <c r="V819" s="3"/>
      <c r="W819" s="3"/>
      <c r="X819" s="3"/>
      <c r="Y819" s="77" t="str">
        <f>IF(HBL[[#This Row],[Produktionskedja]]&lt;&gt;"",VLOOKUP(HBL[[#This Row],[Produktionskedja]],Normalvärden[],4,FALSE),"")</f>
        <v/>
      </c>
      <c r="Z819" s="54"/>
      <c r="AA819" s="3"/>
      <c r="AB819" s="54"/>
      <c r="AC819" s="55" t="str">
        <f>IF(HBL[[#This Row],[Växthusgasutsläpp g CO2e/MJ]]&lt;&gt;"",IF(HBL[[#This Row],[Växthusgasutsläpp g CO2e/MJ]]&gt;(0.5*VLOOKUP(HBL[[#This Row],[Användningsområde]],Användningsområde[],2,FALSE)),"Utsläppsminskningen är mindre än 50 % och uppfyller därför inte hållbarhetskriterierna",""),"")</f>
        <v/>
      </c>
      <c r="AD819" s="55"/>
    </row>
    <row r="820" spans="2:30" x14ac:dyDescent="0.35">
      <c r="B820" s="9" t="str">
        <f>IF(HBL[[#This Row],[Hållbar mängd]]&gt;0,IF(HBL[[#This Row],[Enhet]]=Listor!$A$44,HBL[[#This Row],[Hållbar mängd]]*HBL[[#This Row],[Effektivt värmevärde]]*1000,HBL[[#This Row],[Hållbar mängd]]*HBL[[#This Row],[Effektivt värmevärde]]),"")</f>
        <v/>
      </c>
      <c r="C820" s="120" t="str">
        <f>IFERROR(IF(VLOOKUP(HBL[[#This Row],[Drivmedel]],DML_drivmedel[[FuelID]:[Reduktionsplikt]],10,FALSE)="Ja",VLOOKUP(HBL[[#This Row],[Drivmedelskategori]],Drivmedel[],5,FALSE),""),"")</f>
        <v/>
      </c>
      <c r="D820" s="9" t="str">
        <f>IFERROR(IF(HBL[[#This Row],[Hållbar mängd]]&gt;0,HBL[[#This Row],[Växthusgasutsläpp g CO2e/MJ]]*HBL[[#This Row],[Energimängd MJ]]/1000000,""),"")</f>
        <v/>
      </c>
      <c r="E820" s="9" t="str">
        <f>IF(HBL[[#This Row],[Hållbar mängd]]&gt;0,CONCATENATE(Rapporteringsår,"-",HBL[[#This Row],[ID]]),"")</f>
        <v/>
      </c>
      <c r="F820" s="9" t="str">
        <f>IF(HBL[[#This Row],[Hållbar mängd]]&gt;0,Organisationsnummer,"")</f>
        <v/>
      </c>
      <c r="G820" s="9" t="str">
        <f>IF(HBL[[#This Row],[Hållbar mängd]]&gt;0,Rapporteringsår,"")</f>
        <v/>
      </c>
      <c r="H820" s="76" t="str">
        <f>IFERROR(VLOOKUP(HBL[[#This Row],[Råvara]],Råvaror!$B$3:$D$81,3,FALSE),"")</f>
        <v/>
      </c>
      <c r="I820" s="76" t="str">
        <f>IFERROR(VLOOKUP(HBL[[#This Row],[Råvara]],Råvaror!$B$3:$E$81,4,FALSE),"")</f>
        <v/>
      </c>
      <c r="J820" s="76" t="str">
        <f>IFERROR(VLOOKUP(HBL[[#This Row],[Drivmedel]],DML_drivmedel[[FuelID]:[Drivmedel]],6,FALSE),"")</f>
        <v/>
      </c>
      <c r="K820" s="148">
        <v>3818</v>
      </c>
      <c r="L820" s="3"/>
      <c r="M820" s="3"/>
      <c r="N820" s="3"/>
      <c r="O820" s="78"/>
      <c r="P820" s="3"/>
      <c r="Q820" s="3" t="str">
        <f>IFERROR(HLOOKUP(HBL[[#This Row],[Bränslekategori]],Listor!$G$292:$N$306,IF(HBL[[#This Row],[Enhet]]=Listor!$A$44,14,IF(HBL[[#This Row],[Enhet]]=Listor!$A$45,15,"")),FALSE),"")</f>
        <v/>
      </c>
      <c r="R820" s="3"/>
      <c r="S820" s="3"/>
      <c r="T820" s="3"/>
      <c r="U820" s="3"/>
      <c r="V820" s="3"/>
      <c r="W820" s="3"/>
      <c r="X820" s="3"/>
      <c r="Y820" s="77" t="str">
        <f>IF(HBL[[#This Row],[Produktionskedja]]&lt;&gt;"",VLOOKUP(HBL[[#This Row],[Produktionskedja]],Normalvärden[],4,FALSE),"")</f>
        <v/>
      </c>
      <c r="Z820" s="54"/>
      <c r="AA820" s="3"/>
      <c r="AB820" s="54"/>
      <c r="AC820" s="55" t="str">
        <f>IF(HBL[[#This Row],[Växthusgasutsläpp g CO2e/MJ]]&lt;&gt;"",IF(HBL[[#This Row],[Växthusgasutsläpp g CO2e/MJ]]&gt;(0.5*VLOOKUP(HBL[[#This Row],[Användningsområde]],Användningsområde[],2,FALSE)),"Utsläppsminskningen är mindre än 50 % och uppfyller därför inte hållbarhetskriterierna",""),"")</f>
        <v/>
      </c>
      <c r="AD820" s="55"/>
    </row>
    <row r="821" spans="2:30" x14ac:dyDescent="0.35">
      <c r="B821" s="9" t="str">
        <f>IF(HBL[[#This Row],[Hållbar mängd]]&gt;0,IF(HBL[[#This Row],[Enhet]]=Listor!$A$44,HBL[[#This Row],[Hållbar mängd]]*HBL[[#This Row],[Effektivt värmevärde]]*1000,HBL[[#This Row],[Hållbar mängd]]*HBL[[#This Row],[Effektivt värmevärde]]),"")</f>
        <v/>
      </c>
      <c r="C821" s="120" t="str">
        <f>IFERROR(IF(VLOOKUP(HBL[[#This Row],[Drivmedel]],DML_drivmedel[[FuelID]:[Reduktionsplikt]],10,FALSE)="Ja",VLOOKUP(HBL[[#This Row],[Drivmedelskategori]],Drivmedel[],5,FALSE),""),"")</f>
        <v/>
      </c>
      <c r="D821" s="9" t="str">
        <f>IFERROR(IF(HBL[[#This Row],[Hållbar mängd]]&gt;0,HBL[[#This Row],[Växthusgasutsläpp g CO2e/MJ]]*HBL[[#This Row],[Energimängd MJ]]/1000000,""),"")</f>
        <v/>
      </c>
      <c r="E821" s="9" t="str">
        <f>IF(HBL[[#This Row],[Hållbar mängd]]&gt;0,CONCATENATE(Rapporteringsår,"-",HBL[[#This Row],[ID]]),"")</f>
        <v/>
      </c>
      <c r="F821" s="9" t="str">
        <f>IF(HBL[[#This Row],[Hållbar mängd]]&gt;0,Organisationsnummer,"")</f>
        <v/>
      </c>
      <c r="G821" s="9" t="str">
        <f>IF(HBL[[#This Row],[Hållbar mängd]]&gt;0,Rapporteringsår,"")</f>
        <v/>
      </c>
      <c r="H821" s="76" t="str">
        <f>IFERROR(VLOOKUP(HBL[[#This Row],[Råvara]],Råvaror!$B$3:$D$81,3,FALSE),"")</f>
        <v/>
      </c>
      <c r="I821" s="76" t="str">
        <f>IFERROR(VLOOKUP(HBL[[#This Row],[Råvara]],Råvaror!$B$3:$E$81,4,FALSE),"")</f>
        <v/>
      </c>
      <c r="J821" s="76" t="str">
        <f>IFERROR(VLOOKUP(HBL[[#This Row],[Drivmedel]],DML_drivmedel[[FuelID]:[Drivmedel]],6,FALSE),"")</f>
        <v/>
      </c>
      <c r="K821" s="148">
        <v>3819</v>
      </c>
      <c r="L821" s="3"/>
      <c r="M821" s="3"/>
      <c r="N821" s="3"/>
      <c r="O821" s="78"/>
      <c r="P821" s="3"/>
      <c r="Q821" s="3" t="str">
        <f>IFERROR(HLOOKUP(HBL[[#This Row],[Bränslekategori]],Listor!$G$292:$N$306,IF(HBL[[#This Row],[Enhet]]=Listor!$A$44,14,IF(HBL[[#This Row],[Enhet]]=Listor!$A$45,15,"")),FALSE),"")</f>
        <v/>
      </c>
      <c r="R821" s="3"/>
      <c r="S821" s="3"/>
      <c r="T821" s="3"/>
      <c r="U821" s="3"/>
      <c r="V821" s="3"/>
      <c r="W821" s="3"/>
      <c r="X821" s="3"/>
      <c r="Y821" s="77" t="str">
        <f>IF(HBL[[#This Row],[Produktionskedja]]&lt;&gt;"",VLOOKUP(HBL[[#This Row],[Produktionskedja]],Normalvärden[],4,FALSE),"")</f>
        <v/>
      </c>
      <c r="Z821" s="54"/>
      <c r="AA821" s="3"/>
      <c r="AB821" s="54"/>
      <c r="AC821" s="55" t="str">
        <f>IF(HBL[[#This Row],[Växthusgasutsläpp g CO2e/MJ]]&lt;&gt;"",IF(HBL[[#This Row],[Växthusgasutsläpp g CO2e/MJ]]&gt;(0.5*VLOOKUP(HBL[[#This Row],[Användningsområde]],Användningsområde[],2,FALSE)),"Utsläppsminskningen är mindre än 50 % och uppfyller därför inte hållbarhetskriterierna",""),"")</f>
        <v/>
      </c>
      <c r="AD821" s="55"/>
    </row>
    <row r="822" spans="2:30" x14ac:dyDescent="0.35">
      <c r="B822" s="9" t="str">
        <f>IF(HBL[[#This Row],[Hållbar mängd]]&gt;0,IF(HBL[[#This Row],[Enhet]]=Listor!$A$44,HBL[[#This Row],[Hållbar mängd]]*HBL[[#This Row],[Effektivt värmevärde]]*1000,HBL[[#This Row],[Hållbar mängd]]*HBL[[#This Row],[Effektivt värmevärde]]),"")</f>
        <v/>
      </c>
      <c r="C822" s="120" t="str">
        <f>IFERROR(IF(VLOOKUP(HBL[[#This Row],[Drivmedel]],DML_drivmedel[[FuelID]:[Reduktionsplikt]],10,FALSE)="Ja",VLOOKUP(HBL[[#This Row],[Drivmedelskategori]],Drivmedel[],5,FALSE),""),"")</f>
        <v/>
      </c>
      <c r="D822" s="9" t="str">
        <f>IFERROR(IF(HBL[[#This Row],[Hållbar mängd]]&gt;0,HBL[[#This Row],[Växthusgasutsläpp g CO2e/MJ]]*HBL[[#This Row],[Energimängd MJ]]/1000000,""),"")</f>
        <v/>
      </c>
      <c r="E822" s="9" t="str">
        <f>IF(HBL[[#This Row],[Hållbar mängd]]&gt;0,CONCATENATE(Rapporteringsår,"-",HBL[[#This Row],[ID]]),"")</f>
        <v/>
      </c>
      <c r="F822" s="9" t="str">
        <f>IF(HBL[[#This Row],[Hållbar mängd]]&gt;0,Organisationsnummer,"")</f>
        <v/>
      </c>
      <c r="G822" s="9" t="str">
        <f>IF(HBL[[#This Row],[Hållbar mängd]]&gt;0,Rapporteringsår,"")</f>
        <v/>
      </c>
      <c r="H822" s="76" t="str">
        <f>IFERROR(VLOOKUP(HBL[[#This Row],[Råvara]],Råvaror!$B$3:$D$81,3,FALSE),"")</f>
        <v/>
      </c>
      <c r="I822" s="76" t="str">
        <f>IFERROR(VLOOKUP(HBL[[#This Row],[Råvara]],Råvaror!$B$3:$E$81,4,FALSE),"")</f>
        <v/>
      </c>
      <c r="J822" s="76" t="str">
        <f>IFERROR(VLOOKUP(HBL[[#This Row],[Drivmedel]],DML_drivmedel[[FuelID]:[Drivmedel]],6,FALSE),"")</f>
        <v/>
      </c>
      <c r="K822" s="148">
        <v>3820</v>
      </c>
      <c r="L822" s="3"/>
      <c r="M822" s="3"/>
      <c r="N822" s="3"/>
      <c r="O822" s="78"/>
      <c r="P822" s="3"/>
      <c r="Q822" s="3" t="str">
        <f>IFERROR(HLOOKUP(HBL[[#This Row],[Bränslekategori]],Listor!$G$292:$N$306,IF(HBL[[#This Row],[Enhet]]=Listor!$A$44,14,IF(HBL[[#This Row],[Enhet]]=Listor!$A$45,15,"")),FALSE),"")</f>
        <v/>
      </c>
      <c r="R822" s="3"/>
      <c r="S822" s="3"/>
      <c r="T822" s="3"/>
      <c r="U822" s="3"/>
      <c r="V822" s="3"/>
      <c r="W822" s="3"/>
      <c r="X822" s="3"/>
      <c r="Y822" s="77" t="str">
        <f>IF(HBL[[#This Row],[Produktionskedja]]&lt;&gt;"",VLOOKUP(HBL[[#This Row],[Produktionskedja]],Normalvärden[],4,FALSE),"")</f>
        <v/>
      </c>
      <c r="Z822" s="54"/>
      <c r="AA822" s="3"/>
      <c r="AB822" s="54"/>
      <c r="AC822" s="55" t="str">
        <f>IF(HBL[[#This Row],[Växthusgasutsläpp g CO2e/MJ]]&lt;&gt;"",IF(HBL[[#This Row],[Växthusgasutsläpp g CO2e/MJ]]&gt;(0.5*VLOOKUP(HBL[[#This Row],[Användningsområde]],Användningsområde[],2,FALSE)),"Utsläppsminskningen är mindre än 50 % och uppfyller därför inte hållbarhetskriterierna",""),"")</f>
        <v/>
      </c>
      <c r="AD822" s="55"/>
    </row>
    <row r="823" spans="2:30" x14ac:dyDescent="0.35">
      <c r="B823" s="9" t="str">
        <f>IF(HBL[[#This Row],[Hållbar mängd]]&gt;0,IF(HBL[[#This Row],[Enhet]]=Listor!$A$44,HBL[[#This Row],[Hållbar mängd]]*HBL[[#This Row],[Effektivt värmevärde]]*1000,HBL[[#This Row],[Hållbar mängd]]*HBL[[#This Row],[Effektivt värmevärde]]),"")</f>
        <v/>
      </c>
      <c r="C823" s="120" t="str">
        <f>IFERROR(IF(VLOOKUP(HBL[[#This Row],[Drivmedel]],DML_drivmedel[[FuelID]:[Reduktionsplikt]],10,FALSE)="Ja",VLOOKUP(HBL[[#This Row],[Drivmedelskategori]],Drivmedel[],5,FALSE),""),"")</f>
        <v/>
      </c>
      <c r="D823" s="9" t="str">
        <f>IFERROR(IF(HBL[[#This Row],[Hållbar mängd]]&gt;0,HBL[[#This Row],[Växthusgasutsläpp g CO2e/MJ]]*HBL[[#This Row],[Energimängd MJ]]/1000000,""),"")</f>
        <v/>
      </c>
      <c r="E823" s="9" t="str">
        <f>IF(HBL[[#This Row],[Hållbar mängd]]&gt;0,CONCATENATE(Rapporteringsår,"-",HBL[[#This Row],[ID]]),"")</f>
        <v/>
      </c>
      <c r="F823" s="9" t="str">
        <f>IF(HBL[[#This Row],[Hållbar mängd]]&gt;0,Organisationsnummer,"")</f>
        <v/>
      </c>
      <c r="G823" s="9" t="str">
        <f>IF(HBL[[#This Row],[Hållbar mängd]]&gt;0,Rapporteringsår,"")</f>
        <v/>
      </c>
      <c r="H823" s="76" t="str">
        <f>IFERROR(VLOOKUP(HBL[[#This Row],[Råvara]],Råvaror!$B$3:$D$81,3,FALSE),"")</f>
        <v/>
      </c>
      <c r="I823" s="76" t="str">
        <f>IFERROR(VLOOKUP(HBL[[#This Row],[Råvara]],Råvaror!$B$3:$E$81,4,FALSE),"")</f>
        <v/>
      </c>
      <c r="J823" s="76" t="str">
        <f>IFERROR(VLOOKUP(HBL[[#This Row],[Drivmedel]],DML_drivmedel[[FuelID]:[Drivmedel]],6,FALSE),"")</f>
        <v/>
      </c>
      <c r="K823" s="148">
        <v>3821</v>
      </c>
      <c r="L823" s="3"/>
      <c r="M823" s="3"/>
      <c r="N823" s="3"/>
      <c r="O823" s="78"/>
      <c r="P823" s="3"/>
      <c r="Q823" s="3" t="str">
        <f>IFERROR(HLOOKUP(HBL[[#This Row],[Bränslekategori]],Listor!$G$292:$N$306,IF(HBL[[#This Row],[Enhet]]=Listor!$A$44,14,IF(HBL[[#This Row],[Enhet]]=Listor!$A$45,15,"")),FALSE),"")</f>
        <v/>
      </c>
      <c r="R823" s="3"/>
      <c r="S823" s="3"/>
      <c r="T823" s="3"/>
      <c r="U823" s="3"/>
      <c r="V823" s="3"/>
      <c r="W823" s="3"/>
      <c r="X823" s="3"/>
      <c r="Y823" s="77" t="str">
        <f>IF(HBL[[#This Row],[Produktionskedja]]&lt;&gt;"",VLOOKUP(HBL[[#This Row],[Produktionskedja]],Normalvärden[],4,FALSE),"")</f>
        <v/>
      </c>
      <c r="Z823" s="54"/>
      <c r="AA823" s="3"/>
      <c r="AB823" s="54"/>
      <c r="AC823" s="55" t="str">
        <f>IF(HBL[[#This Row],[Växthusgasutsläpp g CO2e/MJ]]&lt;&gt;"",IF(HBL[[#This Row],[Växthusgasutsläpp g CO2e/MJ]]&gt;(0.5*VLOOKUP(HBL[[#This Row],[Användningsområde]],Användningsområde[],2,FALSE)),"Utsläppsminskningen är mindre än 50 % och uppfyller därför inte hållbarhetskriterierna",""),"")</f>
        <v/>
      </c>
      <c r="AD823" s="55"/>
    </row>
    <row r="824" spans="2:30" x14ac:dyDescent="0.35">
      <c r="B824" s="9" t="str">
        <f>IF(HBL[[#This Row],[Hållbar mängd]]&gt;0,IF(HBL[[#This Row],[Enhet]]=Listor!$A$44,HBL[[#This Row],[Hållbar mängd]]*HBL[[#This Row],[Effektivt värmevärde]]*1000,HBL[[#This Row],[Hållbar mängd]]*HBL[[#This Row],[Effektivt värmevärde]]),"")</f>
        <v/>
      </c>
      <c r="C824" s="120" t="str">
        <f>IFERROR(IF(VLOOKUP(HBL[[#This Row],[Drivmedel]],DML_drivmedel[[FuelID]:[Reduktionsplikt]],10,FALSE)="Ja",VLOOKUP(HBL[[#This Row],[Drivmedelskategori]],Drivmedel[],5,FALSE),""),"")</f>
        <v/>
      </c>
      <c r="D824" s="9" t="str">
        <f>IFERROR(IF(HBL[[#This Row],[Hållbar mängd]]&gt;0,HBL[[#This Row],[Växthusgasutsläpp g CO2e/MJ]]*HBL[[#This Row],[Energimängd MJ]]/1000000,""),"")</f>
        <v/>
      </c>
      <c r="E824" s="9" t="str">
        <f>IF(HBL[[#This Row],[Hållbar mängd]]&gt;0,CONCATENATE(Rapporteringsår,"-",HBL[[#This Row],[ID]]),"")</f>
        <v/>
      </c>
      <c r="F824" s="9" t="str">
        <f>IF(HBL[[#This Row],[Hållbar mängd]]&gt;0,Organisationsnummer,"")</f>
        <v/>
      </c>
      <c r="G824" s="9" t="str">
        <f>IF(HBL[[#This Row],[Hållbar mängd]]&gt;0,Rapporteringsår,"")</f>
        <v/>
      </c>
      <c r="H824" s="76" t="str">
        <f>IFERROR(VLOOKUP(HBL[[#This Row],[Råvara]],Råvaror!$B$3:$D$81,3,FALSE),"")</f>
        <v/>
      </c>
      <c r="I824" s="76" t="str">
        <f>IFERROR(VLOOKUP(HBL[[#This Row],[Råvara]],Råvaror!$B$3:$E$81,4,FALSE),"")</f>
        <v/>
      </c>
      <c r="J824" s="76" t="str">
        <f>IFERROR(VLOOKUP(HBL[[#This Row],[Drivmedel]],DML_drivmedel[[FuelID]:[Drivmedel]],6,FALSE),"")</f>
        <v/>
      </c>
      <c r="K824" s="148">
        <v>3822</v>
      </c>
      <c r="L824" s="3"/>
      <c r="M824" s="3"/>
      <c r="N824" s="3"/>
      <c r="O824" s="78"/>
      <c r="P824" s="3"/>
      <c r="Q824" s="3" t="str">
        <f>IFERROR(HLOOKUP(HBL[[#This Row],[Bränslekategori]],Listor!$G$292:$N$306,IF(HBL[[#This Row],[Enhet]]=Listor!$A$44,14,IF(HBL[[#This Row],[Enhet]]=Listor!$A$45,15,"")),FALSE),"")</f>
        <v/>
      </c>
      <c r="R824" s="3"/>
      <c r="S824" s="3"/>
      <c r="T824" s="3"/>
      <c r="U824" s="3"/>
      <c r="V824" s="3"/>
      <c r="W824" s="3"/>
      <c r="X824" s="3"/>
      <c r="Y824" s="77" t="str">
        <f>IF(HBL[[#This Row],[Produktionskedja]]&lt;&gt;"",VLOOKUP(HBL[[#This Row],[Produktionskedja]],Normalvärden[],4,FALSE),"")</f>
        <v/>
      </c>
      <c r="Z824" s="54"/>
      <c r="AA824" s="3"/>
      <c r="AB824" s="54"/>
      <c r="AC824" s="55" t="str">
        <f>IF(HBL[[#This Row],[Växthusgasutsläpp g CO2e/MJ]]&lt;&gt;"",IF(HBL[[#This Row],[Växthusgasutsläpp g CO2e/MJ]]&gt;(0.5*VLOOKUP(HBL[[#This Row],[Användningsområde]],Användningsområde[],2,FALSE)),"Utsläppsminskningen är mindre än 50 % och uppfyller därför inte hållbarhetskriterierna",""),"")</f>
        <v/>
      </c>
      <c r="AD824" s="55"/>
    </row>
    <row r="825" spans="2:30" x14ac:dyDescent="0.35">
      <c r="B825" s="9" t="str">
        <f>IF(HBL[[#This Row],[Hållbar mängd]]&gt;0,IF(HBL[[#This Row],[Enhet]]=Listor!$A$44,HBL[[#This Row],[Hållbar mängd]]*HBL[[#This Row],[Effektivt värmevärde]]*1000,HBL[[#This Row],[Hållbar mängd]]*HBL[[#This Row],[Effektivt värmevärde]]),"")</f>
        <v/>
      </c>
      <c r="C825" s="120" t="str">
        <f>IFERROR(IF(VLOOKUP(HBL[[#This Row],[Drivmedel]],DML_drivmedel[[FuelID]:[Reduktionsplikt]],10,FALSE)="Ja",VLOOKUP(HBL[[#This Row],[Drivmedelskategori]],Drivmedel[],5,FALSE),""),"")</f>
        <v/>
      </c>
      <c r="D825" s="9" t="str">
        <f>IFERROR(IF(HBL[[#This Row],[Hållbar mängd]]&gt;0,HBL[[#This Row],[Växthusgasutsläpp g CO2e/MJ]]*HBL[[#This Row],[Energimängd MJ]]/1000000,""),"")</f>
        <v/>
      </c>
      <c r="E825" s="9" t="str">
        <f>IF(HBL[[#This Row],[Hållbar mängd]]&gt;0,CONCATENATE(Rapporteringsår,"-",HBL[[#This Row],[ID]]),"")</f>
        <v/>
      </c>
      <c r="F825" s="9" t="str">
        <f>IF(HBL[[#This Row],[Hållbar mängd]]&gt;0,Organisationsnummer,"")</f>
        <v/>
      </c>
      <c r="G825" s="9" t="str">
        <f>IF(HBL[[#This Row],[Hållbar mängd]]&gt;0,Rapporteringsår,"")</f>
        <v/>
      </c>
      <c r="H825" s="76" t="str">
        <f>IFERROR(VLOOKUP(HBL[[#This Row],[Råvara]],Råvaror!$B$3:$D$81,3,FALSE),"")</f>
        <v/>
      </c>
      <c r="I825" s="76" t="str">
        <f>IFERROR(VLOOKUP(HBL[[#This Row],[Råvara]],Råvaror!$B$3:$E$81,4,FALSE),"")</f>
        <v/>
      </c>
      <c r="J825" s="76" t="str">
        <f>IFERROR(VLOOKUP(HBL[[#This Row],[Drivmedel]],DML_drivmedel[[FuelID]:[Drivmedel]],6,FALSE),"")</f>
        <v/>
      </c>
      <c r="K825" s="148">
        <v>3823</v>
      </c>
      <c r="L825" s="3"/>
      <c r="M825" s="3"/>
      <c r="N825" s="3"/>
      <c r="O825" s="78"/>
      <c r="P825" s="3"/>
      <c r="Q825" s="3" t="str">
        <f>IFERROR(HLOOKUP(HBL[[#This Row],[Bränslekategori]],Listor!$G$292:$N$306,IF(HBL[[#This Row],[Enhet]]=Listor!$A$44,14,IF(HBL[[#This Row],[Enhet]]=Listor!$A$45,15,"")),FALSE),"")</f>
        <v/>
      </c>
      <c r="R825" s="3"/>
      <c r="S825" s="3"/>
      <c r="T825" s="3"/>
      <c r="U825" s="3"/>
      <c r="V825" s="3"/>
      <c r="W825" s="3"/>
      <c r="X825" s="3"/>
      <c r="Y825" s="77" t="str">
        <f>IF(HBL[[#This Row],[Produktionskedja]]&lt;&gt;"",VLOOKUP(HBL[[#This Row],[Produktionskedja]],Normalvärden[],4,FALSE),"")</f>
        <v/>
      </c>
      <c r="Z825" s="54"/>
      <c r="AA825" s="3"/>
      <c r="AB825" s="54"/>
      <c r="AC825" s="55" t="str">
        <f>IF(HBL[[#This Row],[Växthusgasutsläpp g CO2e/MJ]]&lt;&gt;"",IF(HBL[[#This Row],[Växthusgasutsläpp g CO2e/MJ]]&gt;(0.5*VLOOKUP(HBL[[#This Row],[Användningsområde]],Användningsområde[],2,FALSE)),"Utsläppsminskningen är mindre än 50 % och uppfyller därför inte hållbarhetskriterierna",""),"")</f>
        <v/>
      </c>
      <c r="AD825" s="55"/>
    </row>
    <row r="826" spans="2:30" x14ac:dyDescent="0.35">
      <c r="B826" s="9" t="str">
        <f>IF(HBL[[#This Row],[Hållbar mängd]]&gt;0,IF(HBL[[#This Row],[Enhet]]=Listor!$A$44,HBL[[#This Row],[Hållbar mängd]]*HBL[[#This Row],[Effektivt värmevärde]]*1000,HBL[[#This Row],[Hållbar mängd]]*HBL[[#This Row],[Effektivt värmevärde]]),"")</f>
        <v/>
      </c>
      <c r="C826" s="120" t="str">
        <f>IFERROR(IF(VLOOKUP(HBL[[#This Row],[Drivmedel]],DML_drivmedel[[FuelID]:[Reduktionsplikt]],10,FALSE)="Ja",VLOOKUP(HBL[[#This Row],[Drivmedelskategori]],Drivmedel[],5,FALSE),""),"")</f>
        <v/>
      </c>
      <c r="D826" s="9" t="str">
        <f>IFERROR(IF(HBL[[#This Row],[Hållbar mängd]]&gt;0,HBL[[#This Row],[Växthusgasutsläpp g CO2e/MJ]]*HBL[[#This Row],[Energimängd MJ]]/1000000,""),"")</f>
        <v/>
      </c>
      <c r="E826" s="9" t="str">
        <f>IF(HBL[[#This Row],[Hållbar mängd]]&gt;0,CONCATENATE(Rapporteringsår,"-",HBL[[#This Row],[ID]]),"")</f>
        <v/>
      </c>
      <c r="F826" s="9" t="str">
        <f>IF(HBL[[#This Row],[Hållbar mängd]]&gt;0,Organisationsnummer,"")</f>
        <v/>
      </c>
      <c r="G826" s="9" t="str">
        <f>IF(HBL[[#This Row],[Hållbar mängd]]&gt;0,Rapporteringsår,"")</f>
        <v/>
      </c>
      <c r="H826" s="76" t="str">
        <f>IFERROR(VLOOKUP(HBL[[#This Row],[Råvara]],Råvaror!$B$3:$D$81,3,FALSE),"")</f>
        <v/>
      </c>
      <c r="I826" s="76" t="str">
        <f>IFERROR(VLOOKUP(HBL[[#This Row],[Råvara]],Råvaror!$B$3:$E$81,4,FALSE),"")</f>
        <v/>
      </c>
      <c r="J826" s="76" t="str">
        <f>IFERROR(VLOOKUP(HBL[[#This Row],[Drivmedel]],DML_drivmedel[[FuelID]:[Drivmedel]],6,FALSE),"")</f>
        <v/>
      </c>
      <c r="K826" s="148">
        <v>3824</v>
      </c>
      <c r="L826" s="3"/>
      <c r="M826" s="3"/>
      <c r="N826" s="3"/>
      <c r="O826" s="78"/>
      <c r="P826" s="3"/>
      <c r="Q826" s="3" t="str">
        <f>IFERROR(HLOOKUP(HBL[[#This Row],[Bränslekategori]],Listor!$G$292:$N$306,IF(HBL[[#This Row],[Enhet]]=Listor!$A$44,14,IF(HBL[[#This Row],[Enhet]]=Listor!$A$45,15,"")),FALSE),"")</f>
        <v/>
      </c>
      <c r="R826" s="3"/>
      <c r="S826" s="3"/>
      <c r="T826" s="3"/>
      <c r="U826" s="3"/>
      <c r="V826" s="3"/>
      <c r="W826" s="3"/>
      <c r="X826" s="3"/>
      <c r="Y826" s="77" t="str">
        <f>IF(HBL[[#This Row],[Produktionskedja]]&lt;&gt;"",VLOOKUP(HBL[[#This Row],[Produktionskedja]],Normalvärden[],4,FALSE),"")</f>
        <v/>
      </c>
      <c r="Z826" s="54"/>
      <c r="AA826" s="3"/>
      <c r="AB826" s="54"/>
      <c r="AC826" s="55" t="str">
        <f>IF(HBL[[#This Row],[Växthusgasutsläpp g CO2e/MJ]]&lt;&gt;"",IF(HBL[[#This Row],[Växthusgasutsläpp g CO2e/MJ]]&gt;(0.5*VLOOKUP(HBL[[#This Row],[Användningsområde]],Användningsområde[],2,FALSE)),"Utsläppsminskningen är mindre än 50 % och uppfyller därför inte hållbarhetskriterierna",""),"")</f>
        <v/>
      </c>
      <c r="AD826" s="55"/>
    </row>
    <row r="827" spans="2:30" x14ac:dyDescent="0.35">
      <c r="B827" s="9" t="str">
        <f>IF(HBL[[#This Row],[Hållbar mängd]]&gt;0,IF(HBL[[#This Row],[Enhet]]=Listor!$A$44,HBL[[#This Row],[Hållbar mängd]]*HBL[[#This Row],[Effektivt värmevärde]]*1000,HBL[[#This Row],[Hållbar mängd]]*HBL[[#This Row],[Effektivt värmevärde]]),"")</f>
        <v/>
      </c>
      <c r="C827" s="120" t="str">
        <f>IFERROR(IF(VLOOKUP(HBL[[#This Row],[Drivmedel]],DML_drivmedel[[FuelID]:[Reduktionsplikt]],10,FALSE)="Ja",VLOOKUP(HBL[[#This Row],[Drivmedelskategori]],Drivmedel[],5,FALSE),""),"")</f>
        <v/>
      </c>
      <c r="D827" s="9" t="str">
        <f>IFERROR(IF(HBL[[#This Row],[Hållbar mängd]]&gt;0,HBL[[#This Row],[Växthusgasutsläpp g CO2e/MJ]]*HBL[[#This Row],[Energimängd MJ]]/1000000,""),"")</f>
        <v/>
      </c>
      <c r="E827" s="9" t="str">
        <f>IF(HBL[[#This Row],[Hållbar mängd]]&gt;0,CONCATENATE(Rapporteringsår,"-",HBL[[#This Row],[ID]]),"")</f>
        <v/>
      </c>
      <c r="F827" s="9" t="str">
        <f>IF(HBL[[#This Row],[Hållbar mängd]]&gt;0,Organisationsnummer,"")</f>
        <v/>
      </c>
      <c r="G827" s="9" t="str">
        <f>IF(HBL[[#This Row],[Hållbar mängd]]&gt;0,Rapporteringsår,"")</f>
        <v/>
      </c>
      <c r="H827" s="76" t="str">
        <f>IFERROR(VLOOKUP(HBL[[#This Row],[Råvara]],Råvaror!$B$3:$D$81,3,FALSE),"")</f>
        <v/>
      </c>
      <c r="I827" s="76" t="str">
        <f>IFERROR(VLOOKUP(HBL[[#This Row],[Råvara]],Råvaror!$B$3:$E$81,4,FALSE),"")</f>
        <v/>
      </c>
      <c r="J827" s="76" t="str">
        <f>IFERROR(VLOOKUP(HBL[[#This Row],[Drivmedel]],DML_drivmedel[[FuelID]:[Drivmedel]],6,FALSE),"")</f>
        <v/>
      </c>
      <c r="K827" s="148">
        <v>3825</v>
      </c>
      <c r="L827" s="3"/>
      <c r="M827" s="3"/>
      <c r="N827" s="3"/>
      <c r="O827" s="78"/>
      <c r="P827" s="3"/>
      <c r="Q827" s="3" t="str">
        <f>IFERROR(HLOOKUP(HBL[[#This Row],[Bränslekategori]],Listor!$G$292:$N$306,IF(HBL[[#This Row],[Enhet]]=Listor!$A$44,14,IF(HBL[[#This Row],[Enhet]]=Listor!$A$45,15,"")),FALSE),"")</f>
        <v/>
      </c>
      <c r="R827" s="3"/>
      <c r="S827" s="3"/>
      <c r="T827" s="3"/>
      <c r="U827" s="3"/>
      <c r="V827" s="3"/>
      <c r="W827" s="3"/>
      <c r="X827" s="3"/>
      <c r="Y827" s="77" t="str">
        <f>IF(HBL[[#This Row],[Produktionskedja]]&lt;&gt;"",VLOOKUP(HBL[[#This Row],[Produktionskedja]],Normalvärden[],4,FALSE),"")</f>
        <v/>
      </c>
      <c r="Z827" s="54"/>
      <c r="AA827" s="3"/>
      <c r="AB827" s="54"/>
      <c r="AC827" s="55" t="str">
        <f>IF(HBL[[#This Row],[Växthusgasutsläpp g CO2e/MJ]]&lt;&gt;"",IF(HBL[[#This Row],[Växthusgasutsläpp g CO2e/MJ]]&gt;(0.5*VLOOKUP(HBL[[#This Row],[Användningsområde]],Användningsområde[],2,FALSE)),"Utsläppsminskningen är mindre än 50 % och uppfyller därför inte hållbarhetskriterierna",""),"")</f>
        <v/>
      </c>
      <c r="AD827" s="55"/>
    </row>
    <row r="828" spans="2:30" x14ac:dyDescent="0.35">
      <c r="B828" s="9" t="str">
        <f>IF(HBL[[#This Row],[Hållbar mängd]]&gt;0,IF(HBL[[#This Row],[Enhet]]=Listor!$A$44,HBL[[#This Row],[Hållbar mängd]]*HBL[[#This Row],[Effektivt värmevärde]]*1000,HBL[[#This Row],[Hållbar mängd]]*HBL[[#This Row],[Effektivt värmevärde]]),"")</f>
        <v/>
      </c>
      <c r="C828" s="120" t="str">
        <f>IFERROR(IF(VLOOKUP(HBL[[#This Row],[Drivmedel]],DML_drivmedel[[FuelID]:[Reduktionsplikt]],10,FALSE)="Ja",VLOOKUP(HBL[[#This Row],[Drivmedelskategori]],Drivmedel[],5,FALSE),""),"")</f>
        <v/>
      </c>
      <c r="D828" s="9" t="str">
        <f>IFERROR(IF(HBL[[#This Row],[Hållbar mängd]]&gt;0,HBL[[#This Row],[Växthusgasutsläpp g CO2e/MJ]]*HBL[[#This Row],[Energimängd MJ]]/1000000,""),"")</f>
        <v/>
      </c>
      <c r="E828" s="9" t="str">
        <f>IF(HBL[[#This Row],[Hållbar mängd]]&gt;0,CONCATENATE(Rapporteringsår,"-",HBL[[#This Row],[ID]]),"")</f>
        <v/>
      </c>
      <c r="F828" s="9" t="str">
        <f>IF(HBL[[#This Row],[Hållbar mängd]]&gt;0,Organisationsnummer,"")</f>
        <v/>
      </c>
      <c r="G828" s="9" t="str">
        <f>IF(HBL[[#This Row],[Hållbar mängd]]&gt;0,Rapporteringsår,"")</f>
        <v/>
      </c>
      <c r="H828" s="76" t="str">
        <f>IFERROR(VLOOKUP(HBL[[#This Row],[Råvara]],Råvaror!$B$3:$D$81,3,FALSE),"")</f>
        <v/>
      </c>
      <c r="I828" s="76" t="str">
        <f>IFERROR(VLOOKUP(HBL[[#This Row],[Råvara]],Råvaror!$B$3:$E$81,4,FALSE),"")</f>
        <v/>
      </c>
      <c r="J828" s="76" t="str">
        <f>IFERROR(VLOOKUP(HBL[[#This Row],[Drivmedel]],DML_drivmedel[[FuelID]:[Drivmedel]],6,FALSE),"")</f>
        <v/>
      </c>
      <c r="K828" s="148">
        <v>3826</v>
      </c>
      <c r="L828" s="3"/>
      <c r="M828" s="3"/>
      <c r="N828" s="3"/>
      <c r="O828" s="78"/>
      <c r="P828" s="3"/>
      <c r="Q828" s="3" t="str">
        <f>IFERROR(HLOOKUP(HBL[[#This Row],[Bränslekategori]],Listor!$G$292:$N$306,IF(HBL[[#This Row],[Enhet]]=Listor!$A$44,14,IF(HBL[[#This Row],[Enhet]]=Listor!$A$45,15,"")),FALSE),"")</f>
        <v/>
      </c>
      <c r="R828" s="3"/>
      <c r="S828" s="3"/>
      <c r="T828" s="3"/>
      <c r="U828" s="3"/>
      <c r="V828" s="3"/>
      <c r="W828" s="3"/>
      <c r="X828" s="3"/>
      <c r="Y828" s="77" t="str">
        <f>IF(HBL[[#This Row],[Produktionskedja]]&lt;&gt;"",VLOOKUP(HBL[[#This Row],[Produktionskedja]],Normalvärden[],4,FALSE),"")</f>
        <v/>
      </c>
      <c r="Z828" s="54"/>
      <c r="AA828" s="3"/>
      <c r="AB828" s="54"/>
      <c r="AC828" s="55" t="str">
        <f>IF(HBL[[#This Row],[Växthusgasutsläpp g CO2e/MJ]]&lt;&gt;"",IF(HBL[[#This Row],[Växthusgasutsläpp g CO2e/MJ]]&gt;(0.5*VLOOKUP(HBL[[#This Row],[Användningsområde]],Användningsområde[],2,FALSE)),"Utsläppsminskningen är mindre än 50 % och uppfyller därför inte hållbarhetskriterierna",""),"")</f>
        <v/>
      </c>
      <c r="AD828" s="55"/>
    </row>
    <row r="829" spans="2:30" x14ac:dyDescent="0.35">
      <c r="B829" s="9" t="str">
        <f>IF(HBL[[#This Row],[Hållbar mängd]]&gt;0,IF(HBL[[#This Row],[Enhet]]=Listor!$A$44,HBL[[#This Row],[Hållbar mängd]]*HBL[[#This Row],[Effektivt värmevärde]]*1000,HBL[[#This Row],[Hållbar mängd]]*HBL[[#This Row],[Effektivt värmevärde]]),"")</f>
        <v/>
      </c>
      <c r="C829" s="120" t="str">
        <f>IFERROR(IF(VLOOKUP(HBL[[#This Row],[Drivmedel]],DML_drivmedel[[FuelID]:[Reduktionsplikt]],10,FALSE)="Ja",VLOOKUP(HBL[[#This Row],[Drivmedelskategori]],Drivmedel[],5,FALSE),""),"")</f>
        <v/>
      </c>
      <c r="D829" s="9" t="str">
        <f>IFERROR(IF(HBL[[#This Row],[Hållbar mängd]]&gt;0,HBL[[#This Row],[Växthusgasutsläpp g CO2e/MJ]]*HBL[[#This Row],[Energimängd MJ]]/1000000,""),"")</f>
        <v/>
      </c>
      <c r="E829" s="9" t="str">
        <f>IF(HBL[[#This Row],[Hållbar mängd]]&gt;0,CONCATENATE(Rapporteringsår,"-",HBL[[#This Row],[ID]]),"")</f>
        <v/>
      </c>
      <c r="F829" s="9" t="str">
        <f>IF(HBL[[#This Row],[Hållbar mängd]]&gt;0,Organisationsnummer,"")</f>
        <v/>
      </c>
      <c r="G829" s="9" t="str">
        <f>IF(HBL[[#This Row],[Hållbar mängd]]&gt;0,Rapporteringsår,"")</f>
        <v/>
      </c>
      <c r="H829" s="76" t="str">
        <f>IFERROR(VLOOKUP(HBL[[#This Row],[Råvara]],Råvaror!$B$3:$D$81,3,FALSE),"")</f>
        <v/>
      </c>
      <c r="I829" s="76" t="str">
        <f>IFERROR(VLOOKUP(HBL[[#This Row],[Råvara]],Råvaror!$B$3:$E$81,4,FALSE),"")</f>
        <v/>
      </c>
      <c r="J829" s="76" t="str">
        <f>IFERROR(VLOOKUP(HBL[[#This Row],[Drivmedel]],DML_drivmedel[[FuelID]:[Drivmedel]],6,FALSE),"")</f>
        <v/>
      </c>
      <c r="K829" s="148">
        <v>3827</v>
      </c>
      <c r="L829" s="3"/>
      <c r="M829" s="3"/>
      <c r="N829" s="3"/>
      <c r="O829" s="78"/>
      <c r="P829" s="3"/>
      <c r="Q829" s="3" t="str">
        <f>IFERROR(HLOOKUP(HBL[[#This Row],[Bränslekategori]],Listor!$G$292:$N$306,IF(HBL[[#This Row],[Enhet]]=Listor!$A$44,14,IF(HBL[[#This Row],[Enhet]]=Listor!$A$45,15,"")),FALSE),"")</f>
        <v/>
      </c>
      <c r="R829" s="3"/>
      <c r="S829" s="3"/>
      <c r="T829" s="3"/>
      <c r="U829" s="3"/>
      <c r="V829" s="3"/>
      <c r="W829" s="3"/>
      <c r="X829" s="3"/>
      <c r="Y829" s="77" t="str">
        <f>IF(HBL[[#This Row],[Produktionskedja]]&lt;&gt;"",VLOOKUP(HBL[[#This Row],[Produktionskedja]],Normalvärden[],4,FALSE),"")</f>
        <v/>
      </c>
      <c r="Z829" s="54"/>
      <c r="AA829" s="3"/>
      <c r="AB829" s="54"/>
      <c r="AC829" s="55" t="str">
        <f>IF(HBL[[#This Row],[Växthusgasutsläpp g CO2e/MJ]]&lt;&gt;"",IF(HBL[[#This Row],[Växthusgasutsläpp g CO2e/MJ]]&gt;(0.5*VLOOKUP(HBL[[#This Row],[Användningsområde]],Användningsområde[],2,FALSE)),"Utsläppsminskningen är mindre än 50 % och uppfyller därför inte hållbarhetskriterierna",""),"")</f>
        <v/>
      </c>
      <c r="AD829" s="55"/>
    </row>
    <row r="830" spans="2:30" x14ac:dyDescent="0.35">
      <c r="B830" s="9" t="str">
        <f>IF(HBL[[#This Row],[Hållbar mängd]]&gt;0,IF(HBL[[#This Row],[Enhet]]=Listor!$A$44,HBL[[#This Row],[Hållbar mängd]]*HBL[[#This Row],[Effektivt värmevärde]]*1000,HBL[[#This Row],[Hållbar mängd]]*HBL[[#This Row],[Effektivt värmevärde]]),"")</f>
        <v/>
      </c>
      <c r="C830" s="120" t="str">
        <f>IFERROR(IF(VLOOKUP(HBL[[#This Row],[Drivmedel]],DML_drivmedel[[FuelID]:[Reduktionsplikt]],10,FALSE)="Ja",VLOOKUP(HBL[[#This Row],[Drivmedelskategori]],Drivmedel[],5,FALSE),""),"")</f>
        <v/>
      </c>
      <c r="D830" s="9" t="str">
        <f>IFERROR(IF(HBL[[#This Row],[Hållbar mängd]]&gt;0,HBL[[#This Row],[Växthusgasutsläpp g CO2e/MJ]]*HBL[[#This Row],[Energimängd MJ]]/1000000,""),"")</f>
        <v/>
      </c>
      <c r="E830" s="9" t="str">
        <f>IF(HBL[[#This Row],[Hållbar mängd]]&gt;0,CONCATENATE(Rapporteringsår,"-",HBL[[#This Row],[ID]]),"")</f>
        <v/>
      </c>
      <c r="F830" s="9" t="str">
        <f>IF(HBL[[#This Row],[Hållbar mängd]]&gt;0,Organisationsnummer,"")</f>
        <v/>
      </c>
      <c r="G830" s="9" t="str">
        <f>IF(HBL[[#This Row],[Hållbar mängd]]&gt;0,Rapporteringsår,"")</f>
        <v/>
      </c>
      <c r="H830" s="76" t="str">
        <f>IFERROR(VLOOKUP(HBL[[#This Row],[Råvara]],Råvaror!$B$3:$D$81,3,FALSE),"")</f>
        <v/>
      </c>
      <c r="I830" s="76" t="str">
        <f>IFERROR(VLOOKUP(HBL[[#This Row],[Råvara]],Råvaror!$B$3:$E$81,4,FALSE),"")</f>
        <v/>
      </c>
      <c r="J830" s="76" t="str">
        <f>IFERROR(VLOOKUP(HBL[[#This Row],[Drivmedel]],DML_drivmedel[[FuelID]:[Drivmedel]],6,FALSE),"")</f>
        <v/>
      </c>
      <c r="K830" s="148">
        <v>3828</v>
      </c>
      <c r="L830" s="3"/>
      <c r="M830" s="3"/>
      <c r="N830" s="3"/>
      <c r="O830" s="78"/>
      <c r="P830" s="3"/>
      <c r="Q830" s="3" t="str">
        <f>IFERROR(HLOOKUP(HBL[[#This Row],[Bränslekategori]],Listor!$G$292:$N$306,IF(HBL[[#This Row],[Enhet]]=Listor!$A$44,14,IF(HBL[[#This Row],[Enhet]]=Listor!$A$45,15,"")),FALSE),"")</f>
        <v/>
      </c>
      <c r="R830" s="3"/>
      <c r="S830" s="3"/>
      <c r="T830" s="3"/>
      <c r="U830" s="3"/>
      <c r="V830" s="3"/>
      <c r="W830" s="3"/>
      <c r="X830" s="3"/>
      <c r="Y830" s="77" t="str">
        <f>IF(HBL[[#This Row],[Produktionskedja]]&lt;&gt;"",VLOOKUP(HBL[[#This Row],[Produktionskedja]],Normalvärden[],4,FALSE),"")</f>
        <v/>
      </c>
      <c r="Z830" s="54"/>
      <c r="AA830" s="3"/>
      <c r="AB830" s="54"/>
      <c r="AC830" s="55" t="str">
        <f>IF(HBL[[#This Row],[Växthusgasutsläpp g CO2e/MJ]]&lt;&gt;"",IF(HBL[[#This Row],[Växthusgasutsläpp g CO2e/MJ]]&gt;(0.5*VLOOKUP(HBL[[#This Row],[Användningsområde]],Användningsområde[],2,FALSE)),"Utsläppsminskningen är mindre än 50 % och uppfyller därför inte hållbarhetskriterierna",""),"")</f>
        <v/>
      </c>
      <c r="AD830" s="55"/>
    </row>
    <row r="831" spans="2:30" x14ac:dyDescent="0.35">
      <c r="B831" s="9" t="str">
        <f>IF(HBL[[#This Row],[Hållbar mängd]]&gt;0,IF(HBL[[#This Row],[Enhet]]=Listor!$A$44,HBL[[#This Row],[Hållbar mängd]]*HBL[[#This Row],[Effektivt värmevärde]]*1000,HBL[[#This Row],[Hållbar mängd]]*HBL[[#This Row],[Effektivt värmevärde]]),"")</f>
        <v/>
      </c>
      <c r="C831" s="120" t="str">
        <f>IFERROR(IF(VLOOKUP(HBL[[#This Row],[Drivmedel]],DML_drivmedel[[FuelID]:[Reduktionsplikt]],10,FALSE)="Ja",VLOOKUP(HBL[[#This Row],[Drivmedelskategori]],Drivmedel[],5,FALSE),""),"")</f>
        <v/>
      </c>
      <c r="D831" s="9" t="str">
        <f>IFERROR(IF(HBL[[#This Row],[Hållbar mängd]]&gt;0,HBL[[#This Row],[Växthusgasutsläpp g CO2e/MJ]]*HBL[[#This Row],[Energimängd MJ]]/1000000,""),"")</f>
        <v/>
      </c>
      <c r="E831" s="9" t="str">
        <f>IF(HBL[[#This Row],[Hållbar mängd]]&gt;0,CONCATENATE(Rapporteringsår,"-",HBL[[#This Row],[ID]]),"")</f>
        <v/>
      </c>
      <c r="F831" s="9" t="str">
        <f>IF(HBL[[#This Row],[Hållbar mängd]]&gt;0,Organisationsnummer,"")</f>
        <v/>
      </c>
      <c r="G831" s="9" t="str">
        <f>IF(HBL[[#This Row],[Hållbar mängd]]&gt;0,Rapporteringsår,"")</f>
        <v/>
      </c>
      <c r="H831" s="76" t="str">
        <f>IFERROR(VLOOKUP(HBL[[#This Row],[Råvara]],Råvaror!$B$3:$D$81,3,FALSE),"")</f>
        <v/>
      </c>
      <c r="I831" s="76" t="str">
        <f>IFERROR(VLOOKUP(HBL[[#This Row],[Råvara]],Råvaror!$B$3:$E$81,4,FALSE),"")</f>
        <v/>
      </c>
      <c r="J831" s="76" t="str">
        <f>IFERROR(VLOOKUP(HBL[[#This Row],[Drivmedel]],DML_drivmedel[[FuelID]:[Drivmedel]],6,FALSE),"")</f>
        <v/>
      </c>
      <c r="K831" s="148">
        <v>3829</v>
      </c>
      <c r="L831" s="3"/>
      <c r="M831" s="3"/>
      <c r="N831" s="3"/>
      <c r="O831" s="78"/>
      <c r="P831" s="3"/>
      <c r="Q831" s="3" t="str">
        <f>IFERROR(HLOOKUP(HBL[[#This Row],[Bränslekategori]],Listor!$G$292:$N$306,IF(HBL[[#This Row],[Enhet]]=Listor!$A$44,14,IF(HBL[[#This Row],[Enhet]]=Listor!$A$45,15,"")),FALSE),"")</f>
        <v/>
      </c>
      <c r="R831" s="3"/>
      <c r="S831" s="3"/>
      <c r="T831" s="3"/>
      <c r="U831" s="3"/>
      <c r="V831" s="3"/>
      <c r="W831" s="3"/>
      <c r="X831" s="3"/>
      <c r="Y831" s="77" t="str">
        <f>IF(HBL[[#This Row],[Produktionskedja]]&lt;&gt;"",VLOOKUP(HBL[[#This Row],[Produktionskedja]],Normalvärden[],4,FALSE),"")</f>
        <v/>
      </c>
      <c r="Z831" s="54"/>
      <c r="AA831" s="3"/>
      <c r="AB831" s="54"/>
      <c r="AC831" s="55" t="str">
        <f>IF(HBL[[#This Row],[Växthusgasutsläpp g CO2e/MJ]]&lt;&gt;"",IF(HBL[[#This Row],[Växthusgasutsläpp g CO2e/MJ]]&gt;(0.5*VLOOKUP(HBL[[#This Row],[Användningsområde]],Användningsområde[],2,FALSE)),"Utsläppsminskningen är mindre än 50 % och uppfyller därför inte hållbarhetskriterierna",""),"")</f>
        <v/>
      </c>
      <c r="AD831" s="55"/>
    </row>
    <row r="832" spans="2:30" x14ac:dyDescent="0.35">
      <c r="B832" s="9" t="str">
        <f>IF(HBL[[#This Row],[Hållbar mängd]]&gt;0,IF(HBL[[#This Row],[Enhet]]=Listor!$A$44,HBL[[#This Row],[Hållbar mängd]]*HBL[[#This Row],[Effektivt värmevärde]]*1000,HBL[[#This Row],[Hållbar mängd]]*HBL[[#This Row],[Effektivt värmevärde]]),"")</f>
        <v/>
      </c>
      <c r="C832" s="120" t="str">
        <f>IFERROR(IF(VLOOKUP(HBL[[#This Row],[Drivmedel]],DML_drivmedel[[FuelID]:[Reduktionsplikt]],10,FALSE)="Ja",VLOOKUP(HBL[[#This Row],[Drivmedelskategori]],Drivmedel[],5,FALSE),""),"")</f>
        <v/>
      </c>
      <c r="D832" s="9" t="str">
        <f>IFERROR(IF(HBL[[#This Row],[Hållbar mängd]]&gt;0,HBL[[#This Row],[Växthusgasutsläpp g CO2e/MJ]]*HBL[[#This Row],[Energimängd MJ]]/1000000,""),"")</f>
        <v/>
      </c>
      <c r="E832" s="9" t="str">
        <f>IF(HBL[[#This Row],[Hållbar mängd]]&gt;0,CONCATENATE(Rapporteringsår,"-",HBL[[#This Row],[ID]]),"")</f>
        <v/>
      </c>
      <c r="F832" s="9" t="str">
        <f>IF(HBL[[#This Row],[Hållbar mängd]]&gt;0,Organisationsnummer,"")</f>
        <v/>
      </c>
      <c r="G832" s="9" t="str">
        <f>IF(HBL[[#This Row],[Hållbar mängd]]&gt;0,Rapporteringsår,"")</f>
        <v/>
      </c>
      <c r="H832" s="76" t="str">
        <f>IFERROR(VLOOKUP(HBL[[#This Row],[Råvara]],Råvaror!$B$3:$D$81,3,FALSE),"")</f>
        <v/>
      </c>
      <c r="I832" s="76" t="str">
        <f>IFERROR(VLOOKUP(HBL[[#This Row],[Råvara]],Råvaror!$B$3:$E$81,4,FALSE),"")</f>
        <v/>
      </c>
      <c r="J832" s="76" t="str">
        <f>IFERROR(VLOOKUP(HBL[[#This Row],[Drivmedel]],DML_drivmedel[[FuelID]:[Drivmedel]],6,FALSE),"")</f>
        <v/>
      </c>
      <c r="K832" s="148">
        <v>3830</v>
      </c>
      <c r="L832" s="3"/>
      <c r="M832" s="3"/>
      <c r="N832" s="3"/>
      <c r="O832" s="78"/>
      <c r="P832" s="3"/>
      <c r="Q832" s="3" t="str">
        <f>IFERROR(HLOOKUP(HBL[[#This Row],[Bränslekategori]],Listor!$G$292:$N$306,IF(HBL[[#This Row],[Enhet]]=Listor!$A$44,14,IF(HBL[[#This Row],[Enhet]]=Listor!$A$45,15,"")),FALSE),"")</f>
        <v/>
      </c>
      <c r="R832" s="3"/>
      <c r="S832" s="3"/>
      <c r="T832" s="3"/>
      <c r="U832" s="3"/>
      <c r="V832" s="3"/>
      <c r="W832" s="3"/>
      <c r="X832" s="3"/>
      <c r="Y832" s="77" t="str">
        <f>IF(HBL[[#This Row],[Produktionskedja]]&lt;&gt;"",VLOOKUP(HBL[[#This Row],[Produktionskedja]],Normalvärden[],4,FALSE),"")</f>
        <v/>
      </c>
      <c r="Z832" s="54"/>
      <c r="AA832" s="3"/>
      <c r="AB832" s="54"/>
      <c r="AC832" s="55" t="str">
        <f>IF(HBL[[#This Row],[Växthusgasutsläpp g CO2e/MJ]]&lt;&gt;"",IF(HBL[[#This Row],[Växthusgasutsläpp g CO2e/MJ]]&gt;(0.5*VLOOKUP(HBL[[#This Row],[Användningsområde]],Användningsområde[],2,FALSE)),"Utsläppsminskningen är mindre än 50 % och uppfyller därför inte hållbarhetskriterierna",""),"")</f>
        <v/>
      </c>
      <c r="AD832" s="55"/>
    </row>
    <row r="833" spans="2:30" x14ac:dyDescent="0.35">
      <c r="B833" s="9" t="str">
        <f>IF(HBL[[#This Row],[Hållbar mängd]]&gt;0,IF(HBL[[#This Row],[Enhet]]=Listor!$A$44,HBL[[#This Row],[Hållbar mängd]]*HBL[[#This Row],[Effektivt värmevärde]]*1000,HBL[[#This Row],[Hållbar mängd]]*HBL[[#This Row],[Effektivt värmevärde]]),"")</f>
        <v/>
      </c>
      <c r="C833" s="120" t="str">
        <f>IFERROR(IF(VLOOKUP(HBL[[#This Row],[Drivmedel]],DML_drivmedel[[FuelID]:[Reduktionsplikt]],10,FALSE)="Ja",VLOOKUP(HBL[[#This Row],[Drivmedelskategori]],Drivmedel[],5,FALSE),""),"")</f>
        <v/>
      </c>
      <c r="D833" s="9" t="str">
        <f>IFERROR(IF(HBL[[#This Row],[Hållbar mängd]]&gt;0,HBL[[#This Row],[Växthusgasutsläpp g CO2e/MJ]]*HBL[[#This Row],[Energimängd MJ]]/1000000,""),"")</f>
        <v/>
      </c>
      <c r="E833" s="9" t="str">
        <f>IF(HBL[[#This Row],[Hållbar mängd]]&gt;0,CONCATENATE(Rapporteringsår,"-",HBL[[#This Row],[ID]]),"")</f>
        <v/>
      </c>
      <c r="F833" s="9" t="str">
        <f>IF(HBL[[#This Row],[Hållbar mängd]]&gt;0,Organisationsnummer,"")</f>
        <v/>
      </c>
      <c r="G833" s="9" t="str">
        <f>IF(HBL[[#This Row],[Hållbar mängd]]&gt;0,Rapporteringsår,"")</f>
        <v/>
      </c>
      <c r="H833" s="76" t="str">
        <f>IFERROR(VLOOKUP(HBL[[#This Row],[Råvara]],Råvaror!$B$3:$D$81,3,FALSE),"")</f>
        <v/>
      </c>
      <c r="I833" s="76" t="str">
        <f>IFERROR(VLOOKUP(HBL[[#This Row],[Råvara]],Råvaror!$B$3:$E$81,4,FALSE),"")</f>
        <v/>
      </c>
      <c r="J833" s="76" t="str">
        <f>IFERROR(VLOOKUP(HBL[[#This Row],[Drivmedel]],DML_drivmedel[[FuelID]:[Drivmedel]],6,FALSE),"")</f>
        <v/>
      </c>
      <c r="K833" s="148">
        <v>3831</v>
      </c>
      <c r="L833" s="3"/>
      <c r="M833" s="3"/>
      <c r="N833" s="3"/>
      <c r="O833" s="78"/>
      <c r="P833" s="3"/>
      <c r="Q833" s="3" t="str">
        <f>IFERROR(HLOOKUP(HBL[[#This Row],[Bränslekategori]],Listor!$G$292:$N$306,IF(HBL[[#This Row],[Enhet]]=Listor!$A$44,14,IF(HBL[[#This Row],[Enhet]]=Listor!$A$45,15,"")),FALSE),"")</f>
        <v/>
      </c>
      <c r="R833" s="3"/>
      <c r="S833" s="3"/>
      <c r="T833" s="3"/>
      <c r="U833" s="3"/>
      <c r="V833" s="3"/>
      <c r="W833" s="3"/>
      <c r="X833" s="3"/>
      <c r="Y833" s="77" t="str">
        <f>IF(HBL[[#This Row],[Produktionskedja]]&lt;&gt;"",VLOOKUP(HBL[[#This Row],[Produktionskedja]],Normalvärden[],4,FALSE),"")</f>
        <v/>
      </c>
      <c r="Z833" s="54"/>
      <c r="AA833" s="3"/>
      <c r="AB833" s="54"/>
      <c r="AC833" s="55" t="str">
        <f>IF(HBL[[#This Row],[Växthusgasutsläpp g CO2e/MJ]]&lt;&gt;"",IF(HBL[[#This Row],[Växthusgasutsläpp g CO2e/MJ]]&gt;(0.5*VLOOKUP(HBL[[#This Row],[Användningsområde]],Användningsområde[],2,FALSE)),"Utsläppsminskningen är mindre än 50 % och uppfyller därför inte hållbarhetskriterierna",""),"")</f>
        <v/>
      </c>
      <c r="AD833" s="55"/>
    </row>
    <row r="834" spans="2:30" x14ac:dyDescent="0.35">
      <c r="B834" s="9" t="str">
        <f>IF(HBL[[#This Row],[Hållbar mängd]]&gt;0,IF(HBL[[#This Row],[Enhet]]=Listor!$A$44,HBL[[#This Row],[Hållbar mängd]]*HBL[[#This Row],[Effektivt värmevärde]]*1000,HBL[[#This Row],[Hållbar mängd]]*HBL[[#This Row],[Effektivt värmevärde]]),"")</f>
        <v/>
      </c>
      <c r="C834" s="120" t="str">
        <f>IFERROR(IF(VLOOKUP(HBL[[#This Row],[Drivmedel]],DML_drivmedel[[FuelID]:[Reduktionsplikt]],10,FALSE)="Ja",VLOOKUP(HBL[[#This Row],[Drivmedelskategori]],Drivmedel[],5,FALSE),""),"")</f>
        <v/>
      </c>
      <c r="D834" s="9" t="str">
        <f>IFERROR(IF(HBL[[#This Row],[Hållbar mängd]]&gt;0,HBL[[#This Row],[Växthusgasutsläpp g CO2e/MJ]]*HBL[[#This Row],[Energimängd MJ]]/1000000,""),"")</f>
        <v/>
      </c>
      <c r="E834" s="9" t="str">
        <f>IF(HBL[[#This Row],[Hållbar mängd]]&gt;0,CONCATENATE(Rapporteringsår,"-",HBL[[#This Row],[ID]]),"")</f>
        <v/>
      </c>
      <c r="F834" s="9" t="str">
        <f>IF(HBL[[#This Row],[Hållbar mängd]]&gt;0,Organisationsnummer,"")</f>
        <v/>
      </c>
      <c r="G834" s="9" t="str">
        <f>IF(HBL[[#This Row],[Hållbar mängd]]&gt;0,Rapporteringsår,"")</f>
        <v/>
      </c>
      <c r="H834" s="76" t="str">
        <f>IFERROR(VLOOKUP(HBL[[#This Row],[Råvara]],Råvaror!$B$3:$D$81,3,FALSE),"")</f>
        <v/>
      </c>
      <c r="I834" s="76" t="str">
        <f>IFERROR(VLOOKUP(HBL[[#This Row],[Råvara]],Råvaror!$B$3:$E$81,4,FALSE),"")</f>
        <v/>
      </c>
      <c r="J834" s="76" t="str">
        <f>IFERROR(VLOOKUP(HBL[[#This Row],[Drivmedel]],DML_drivmedel[[FuelID]:[Drivmedel]],6,FALSE),"")</f>
        <v/>
      </c>
      <c r="K834" s="148">
        <v>3832</v>
      </c>
      <c r="L834" s="3"/>
      <c r="M834" s="3"/>
      <c r="N834" s="3"/>
      <c r="O834" s="78"/>
      <c r="P834" s="3"/>
      <c r="Q834" s="3" t="str">
        <f>IFERROR(HLOOKUP(HBL[[#This Row],[Bränslekategori]],Listor!$G$292:$N$306,IF(HBL[[#This Row],[Enhet]]=Listor!$A$44,14,IF(HBL[[#This Row],[Enhet]]=Listor!$A$45,15,"")),FALSE),"")</f>
        <v/>
      </c>
      <c r="R834" s="3"/>
      <c r="S834" s="3"/>
      <c r="T834" s="3"/>
      <c r="U834" s="3"/>
      <c r="V834" s="3"/>
      <c r="W834" s="3"/>
      <c r="X834" s="3"/>
      <c r="Y834" s="77" t="str">
        <f>IF(HBL[[#This Row],[Produktionskedja]]&lt;&gt;"",VLOOKUP(HBL[[#This Row],[Produktionskedja]],Normalvärden[],4,FALSE),"")</f>
        <v/>
      </c>
      <c r="Z834" s="54"/>
      <c r="AA834" s="3"/>
      <c r="AB834" s="54"/>
      <c r="AC834" s="55" t="str">
        <f>IF(HBL[[#This Row],[Växthusgasutsläpp g CO2e/MJ]]&lt;&gt;"",IF(HBL[[#This Row],[Växthusgasutsläpp g CO2e/MJ]]&gt;(0.5*VLOOKUP(HBL[[#This Row],[Användningsområde]],Användningsområde[],2,FALSE)),"Utsläppsminskningen är mindre än 50 % och uppfyller därför inte hållbarhetskriterierna",""),"")</f>
        <v/>
      </c>
      <c r="AD834" s="55"/>
    </row>
    <row r="835" spans="2:30" x14ac:dyDescent="0.35">
      <c r="B835" s="9" t="str">
        <f>IF(HBL[[#This Row],[Hållbar mängd]]&gt;0,IF(HBL[[#This Row],[Enhet]]=Listor!$A$44,HBL[[#This Row],[Hållbar mängd]]*HBL[[#This Row],[Effektivt värmevärde]]*1000,HBL[[#This Row],[Hållbar mängd]]*HBL[[#This Row],[Effektivt värmevärde]]),"")</f>
        <v/>
      </c>
      <c r="C835" s="120" t="str">
        <f>IFERROR(IF(VLOOKUP(HBL[[#This Row],[Drivmedel]],DML_drivmedel[[FuelID]:[Reduktionsplikt]],10,FALSE)="Ja",VLOOKUP(HBL[[#This Row],[Drivmedelskategori]],Drivmedel[],5,FALSE),""),"")</f>
        <v/>
      </c>
      <c r="D835" s="9" t="str">
        <f>IFERROR(IF(HBL[[#This Row],[Hållbar mängd]]&gt;0,HBL[[#This Row],[Växthusgasutsläpp g CO2e/MJ]]*HBL[[#This Row],[Energimängd MJ]]/1000000,""),"")</f>
        <v/>
      </c>
      <c r="E835" s="9" t="str">
        <f>IF(HBL[[#This Row],[Hållbar mängd]]&gt;0,CONCATENATE(Rapporteringsår,"-",HBL[[#This Row],[ID]]),"")</f>
        <v/>
      </c>
      <c r="F835" s="9" t="str">
        <f>IF(HBL[[#This Row],[Hållbar mängd]]&gt;0,Organisationsnummer,"")</f>
        <v/>
      </c>
      <c r="G835" s="9" t="str">
        <f>IF(HBL[[#This Row],[Hållbar mängd]]&gt;0,Rapporteringsår,"")</f>
        <v/>
      </c>
      <c r="H835" s="76" t="str">
        <f>IFERROR(VLOOKUP(HBL[[#This Row],[Råvara]],Råvaror!$B$3:$D$81,3,FALSE),"")</f>
        <v/>
      </c>
      <c r="I835" s="76" t="str">
        <f>IFERROR(VLOOKUP(HBL[[#This Row],[Råvara]],Råvaror!$B$3:$E$81,4,FALSE),"")</f>
        <v/>
      </c>
      <c r="J835" s="76" t="str">
        <f>IFERROR(VLOOKUP(HBL[[#This Row],[Drivmedel]],DML_drivmedel[[FuelID]:[Drivmedel]],6,FALSE),"")</f>
        <v/>
      </c>
      <c r="K835" s="148">
        <v>3833</v>
      </c>
      <c r="L835" s="3"/>
      <c r="M835" s="3"/>
      <c r="N835" s="3"/>
      <c r="O835" s="78"/>
      <c r="P835" s="3"/>
      <c r="Q835" s="3" t="str">
        <f>IFERROR(HLOOKUP(HBL[[#This Row],[Bränslekategori]],Listor!$G$292:$N$306,IF(HBL[[#This Row],[Enhet]]=Listor!$A$44,14,IF(HBL[[#This Row],[Enhet]]=Listor!$A$45,15,"")),FALSE),"")</f>
        <v/>
      </c>
      <c r="R835" s="3"/>
      <c r="S835" s="3"/>
      <c r="T835" s="3"/>
      <c r="U835" s="3"/>
      <c r="V835" s="3"/>
      <c r="W835" s="3"/>
      <c r="X835" s="3"/>
      <c r="Y835" s="77" t="str">
        <f>IF(HBL[[#This Row],[Produktionskedja]]&lt;&gt;"",VLOOKUP(HBL[[#This Row],[Produktionskedja]],Normalvärden[],4,FALSE),"")</f>
        <v/>
      </c>
      <c r="Z835" s="54"/>
      <c r="AA835" s="3"/>
      <c r="AB835" s="54"/>
      <c r="AC835" s="55" t="str">
        <f>IF(HBL[[#This Row],[Växthusgasutsläpp g CO2e/MJ]]&lt;&gt;"",IF(HBL[[#This Row],[Växthusgasutsläpp g CO2e/MJ]]&gt;(0.5*VLOOKUP(HBL[[#This Row],[Användningsområde]],Användningsområde[],2,FALSE)),"Utsläppsminskningen är mindre än 50 % och uppfyller därför inte hållbarhetskriterierna",""),"")</f>
        <v/>
      </c>
      <c r="AD835" s="55"/>
    </row>
    <row r="836" spans="2:30" x14ac:dyDescent="0.35">
      <c r="B836" s="9" t="str">
        <f>IF(HBL[[#This Row],[Hållbar mängd]]&gt;0,IF(HBL[[#This Row],[Enhet]]=Listor!$A$44,HBL[[#This Row],[Hållbar mängd]]*HBL[[#This Row],[Effektivt värmevärde]]*1000,HBL[[#This Row],[Hållbar mängd]]*HBL[[#This Row],[Effektivt värmevärde]]),"")</f>
        <v/>
      </c>
      <c r="C836" s="120" t="str">
        <f>IFERROR(IF(VLOOKUP(HBL[[#This Row],[Drivmedel]],DML_drivmedel[[FuelID]:[Reduktionsplikt]],10,FALSE)="Ja",VLOOKUP(HBL[[#This Row],[Drivmedelskategori]],Drivmedel[],5,FALSE),""),"")</f>
        <v/>
      </c>
      <c r="D836" s="9" t="str">
        <f>IFERROR(IF(HBL[[#This Row],[Hållbar mängd]]&gt;0,HBL[[#This Row],[Växthusgasutsläpp g CO2e/MJ]]*HBL[[#This Row],[Energimängd MJ]]/1000000,""),"")</f>
        <v/>
      </c>
      <c r="E836" s="9" t="str">
        <f>IF(HBL[[#This Row],[Hållbar mängd]]&gt;0,CONCATENATE(Rapporteringsår,"-",HBL[[#This Row],[ID]]),"")</f>
        <v/>
      </c>
      <c r="F836" s="9" t="str">
        <f>IF(HBL[[#This Row],[Hållbar mängd]]&gt;0,Organisationsnummer,"")</f>
        <v/>
      </c>
      <c r="G836" s="9" t="str">
        <f>IF(HBL[[#This Row],[Hållbar mängd]]&gt;0,Rapporteringsår,"")</f>
        <v/>
      </c>
      <c r="H836" s="76" t="str">
        <f>IFERROR(VLOOKUP(HBL[[#This Row],[Råvara]],Råvaror!$B$3:$D$81,3,FALSE),"")</f>
        <v/>
      </c>
      <c r="I836" s="76" t="str">
        <f>IFERROR(VLOOKUP(HBL[[#This Row],[Råvara]],Råvaror!$B$3:$E$81,4,FALSE),"")</f>
        <v/>
      </c>
      <c r="J836" s="76" t="str">
        <f>IFERROR(VLOOKUP(HBL[[#This Row],[Drivmedel]],DML_drivmedel[[FuelID]:[Drivmedel]],6,FALSE),"")</f>
        <v/>
      </c>
      <c r="K836" s="148">
        <v>3834</v>
      </c>
      <c r="L836" s="3"/>
      <c r="M836" s="3"/>
      <c r="N836" s="3"/>
      <c r="O836" s="78"/>
      <c r="P836" s="3"/>
      <c r="Q836" s="3" t="str">
        <f>IFERROR(HLOOKUP(HBL[[#This Row],[Bränslekategori]],Listor!$G$292:$N$306,IF(HBL[[#This Row],[Enhet]]=Listor!$A$44,14,IF(HBL[[#This Row],[Enhet]]=Listor!$A$45,15,"")),FALSE),"")</f>
        <v/>
      </c>
      <c r="R836" s="3"/>
      <c r="S836" s="3"/>
      <c r="T836" s="3"/>
      <c r="U836" s="3"/>
      <c r="V836" s="3"/>
      <c r="W836" s="3"/>
      <c r="X836" s="3"/>
      <c r="Y836" s="77" t="str">
        <f>IF(HBL[[#This Row],[Produktionskedja]]&lt;&gt;"",VLOOKUP(HBL[[#This Row],[Produktionskedja]],Normalvärden[],4,FALSE),"")</f>
        <v/>
      </c>
      <c r="Z836" s="54"/>
      <c r="AA836" s="3"/>
      <c r="AB836" s="54"/>
      <c r="AC836" s="55" t="str">
        <f>IF(HBL[[#This Row],[Växthusgasutsläpp g CO2e/MJ]]&lt;&gt;"",IF(HBL[[#This Row],[Växthusgasutsläpp g CO2e/MJ]]&gt;(0.5*VLOOKUP(HBL[[#This Row],[Användningsområde]],Användningsområde[],2,FALSE)),"Utsläppsminskningen är mindre än 50 % och uppfyller därför inte hållbarhetskriterierna",""),"")</f>
        <v/>
      </c>
      <c r="AD836" s="55"/>
    </row>
    <row r="837" spans="2:30" x14ac:dyDescent="0.35">
      <c r="B837" s="9" t="str">
        <f>IF(HBL[[#This Row],[Hållbar mängd]]&gt;0,IF(HBL[[#This Row],[Enhet]]=Listor!$A$44,HBL[[#This Row],[Hållbar mängd]]*HBL[[#This Row],[Effektivt värmevärde]]*1000,HBL[[#This Row],[Hållbar mängd]]*HBL[[#This Row],[Effektivt värmevärde]]),"")</f>
        <v/>
      </c>
      <c r="C837" s="120" t="str">
        <f>IFERROR(IF(VLOOKUP(HBL[[#This Row],[Drivmedel]],DML_drivmedel[[FuelID]:[Reduktionsplikt]],10,FALSE)="Ja",VLOOKUP(HBL[[#This Row],[Drivmedelskategori]],Drivmedel[],5,FALSE),""),"")</f>
        <v/>
      </c>
      <c r="D837" s="9" t="str">
        <f>IFERROR(IF(HBL[[#This Row],[Hållbar mängd]]&gt;0,HBL[[#This Row],[Växthusgasutsläpp g CO2e/MJ]]*HBL[[#This Row],[Energimängd MJ]]/1000000,""),"")</f>
        <v/>
      </c>
      <c r="E837" s="9" t="str">
        <f>IF(HBL[[#This Row],[Hållbar mängd]]&gt;0,CONCATENATE(Rapporteringsår,"-",HBL[[#This Row],[ID]]),"")</f>
        <v/>
      </c>
      <c r="F837" s="9" t="str">
        <f>IF(HBL[[#This Row],[Hållbar mängd]]&gt;0,Organisationsnummer,"")</f>
        <v/>
      </c>
      <c r="G837" s="9" t="str">
        <f>IF(HBL[[#This Row],[Hållbar mängd]]&gt;0,Rapporteringsår,"")</f>
        <v/>
      </c>
      <c r="H837" s="76" t="str">
        <f>IFERROR(VLOOKUP(HBL[[#This Row],[Råvara]],Råvaror!$B$3:$D$81,3,FALSE),"")</f>
        <v/>
      </c>
      <c r="I837" s="76" t="str">
        <f>IFERROR(VLOOKUP(HBL[[#This Row],[Råvara]],Råvaror!$B$3:$E$81,4,FALSE),"")</f>
        <v/>
      </c>
      <c r="J837" s="76" t="str">
        <f>IFERROR(VLOOKUP(HBL[[#This Row],[Drivmedel]],DML_drivmedel[[FuelID]:[Drivmedel]],6,FALSE),"")</f>
        <v/>
      </c>
      <c r="K837" s="148">
        <v>3835</v>
      </c>
      <c r="L837" s="3"/>
      <c r="M837" s="3"/>
      <c r="N837" s="3"/>
      <c r="O837" s="78"/>
      <c r="P837" s="3"/>
      <c r="Q837" s="3" t="str">
        <f>IFERROR(HLOOKUP(HBL[[#This Row],[Bränslekategori]],Listor!$G$292:$N$306,IF(HBL[[#This Row],[Enhet]]=Listor!$A$44,14,IF(HBL[[#This Row],[Enhet]]=Listor!$A$45,15,"")),FALSE),"")</f>
        <v/>
      </c>
      <c r="R837" s="3"/>
      <c r="S837" s="3"/>
      <c r="T837" s="3"/>
      <c r="U837" s="3"/>
      <c r="V837" s="3"/>
      <c r="W837" s="3"/>
      <c r="X837" s="3"/>
      <c r="Y837" s="77" t="str">
        <f>IF(HBL[[#This Row],[Produktionskedja]]&lt;&gt;"",VLOOKUP(HBL[[#This Row],[Produktionskedja]],Normalvärden[],4,FALSE),"")</f>
        <v/>
      </c>
      <c r="Z837" s="54"/>
      <c r="AA837" s="3"/>
      <c r="AB837" s="54"/>
      <c r="AC837" s="55" t="str">
        <f>IF(HBL[[#This Row],[Växthusgasutsläpp g CO2e/MJ]]&lt;&gt;"",IF(HBL[[#This Row],[Växthusgasutsläpp g CO2e/MJ]]&gt;(0.5*VLOOKUP(HBL[[#This Row],[Användningsområde]],Användningsområde[],2,FALSE)),"Utsläppsminskningen är mindre än 50 % och uppfyller därför inte hållbarhetskriterierna",""),"")</f>
        <v/>
      </c>
      <c r="AD837" s="55"/>
    </row>
    <row r="838" spans="2:30" x14ac:dyDescent="0.35">
      <c r="B838" s="9" t="str">
        <f>IF(HBL[[#This Row],[Hållbar mängd]]&gt;0,IF(HBL[[#This Row],[Enhet]]=Listor!$A$44,HBL[[#This Row],[Hållbar mängd]]*HBL[[#This Row],[Effektivt värmevärde]]*1000,HBL[[#This Row],[Hållbar mängd]]*HBL[[#This Row],[Effektivt värmevärde]]),"")</f>
        <v/>
      </c>
      <c r="C838" s="120" t="str">
        <f>IFERROR(IF(VLOOKUP(HBL[[#This Row],[Drivmedel]],DML_drivmedel[[FuelID]:[Reduktionsplikt]],10,FALSE)="Ja",VLOOKUP(HBL[[#This Row],[Drivmedelskategori]],Drivmedel[],5,FALSE),""),"")</f>
        <v/>
      </c>
      <c r="D838" s="9" t="str">
        <f>IFERROR(IF(HBL[[#This Row],[Hållbar mängd]]&gt;0,HBL[[#This Row],[Växthusgasutsläpp g CO2e/MJ]]*HBL[[#This Row],[Energimängd MJ]]/1000000,""),"")</f>
        <v/>
      </c>
      <c r="E838" s="9" t="str">
        <f>IF(HBL[[#This Row],[Hållbar mängd]]&gt;0,CONCATENATE(Rapporteringsår,"-",HBL[[#This Row],[ID]]),"")</f>
        <v/>
      </c>
      <c r="F838" s="9" t="str">
        <f>IF(HBL[[#This Row],[Hållbar mängd]]&gt;0,Organisationsnummer,"")</f>
        <v/>
      </c>
      <c r="G838" s="9" t="str">
        <f>IF(HBL[[#This Row],[Hållbar mängd]]&gt;0,Rapporteringsår,"")</f>
        <v/>
      </c>
      <c r="H838" s="76" t="str">
        <f>IFERROR(VLOOKUP(HBL[[#This Row],[Råvara]],Råvaror!$B$3:$D$81,3,FALSE),"")</f>
        <v/>
      </c>
      <c r="I838" s="76" t="str">
        <f>IFERROR(VLOOKUP(HBL[[#This Row],[Råvara]],Råvaror!$B$3:$E$81,4,FALSE),"")</f>
        <v/>
      </c>
      <c r="J838" s="76" t="str">
        <f>IFERROR(VLOOKUP(HBL[[#This Row],[Drivmedel]],DML_drivmedel[[FuelID]:[Drivmedel]],6,FALSE),"")</f>
        <v/>
      </c>
      <c r="K838" s="148">
        <v>3836</v>
      </c>
      <c r="L838" s="3"/>
      <c r="M838" s="3"/>
      <c r="N838" s="3"/>
      <c r="O838" s="78"/>
      <c r="P838" s="3"/>
      <c r="Q838" s="3" t="str">
        <f>IFERROR(HLOOKUP(HBL[[#This Row],[Bränslekategori]],Listor!$G$292:$N$306,IF(HBL[[#This Row],[Enhet]]=Listor!$A$44,14,IF(HBL[[#This Row],[Enhet]]=Listor!$A$45,15,"")),FALSE),"")</f>
        <v/>
      </c>
      <c r="R838" s="3"/>
      <c r="S838" s="3"/>
      <c r="T838" s="3"/>
      <c r="U838" s="3"/>
      <c r="V838" s="3"/>
      <c r="W838" s="3"/>
      <c r="X838" s="3"/>
      <c r="Y838" s="77" t="str">
        <f>IF(HBL[[#This Row],[Produktionskedja]]&lt;&gt;"",VLOOKUP(HBL[[#This Row],[Produktionskedja]],Normalvärden[],4,FALSE),"")</f>
        <v/>
      </c>
      <c r="Z838" s="54"/>
      <c r="AA838" s="3"/>
      <c r="AB838" s="54"/>
      <c r="AC838" s="55" t="str">
        <f>IF(HBL[[#This Row],[Växthusgasutsläpp g CO2e/MJ]]&lt;&gt;"",IF(HBL[[#This Row],[Växthusgasutsläpp g CO2e/MJ]]&gt;(0.5*VLOOKUP(HBL[[#This Row],[Användningsområde]],Användningsområde[],2,FALSE)),"Utsläppsminskningen är mindre än 50 % och uppfyller därför inte hållbarhetskriterierna",""),"")</f>
        <v/>
      </c>
      <c r="AD838" s="55"/>
    </row>
    <row r="839" spans="2:30" x14ac:dyDescent="0.35">
      <c r="B839" s="9" t="str">
        <f>IF(HBL[[#This Row],[Hållbar mängd]]&gt;0,IF(HBL[[#This Row],[Enhet]]=Listor!$A$44,HBL[[#This Row],[Hållbar mängd]]*HBL[[#This Row],[Effektivt värmevärde]]*1000,HBL[[#This Row],[Hållbar mängd]]*HBL[[#This Row],[Effektivt värmevärde]]),"")</f>
        <v/>
      </c>
      <c r="C839" s="120" t="str">
        <f>IFERROR(IF(VLOOKUP(HBL[[#This Row],[Drivmedel]],DML_drivmedel[[FuelID]:[Reduktionsplikt]],10,FALSE)="Ja",VLOOKUP(HBL[[#This Row],[Drivmedelskategori]],Drivmedel[],5,FALSE),""),"")</f>
        <v/>
      </c>
      <c r="D839" s="9" t="str">
        <f>IFERROR(IF(HBL[[#This Row],[Hållbar mängd]]&gt;0,HBL[[#This Row],[Växthusgasutsläpp g CO2e/MJ]]*HBL[[#This Row],[Energimängd MJ]]/1000000,""),"")</f>
        <v/>
      </c>
      <c r="E839" s="9" t="str">
        <f>IF(HBL[[#This Row],[Hållbar mängd]]&gt;0,CONCATENATE(Rapporteringsår,"-",HBL[[#This Row],[ID]]),"")</f>
        <v/>
      </c>
      <c r="F839" s="9" t="str">
        <f>IF(HBL[[#This Row],[Hållbar mängd]]&gt;0,Organisationsnummer,"")</f>
        <v/>
      </c>
      <c r="G839" s="9" t="str">
        <f>IF(HBL[[#This Row],[Hållbar mängd]]&gt;0,Rapporteringsår,"")</f>
        <v/>
      </c>
      <c r="H839" s="76" t="str">
        <f>IFERROR(VLOOKUP(HBL[[#This Row],[Råvara]],Råvaror!$B$3:$D$81,3,FALSE),"")</f>
        <v/>
      </c>
      <c r="I839" s="76" t="str">
        <f>IFERROR(VLOOKUP(HBL[[#This Row],[Råvara]],Råvaror!$B$3:$E$81,4,FALSE),"")</f>
        <v/>
      </c>
      <c r="J839" s="76" t="str">
        <f>IFERROR(VLOOKUP(HBL[[#This Row],[Drivmedel]],DML_drivmedel[[FuelID]:[Drivmedel]],6,FALSE),"")</f>
        <v/>
      </c>
      <c r="K839" s="148">
        <v>3837</v>
      </c>
      <c r="L839" s="3"/>
      <c r="M839" s="3"/>
      <c r="N839" s="3"/>
      <c r="O839" s="78"/>
      <c r="P839" s="3"/>
      <c r="Q839" s="3" t="str">
        <f>IFERROR(HLOOKUP(HBL[[#This Row],[Bränslekategori]],Listor!$G$292:$N$306,IF(HBL[[#This Row],[Enhet]]=Listor!$A$44,14,IF(HBL[[#This Row],[Enhet]]=Listor!$A$45,15,"")),FALSE),"")</f>
        <v/>
      </c>
      <c r="R839" s="3"/>
      <c r="S839" s="3"/>
      <c r="T839" s="3"/>
      <c r="U839" s="3"/>
      <c r="V839" s="3"/>
      <c r="W839" s="3"/>
      <c r="X839" s="3"/>
      <c r="Y839" s="77" t="str">
        <f>IF(HBL[[#This Row],[Produktionskedja]]&lt;&gt;"",VLOOKUP(HBL[[#This Row],[Produktionskedja]],Normalvärden[],4,FALSE),"")</f>
        <v/>
      </c>
      <c r="Z839" s="54"/>
      <c r="AA839" s="3"/>
      <c r="AB839" s="54"/>
      <c r="AC839" s="55" t="str">
        <f>IF(HBL[[#This Row],[Växthusgasutsläpp g CO2e/MJ]]&lt;&gt;"",IF(HBL[[#This Row],[Växthusgasutsläpp g CO2e/MJ]]&gt;(0.5*VLOOKUP(HBL[[#This Row],[Användningsområde]],Användningsområde[],2,FALSE)),"Utsläppsminskningen är mindre än 50 % och uppfyller därför inte hållbarhetskriterierna",""),"")</f>
        <v/>
      </c>
      <c r="AD839" s="55"/>
    </row>
    <row r="840" spans="2:30" x14ac:dyDescent="0.35">
      <c r="B840" s="9" t="str">
        <f>IF(HBL[[#This Row],[Hållbar mängd]]&gt;0,IF(HBL[[#This Row],[Enhet]]=Listor!$A$44,HBL[[#This Row],[Hållbar mängd]]*HBL[[#This Row],[Effektivt värmevärde]]*1000,HBL[[#This Row],[Hållbar mängd]]*HBL[[#This Row],[Effektivt värmevärde]]),"")</f>
        <v/>
      </c>
      <c r="C840" s="120" t="str">
        <f>IFERROR(IF(VLOOKUP(HBL[[#This Row],[Drivmedel]],DML_drivmedel[[FuelID]:[Reduktionsplikt]],10,FALSE)="Ja",VLOOKUP(HBL[[#This Row],[Drivmedelskategori]],Drivmedel[],5,FALSE),""),"")</f>
        <v/>
      </c>
      <c r="D840" s="9" t="str">
        <f>IFERROR(IF(HBL[[#This Row],[Hållbar mängd]]&gt;0,HBL[[#This Row],[Växthusgasutsläpp g CO2e/MJ]]*HBL[[#This Row],[Energimängd MJ]]/1000000,""),"")</f>
        <v/>
      </c>
      <c r="E840" s="9" t="str">
        <f>IF(HBL[[#This Row],[Hållbar mängd]]&gt;0,CONCATENATE(Rapporteringsår,"-",HBL[[#This Row],[ID]]),"")</f>
        <v/>
      </c>
      <c r="F840" s="9" t="str">
        <f>IF(HBL[[#This Row],[Hållbar mängd]]&gt;0,Organisationsnummer,"")</f>
        <v/>
      </c>
      <c r="G840" s="9" t="str">
        <f>IF(HBL[[#This Row],[Hållbar mängd]]&gt;0,Rapporteringsår,"")</f>
        <v/>
      </c>
      <c r="H840" s="76" t="str">
        <f>IFERROR(VLOOKUP(HBL[[#This Row],[Råvara]],Råvaror!$B$3:$D$81,3,FALSE),"")</f>
        <v/>
      </c>
      <c r="I840" s="76" t="str">
        <f>IFERROR(VLOOKUP(HBL[[#This Row],[Råvara]],Råvaror!$B$3:$E$81,4,FALSE),"")</f>
        <v/>
      </c>
      <c r="J840" s="76" t="str">
        <f>IFERROR(VLOOKUP(HBL[[#This Row],[Drivmedel]],DML_drivmedel[[FuelID]:[Drivmedel]],6,FALSE),"")</f>
        <v/>
      </c>
      <c r="K840" s="148">
        <v>3838</v>
      </c>
      <c r="L840" s="3"/>
      <c r="M840" s="3"/>
      <c r="N840" s="3"/>
      <c r="O840" s="78"/>
      <c r="P840" s="3"/>
      <c r="Q840" s="3" t="str">
        <f>IFERROR(HLOOKUP(HBL[[#This Row],[Bränslekategori]],Listor!$G$292:$N$306,IF(HBL[[#This Row],[Enhet]]=Listor!$A$44,14,IF(HBL[[#This Row],[Enhet]]=Listor!$A$45,15,"")),FALSE),"")</f>
        <v/>
      </c>
      <c r="R840" s="3"/>
      <c r="S840" s="3"/>
      <c r="T840" s="3"/>
      <c r="U840" s="3"/>
      <c r="V840" s="3"/>
      <c r="W840" s="3"/>
      <c r="X840" s="3"/>
      <c r="Y840" s="77" t="str">
        <f>IF(HBL[[#This Row],[Produktionskedja]]&lt;&gt;"",VLOOKUP(HBL[[#This Row],[Produktionskedja]],Normalvärden[],4,FALSE),"")</f>
        <v/>
      </c>
      <c r="Z840" s="54"/>
      <c r="AA840" s="3"/>
      <c r="AB840" s="54"/>
      <c r="AC840" s="55" t="str">
        <f>IF(HBL[[#This Row],[Växthusgasutsläpp g CO2e/MJ]]&lt;&gt;"",IF(HBL[[#This Row],[Växthusgasutsläpp g CO2e/MJ]]&gt;(0.5*VLOOKUP(HBL[[#This Row],[Användningsområde]],Användningsområde[],2,FALSE)),"Utsläppsminskningen är mindre än 50 % och uppfyller därför inte hållbarhetskriterierna",""),"")</f>
        <v/>
      </c>
      <c r="AD840" s="55"/>
    </row>
    <row r="841" spans="2:30" x14ac:dyDescent="0.35">
      <c r="B841" s="9" t="str">
        <f>IF(HBL[[#This Row],[Hållbar mängd]]&gt;0,IF(HBL[[#This Row],[Enhet]]=Listor!$A$44,HBL[[#This Row],[Hållbar mängd]]*HBL[[#This Row],[Effektivt värmevärde]]*1000,HBL[[#This Row],[Hållbar mängd]]*HBL[[#This Row],[Effektivt värmevärde]]),"")</f>
        <v/>
      </c>
      <c r="C841" s="120" t="str">
        <f>IFERROR(IF(VLOOKUP(HBL[[#This Row],[Drivmedel]],DML_drivmedel[[FuelID]:[Reduktionsplikt]],10,FALSE)="Ja",VLOOKUP(HBL[[#This Row],[Drivmedelskategori]],Drivmedel[],5,FALSE),""),"")</f>
        <v/>
      </c>
      <c r="D841" s="9" t="str">
        <f>IFERROR(IF(HBL[[#This Row],[Hållbar mängd]]&gt;0,HBL[[#This Row],[Växthusgasutsläpp g CO2e/MJ]]*HBL[[#This Row],[Energimängd MJ]]/1000000,""),"")</f>
        <v/>
      </c>
      <c r="E841" s="9" t="str">
        <f>IF(HBL[[#This Row],[Hållbar mängd]]&gt;0,CONCATENATE(Rapporteringsår,"-",HBL[[#This Row],[ID]]),"")</f>
        <v/>
      </c>
      <c r="F841" s="9" t="str">
        <f>IF(HBL[[#This Row],[Hållbar mängd]]&gt;0,Organisationsnummer,"")</f>
        <v/>
      </c>
      <c r="G841" s="9" t="str">
        <f>IF(HBL[[#This Row],[Hållbar mängd]]&gt;0,Rapporteringsår,"")</f>
        <v/>
      </c>
      <c r="H841" s="76" t="str">
        <f>IFERROR(VLOOKUP(HBL[[#This Row],[Råvara]],Råvaror!$B$3:$D$81,3,FALSE),"")</f>
        <v/>
      </c>
      <c r="I841" s="76" t="str">
        <f>IFERROR(VLOOKUP(HBL[[#This Row],[Råvara]],Råvaror!$B$3:$E$81,4,FALSE),"")</f>
        <v/>
      </c>
      <c r="J841" s="76" t="str">
        <f>IFERROR(VLOOKUP(HBL[[#This Row],[Drivmedel]],DML_drivmedel[[FuelID]:[Drivmedel]],6,FALSE),"")</f>
        <v/>
      </c>
      <c r="K841" s="148">
        <v>3839</v>
      </c>
      <c r="L841" s="3"/>
      <c r="M841" s="3"/>
      <c r="N841" s="3"/>
      <c r="O841" s="78"/>
      <c r="P841" s="3"/>
      <c r="Q841" s="3" t="str">
        <f>IFERROR(HLOOKUP(HBL[[#This Row],[Bränslekategori]],Listor!$G$292:$N$306,IF(HBL[[#This Row],[Enhet]]=Listor!$A$44,14,IF(HBL[[#This Row],[Enhet]]=Listor!$A$45,15,"")),FALSE),"")</f>
        <v/>
      </c>
      <c r="R841" s="3"/>
      <c r="S841" s="3"/>
      <c r="T841" s="3"/>
      <c r="U841" s="3"/>
      <c r="V841" s="3"/>
      <c r="W841" s="3"/>
      <c r="X841" s="3"/>
      <c r="Y841" s="77" t="str">
        <f>IF(HBL[[#This Row],[Produktionskedja]]&lt;&gt;"",VLOOKUP(HBL[[#This Row],[Produktionskedja]],Normalvärden[],4,FALSE),"")</f>
        <v/>
      </c>
      <c r="Z841" s="54"/>
      <c r="AA841" s="3"/>
      <c r="AB841" s="54"/>
      <c r="AC841" s="55" t="str">
        <f>IF(HBL[[#This Row],[Växthusgasutsläpp g CO2e/MJ]]&lt;&gt;"",IF(HBL[[#This Row],[Växthusgasutsläpp g CO2e/MJ]]&gt;(0.5*VLOOKUP(HBL[[#This Row],[Användningsområde]],Användningsområde[],2,FALSE)),"Utsläppsminskningen är mindre än 50 % och uppfyller därför inte hållbarhetskriterierna",""),"")</f>
        <v/>
      </c>
      <c r="AD841" s="55"/>
    </row>
    <row r="842" spans="2:30" x14ac:dyDescent="0.35">
      <c r="B842" s="9" t="str">
        <f>IF(HBL[[#This Row],[Hållbar mängd]]&gt;0,IF(HBL[[#This Row],[Enhet]]=Listor!$A$44,HBL[[#This Row],[Hållbar mängd]]*HBL[[#This Row],[Effektivt värmevärde]]*1000,HBL[[#This Row],[Hållbar mängd]]*HBL[[#This Row],[Effektivt värmevärde]]),"")</f>
        <v/>
      </c>
      <c r="C842" s="120" t="str">
        <f>IFERROR(IF(VLOOKUP(HBL[[#This Row],[Drivmedel]],DML_drivmedel[[FuelID]:[Reduktionsplikt]],10,FALSE)="Ja",VLOOKUP(HBL[[#This Row],[Drivmedelskategori]],Drivmedel[],5,FALSE),""),"")</f>
        <v/>
      </c>
      <c r="D842" s="9" t="str">
        <f>IFERROR(IF(HBL[[#This Row],[Hållbar mängd]]&gt;0,HBL[[#This Row],[Växthusgasutsläpp g CO2e/MJ]]*HBL[[#This Row],[Energimängd MJ]]/1000000,""),"")</f>
        <v/>
      </c>
      <c r="E842" s="9" t="str">
        <f>IF(HBL[[#This Row],[Hållbar mängd]]&gt;0,CONCATENATE(Rapporteringsår,"-",HBL[[#This Row],[ID]]),"")</f>
        <v/>
      </c>
      <c r="F842" s="9" t="str">
        <f>IF(HBL[[#This Row],[Hållbar mängd]]&gt;0,Organisationsnummer,"")</f>
        <v/>
      </c>
      <c r="G842" s="9" t="str">
        <f>IF(HBL[[#This Row],[Hållbar mängd]]&gt;0,Rapporteringsår,"")</f>
        <v/>
      </c>
      <c r="H842" s="76" t="str">
        <f>IFERROR(VLOOKUP(HBL[[#This Row],[Råvara]],Råvaror!$B$3:$D$81,3,FALSE),"")</f>
        <v/>
      </c>
      <c r="I842" s="76" t="str">
        <f>IFERROR(VLOOKUP(HBL[[#This Row],[Råvara]],Råvaror!$B$3:$E$81,4,FALSE),"")</f>
        <v/>
      </c>
      <c r="J842" s="76" t="str">
        <f>IFERROR(VLOOKUP(HBL[[#This Row],[Drivmedel]],DML_drivmedel[[FuelID]:[Drivmedel]],6,FALSE),"")</f>
        <v/>
      </c>
      <c r="K842" s="148">
        <v>3840</v>
      </c>
      <c r="L842" s="3"/>
      <c r="M842" s="3"/>
      <c r="N842" s="3"/>
      <c r="O842" s="78"/>
      <c r="P842" s="3"/>
      <c r="Q842" s="3" t="str">
        <f>IFERROR(HLOOKUP(HBL[[#This Row],[Bränslekategori]],Listor!$G$292:$N$306,IF(HBL[[#This Row],[Enhet]]=Listor!$A$44,14,IF(HBL[[#This Row],[Enhet]]=Listor!$A$45,15,"")),FALSE),"")</f>
        <v/>
      </c>
      <c r="R842" s="3"/>
      <c r="S842" s="3"/>
      <c r="T842" s="3"/>
      <c r="U842" s="3"/>
      <c r="V842" s="3"/>
      <c r="W842" s="3"/>
      <c r="X842" s="3"/>
      <c r="Y842" s="77" t="str">
        <f>IF(HBL[[#This Row],[Produktionskedja]]&lt;&gt;"",VLOOKUP(HBL[[#This Row],[Produktionskedja]],Normalvärden[],4,FALSE),"")</f>
        <v/>
      </c>
      <c r="Z842" s="54"/>
      <c r="AA842" s="3"/>
      <c r="AB842" s="54"/>
      <c r="AC842" s="55" t="str">
        <f>IF(HBL[[#This Row],[Växthusgasutsläpp g CO2e/MJ]]&lt;&gt;"",IF(HBL[[#This Row],[Växthusgasutsläpp g CO2e/MJ]]&gt;(0.5*VLOOKUP(HBL[[#This Row],[Användningsområde]],Användningsområde[],2,FALSE)),"Utsläppsminskningen är mindre än 50 % och uppfyller därför inte hållbarhetskriterierna",""),"")</f>
        <v/>
      </c>
      <c r="AD842" s="55"/>
    </row>
    <row r="843" spans="2:30" x14ac:dyDescent="0.35">
      <c r="B843" s="9" t="str">
        <f>IF(HBL[[#This Row],[Hållbar mängd]]&gt;0,IF(HBL[[#This Row],[Enhet]]=Listor!$A$44,HBL[[#This Row],[Hållbar mängd]]*HBL[[#This Row],[Effektivt värmevärde]]*1000,HBL[[#This Row],[Hållbar mängd]]*HBL[[#This Row],[Effektivt värmevärde]]),"")</f>
        <v/>
      </c>
      <c r="C843" s="120" t="str">
        <f>IFERROR(IF(VLOOKUP(HBL[[#This Row],[Drivmedel]],DML_drivmedel[[FuelID]:[Reduktionsplikt]],10,FALSE)="Ja",VLOOKUP(HBL[[#This Row],[Drivmedelskategori]],Drivmedel[],5,FALSE),""),"")</f>
        <v/>
      </c>
      <c r="D843" s="9" t="str">
        <f>IFERROR(IF(HBL[[#This Row],[Hållbar mängd]]&gt;0,HBL[[#This Row],[Växthusgasutsläpp g CO2e/MJ]]*HBL[[#This Row],[Energimängd MJ]]/1000000,""),"")</f>
        <v/>
      </c>
      <c r="E843" s="9" t="str">
        <f>IF(HBL[[#This Row],[Hållbar mängd]]&gt;0,CONCATENATE(Rapporteringsår,"-",HBL[[#This Row],[ID]]),"")</f>
        <v/>
      </c>
      <c r="F843" s="9" t="str">
        <f>IF(HBL[[#This Row],[Hållbar mängd]]&gt;0,Organisationsnummer,"")</f>
        <v/>
      </c>
      <c r="G843" s="9" t="str">
        <f>IF(HBL[[#This Row],[Hållbar mängd]]&gt;0,Rapporteringsår,"")</f>
        <v/>
      </c>
      <c r="H843" s="76" t="str">
        <f>IFERROR(VLOOKUP(HBL[[#This Row],[Råvara]],Råvaror!$B$3:$D$81,3,FALSE),"")</f>
        <v/>
      </c>
      <c r="I843" s="76" t="str">
        <f>IFERROR(VLOOKUP(HBL[[#This Row],[Råvara]],Råvaror!$B$3:$E$81,4,FALSE),"")</f>
        <v/>
      </c>
      <c r="J843" s="76" t="str">
        <f>IFERROR(VLOOKUP(HBL[[#This Row],[Drivmedel]],DML_drivmedel[[FuelID]:[Drivmedel]],6,FALSE),"")</f>
        <v/>
      </c>
      <c r="K843" s="148">
        <v>3841</v>
      </c>
      <c r="L843" s="3"/>
      <c r="M843" s="3"/>
      <c r="N843" s="3"/>
      <c r="O843" s="78"/>
      <c r="P843" s="3"/>
      <c r="Q843" s="3" t="str">
        <f>IFERROR(HLOOKUP(HBL[[#This Row],[Bränslekategori]],Listor!$G$292:$N$306,IF(HBL[[#This Row],[Enhet]]=Listor!$A$44,14,IF(HBL[[#This Row],[Enhet]]=Listor!$A$45,15,"")),FALSE),"")</f>
        <v/>
      </c>
      <c r="R843" s="3"/>
      <c r="S843" s="3"/>
      <c r="T843" s="3"/>
      <c r="U843" s="3"/>
      <c r="V843" s="3"/>
      <c r="W843" s="3"/>
      <c r="X843" s="3"/>
      <c r="Y843" s="77" t="str">
        <f>IF(HBL[[#This Row],[Produktionskedja]]&lt;&gt;"",VLOOKUP(HBL[[#This Row],[Produktionskedja]],Normalvärden[],4,FALSE),"")</f>
        <v/>
      </c>
      <c r="Z843" s="54"/>
      <c r="AA843" s="3"/>
      <c r="AB843" s="54"/>
      <c r="AC843" s="55" t="str">
        <f>IF(HBL[[#This Row],[Växthusgasutsläpp g CO2e/MJ]]&lt;&gt;"",IF(HBL[[#This Row],[Växthusgasutsläpp g CO2e/MJ]]&gt;(0.5*VLOOKUP(HBL[[#This Row],[Användningsområde]],Användningsområde[],2,FALSE)),"Utsläppsminskningen är mindre än 50 % och uppfyller därför inte hållbarhetskriterierna",""),"")</f>
        <v/>
      </c>
      <c r="AD843" s="55"/>
    </row>
    <row r="844" spans="2:30" x14ac:dyDescent="0.35">
      <c r="B844" s="9" t="str">
        <f>IF(HBL[[#This Row],[Hållbar mängd]]&gt;0,IF(HBL[[#This Row],[Enhet]]=Listor!$A$44,HBL[[#This Row],[Hållbar mängd]]*HBL[[#This Row],[Effektivt värmevärde]]*1000,HBL[[#This Row],[Hållbar mängd]]*HBL[[#This Row],[Effektivt värmevärde]]),"")</f>
        <v/>
      </c>
      <c r="C844" s="120" t="str">
        <f>IFERROR(IF(VLOOKUP(HBL[[#This Row],[Drivmedel]],DML_drivmedel[[FuelID]:[Reduktionsplikt]],10,FALSE)="Ja",VLOOKUP(HBL[[#This Row],[Drivmedelskategori]],Drivmedel[],5,FALSE),""),"")</f>
        <v/>
      </c>
      <c r="D844" s="9" t="str">
        <f>IFERROR(IF(HBL[[#This Row],[Hållbar mängd]]&gt;0,HBL[[#This Row],[Växthusgasutsläpp g CO2e/MJ]]*HBL[[#This Row],[Energimängd MJ]]/1000000,""),"")</f>
        <v/>
      </c>
      <c r="E844" s="9" t="str">
        <f>IF(HBL[[#This Row],[Hållbar mängd]]&gt;0,CONCATENATE(Rapporteringsår,"-",HBL[[#This Row],[ID]]),"")</f>
        <v/>
      </c>
      <c r="F844" s="9" t="str">
        <f>IF(HBL[[#This Row],[Hållbar mängd]]&gt;0,Organisationsnummer,"")</f>
        <v/>
      </c>
      <c r="G844" s="9" t="str">
        <f>IF(HBL[[#This Row],[Hållbar mängd]]&gt;0,Rapporteringsår,"")</f>
        <v/>
      </c>
      <c r="H844" s="76" t="str">
        <f>IFERROR(VLOOKUP(HBL[[#This Row],[Råvara]],Råvaror!$B$3:$D$81,3,FALSE),"")</f>
        <v/>
      </c>
      <c r="I844" s="76" t="str">
        <f>IFERROR(VLOOKUP(HBL[[#This Row],[Råvara]],Råvaror!$B$3:$E$81,4,FALSE),"")</f>
        <v/>
      </c>
      <c r="J844" s="76" t="str">
        <f>IFERROR(VLOOKUP(HBL[[#This Row],[Drivmedel]],DML_drivmedel[[FuelID]:[Drivmedel]],6,FALSE),"")</f>
        <v/>
      </c>
      <c r="K844" s="148">
        <v>3842</v>
      </c>
      <c r="L844" s="3"/>
      <c r="M844" s="3"/>
      <c r="N844" s="3"/>
      <c r="O844" s="78"/>
      <c r="P844" s="3"/>
      <c r="Q844" s="3" t="str">
        <f>IFERROR(HLOOKUP(HBL[[#This Row],[Bränslekategori]],Listor!$G$292:$N$306,IF(HBL[[#This Row],[Enhet]]=Listor!$A$44,14,IF(HBL[[#This Row],[Enhet]]=Listor!$A$45,15,"")),FALSE),"")</f>
        <v/>
      </c>
      <c r="R844" s="3"/>
      <c r="S844" s="3"/>
      <c r="T844" s="3"/>
      <c r="U844" s="3"/>
      <c r="V844" s="3"/>
      <c r="W844" s="3"/>
      <c r="X844" s="3"/>
      <c r="Y844" s="77" t="str">
        <f>IF(HBL[[#This Row],[Produktionskedja]]&lt;&gt;"",VLOOKUP(HBL[[#This Row],[Produktionskedja]],Normalvärden[],4,FALSE),"")</f>
        <v/>
      </c>
      <c r="Z844" s="54"/>
      <c r="AA844" s="3"/>
      <c r="AB844" s="54"/>
      <c r="AC844" s="55" t="str">
        <f>IF(HBL[[#This Row],[Växthusgasutsläpp g CO2e/MJ]]&lt;&gt;"",IF(HBL[[#This Row],[Växthusgasutsläpp g CO2e/MJ]]&gt;(0.5*VLOOKUP(HBL[[#This Row],[Användningsområde]],Användningsområde[],2,FALSE)),"Utsläppsminskningen är mindre än 50 % och uppfyller därför inte hållbarhetskriterierna",""),"")</f>
        <v/>
      </c>
      <c r="AD844" s="55"/>
    </row>
    <row r="845" spans="2:30" x14ac:dyDescent="0.35">
      <c r="B845" s="9" t="str">
        <f>IF(HBL[[#This Row],[Hållbar mängd]]&gt;0,IF(HBL[[#This Row],[Enhet]]=Listor!$A$44,HBL[[#This Row],[Hållbar mängd]]*HBL[[#This Row],[Effektivt värmevärde]]*1000,HBL[[#This Row],[Hållbar mängd]]*HBL[[#This Row],[Effektivt värmevärde]]),"")</f>
        <v/>
      </c>
      <c r="C845" s="120" t="str">
        <f>IFERROR(IF(VLOOKUP(HBL[[#This Row],[Drivmedel]],DML_drivmedel[[FuelID]:[Reduktionsplikt]],10,FALSE)="Ja",VLOOKUP(HBL[[#This Row],[Drivmedelskategori]],Drivmedel[],5,FALSE),""),"")</f>
        <v/>
      </c>
      <c r="D845" s="9" t="str">
        <f>IFERROR(IF(HBL[[#This Row],[Hållbar mängd]]&gt;0,HBL[[#This Row],[Växthusgasutsläpp g CO2e/MJ]]*HBL[[#This Row],[Energimängd MJ]]/1000000,""),"")</f>
        <v/>
      </c>
      <c r="E845" s="9" t="str">
        <f>IF(HBL[[#This Row],[Hållbar mängd]]&gt;0,CONCATENATE(Rapporteringsår,"-",HBL[[#This Row],[ID]]),"")</f>
        <v/>
      </c>
      <c r="F845" s="9" t="str">
        <f>IF(HBL[[#This Row],[Hållbar mängd]]&gt;0,Organisationsnummer,"")</f>
        <v/>
      </c>
      <c r="G845" s="9" t="str">
        <f>IF(HBL[[#This Row],[Hållbar mängd]]&gt;0,Rapporteringsår,"")</f>
        <v/>
      </c>
      <c r="H845" s="76" t="str">
        <f>IFERROR(VLOOKUP(HBL[[#This Row],[Råvara]],Råvaror!$B$3:$D$81,3,FALSE),"")</f>
        <v/>
      </c>
      <c r="I845" s="76" t="str">
        <f>IFERROR(VLOOKUP(HBL[[#This Row],[Råvara]],Råvaror!$B$3:$E$81,4,FALSE),"")</f>
        <v/>
      </c>
      <c r="J845" s="76" t="str">
        <f>IFERROR(VLOOKUP(HBL[[#This Row],[Drivmedel]],DML_drivmedel[[FuelID]:[Drivmedel]],6,FALSE),"")</f>
        <v/>
      </c>
      <c r="K845" s="148">
        <v>3843</v>
      </c>
      <c r="L845" s="3"/>
      <c r="M845" s="3"/>
      <c r="N845" s="3"/>
      <c r="O845" s="78"/>
      <c r="P845" s="3"/>
      <c r="Q845" s="3" t="str">
        <f>IFERROR(HLOOKUP(HBL[[#This Row],[Bränslekategori]],Listor!$G$292:$N$306,IF(HBL[[#This Row],[Enhet]]=Listor!$A$44,14,IF(HBL[[#This Row],[Enhet]]=Listor!$A$45,15,"")),FALSE),"")</f>
        <v/>
      </c>
      <c r="R845" s="3"/>
      <c r="S845" s="3"/>
      <c r="T845" s="3"/>
      <c r="U845" s="3"/>
      <c r="V845" s="3"/>
      <c r="W845" s="3"/>
      <c r="X845" s="3"/>
      <c r="Y845" s="77" t="str">
        <f>IF(HBL[[#This Row],[Produktionskedja]]&lt;&gt;"",VLOOKUP(HBL[[#This Row],[Produktionskedja]],Normalvärden[],4,FALSE),"")</f>
        <v/>
      </c>
      <c r="Z845" s="54"/>
      <c r="AA845" s="3"/>
      <c r="AB845" s="54"/>
      <c r="AC845" s="55" t="str">
        <f>IF(HBL[[#This Row],[Växthusgasutsläpp g CO2e/MJ]]&lt;&gt;"",IF(HBL[[#This Row],[Växthusgasutsläpp g CO2e/MJ]]&gt;(0.5*VLOOKUP(HBL[[#This Row],[Användningsområde]],Användningsområde[],2,FALSE)),"Utsläppsminskningen är mindre än 50 % och uppfyller därför inte hållbarhetskriterierna",""),"")</f>
        <v/>
      </c>
      <c r="AD845" s="55"/>
    </row>
    <row r="846" spans="2:30" x14ac:dyDescent="0.35">
      <c r="B846" s="9" t="str">
        <f>IF(HBL[[#This Row],[Hållbar mängd]]&gt;0,IF(HBL[[#This Row],[Enhet]]=Listor!$A$44,HBL[[#This Row],[Hållbar mängd]]*HBL[[#This Row],[Effektivt värmevärde]]*1000,HBL[[#This Row],[Hållbar mängd]]*HBL[[#This Row],[Effektivt värmevärde]]),"")</f>
        <v/>
      </c>
      <c r="C846" s="120" t="str">
        <f>IFERROR(IF(VLOOKUP(HBL[[#This Row],[Drivmedel]],DML_drivmedel[[FuelID]:[Reduktionsplikt]],10,FALSE)="Ja",VLOOKUP(HBL[[#This Row],[Drivmedelskategori]],Drivmedel[],5,FALSE),""),"")</f>
        <v/>
      </c>
      <c r="D846" s="9" t="str">
        <f>IFERROR(IF(HBL[[#This Row],[Hållbar mängd]]&gt;0,HBL[[#This Row],[Växthusgasutsläpp g CO2e/MJ]]*HBL[[#This Row],[Energimängd MJ]]/1000000,""),"")</f>
        <v/>
      </c>
      <c r="E846" s="9" t="str">
        <f>IF(HBL[[#This Row],[Hållbar mängd]]&gt;0,CONCATENATE(Rapporteringsår,"-",HBL[[#This Row],[ID]]),"")</f>
        <v/>
      </c>
      <c r="F846" s="9" t="str">
        <f>IF(HBL[[#This Row],[Hållbar mängd]]&gt;0,Organisationsnummer,"")</f>
        <v/>
      </c>
      <c r="G846" s="9" t="str">
        <f>IF(HBL[[#This Row],[Hållbar mängd]]&gt;0,Rapporteringsår,"")</f>
        <v/>
      </c>
      <c r="H846" s="76" t="str">
        <f>IFERROR(VLOOKUP(HBL[[#This Row],[Råvara]],Råvaror!$B$3:$D$81,3,FALSE),"")</f>
        <v/>
      </c>
      <c r="I846" s="76" t="str">
        <f>IFERROR(VLOOKUP(HBL[[#This Row],[Råvara]],Råvaror!$B$3:$E$81,4,FALSE),"")</f>
        <v/>
      </c>
      <c r="J846" s="76" t="str">
        <f>IFERROR(VLOOKUP(HBL[[#This Row],[Drivmedel]],DML_drivmedel[[FuelID]:[Drivmedel]],6,FALSE),"")</f>
        <v/>
      </c>
      <c r="K846" s="148">
        <v>3844</v>
      </c>
      <c r="L846" s="3"/>
      <c r="M846" s="3"/>
      <c r="N846" s="3"/>
      <c r="O846" s="78"/>
      <c r="P846" s="3"/>
      <c r="Q846" s="3" t="str">
        <f>IFERROR(HLOOKUP(HBL[[#This Row],[Bränslekategori]],Listor!$G$292:$N$306,IF(HBL[[#This Row],[Enhet]]=Listor!$A$44,14,IF(HBL[[#This Row],[Enhet]]=Listor!$A$45,15,"")),FALSE),"")</f>
        <v/>
      </c>
      <c r="R846" s="3"/>
      <c r="S846" s="3"/>
      <c r="T846" s="3"/>
      <c r="U846" s="3"/>
      <c r="V846" s="3"/>
      <c r="W846" s="3"/>
      <c r="X846" s="3"/>
      <c r="Y846" s="77" t="str">
        <f>IF(HBL[[#This Row],[Produktionskedja]]&lt;&gt;"",VLOOKUP(HBL[[#This Row],[Produktionskedja]],Normalvärden[],4,FALSE),"")</f>
        <v/>
      </c>
      <c r="Z846" s="54"/>
      <c r="AA846" s="3"/>
      <c r="AB846" s="54"/>
      <c r="AC846" s="55" t="str">
        <f>IF(HBL[[#This Row],[Växthusgasutsläpp g CO2e/MJ]]&lt;&gt;"",IF(HBL[[#This Row],[Växthusgasutsläpp g CO2e/MJ]]&gt;(0.5*VLOOKUP(HBL[[#This Row],[Användningsområde]],Användningsområde[],2,FALSE)),"Utsläppsminskningen är mindre än 50 % och uppfyller därför inte hållbarhetskriterierna",""),"")</f>
        <v/>
      </c>
      <c r="AD846" s="55"/>
    </row>
    <row r="847" spans="2:30" x14ac:dyDescent="0.35">
      <c r="B847" s="9" t="str">
        <f>IF(HBL[[#This Row],[Hållbar mängd]]&gt;0,IF(HBL[[#This Row],[Enhet]]=Listor!$A$44,HBL[[#This Row],[Hållbar mängd]]*HBL[[#This Row],[Effektivt värmevärde]]*1000,HBL[[#This Row],[Hållbar mängd]]*HBL[[#This Row],[Effektivt värmevärde]]),"")</f>
        <v/>
      </c>
      <c r="C847" s="120" t="str">
        <f>IFERROR(IF(VLOOKUP(HBL[[#This Row],[Drivmedel]],DML_drivmedel[[FuelID]:[Reduktionsplikt]],10,FALSE)="Ja",VLOOKUP(HBL[[#This Row],[Drivmedelskategori]],Drivmedel[],5,FALSE),""),"")</f>
        <v/>
      </c>
      <c r="D847" s="9" t="str">
        <f>IFERROR(IF(HBL[[#This Row],[Hållbar mängd]]&gt;0,HBL[[#This Row],[Växthusgasutsläpp g CO2e/MJ]]*HBL[[#This Row],[Energimängd MJ]]/1000000,""),"")</f>
        <v/>
      </c>
      <c r="E847" s="9" t="str">
        <f>IF(HBL[[#This Row],[Hållbar mängd]]&gt;0,CONCATENATE(Rapporteringsår,"-",HBL[[#This Row],[ID]]),"")</f>
        <v/>
      </c>
      <c r="F847" s="9" t="str">
        <f>IF(HBL[[#This Row],[Hållbar mängd]]&gt;0,Organisationsnummer,"")</f>
        <v/>
      </c>
      <c r="G847" s="9" t="str">
        <f>IF(HBL[[#This Row],[Hållbar mängd]]&gt;0,Rapporteringsår,"")</f>
        <v/>
      </c>
      <c r="H847" s="76" t="str">
        <f>IFERROR(VLOOKUP(HBL[[#This Row],[Råvara]],Råvaror!$B$3:$D$81,3,FALSE),"")</f>
        <v/>
      </c>
      <c r="I847" s="76" t="str">
        <f>IFERROR(VLOOKUP(HBL[[#This Row],[Råvara]],Råvaror!$B$3:$E$81,4,FALSE),"")</f>
        <v/>
      </c>
      <c r="J847" s="76" t="str">
        <f>IFERROR(VLOOKUP(HBL[[#This Row],[Drivmedel]],DML_drivmedel[[FuelID]:[Drivmedel]],6,FALSE),"")</f>
        <v/>
      </c>
      <c r="K847" s="148">
        <v>3845</v>
      </c>
      <c r="L847" s="3"/>
      <c r="M847" s="3"/>
      <c r="N847" s="3"/>
      <c r="O847" s="78"/>
      <c r="P847" s="3"/>
      <c r="Q847" s="3" t="str">
        <f>IFERROR(HLOOKUP(HBL[[#This Row],[Bränslekategori]],Listor!$G$292:$N$306,IF(HBL[[#This Row],[Enhet]]=Listor!$A$44,14,IF(HBL[[#This Row],[Enhet]]=Listor!$A$45,15,"")),FALSE),"")</f>
        <v/>
      </c>
      <c r="R847" s="3"/>
      <c r="S847" s="3"/>
      <c r="T847" s="3"/>
      <c r="U847" s="3"/>
      <c r="V847" s="3"/>
      <c r="W847" s="3"/>
      <c r="X847" s="3"/>
      <c r="Y847" s="77" t="str">
        <f>IF(HBL[[#This Row],[Produktionskedja]]&lt;&gt;"",VLOOKUP(HBL[[#This Row],[Produktionskedja]],Normalvärden[],4,FALSE),"")</f>
        <v/>
      </c>
      <c r="Z847" s="54"/>
      <c r="AA847" s="3"/>
      <c r="AB847" s="54"/>
      <c r="AC847" s="55" t="str">
        <f>IF(HBL[[#This Row],[Växthusgasutsläpp g CO2e/MJ]]&lt;&gt;"",IF(HBL[[#This Row],[Växthusgasutsläpp g CO2e/MJ]]&gt;(0.5*VLOOKUP(HBL[[#This Row],[Användningsområde]],Användningsområde[],2,FALSE)),"Utsläppsminskningen är mindre än 50 % och uppfyller därför inte hållbarhetskriterierna",""),"")</f>
        <v/>
      </c>
      <c r="AD847" s="55"/>
    </row>
    <row r="848" spans="2:30" x14ac:dyDescent="0.35">
      <c r="B848" s="9" t="str">
        <f>IF(HBL[[#This Row],[Hållbar mängd]]&gt;0,IF(HBL[[#This Row],[Enhet]]=Listor!$A$44,HBL[[#This Row],[Hållbar mängd]]*HBL[[#This Row],[Effektivt värmevärde]]*1000,HBL[[#This Row],[Hållbar mängd]]*HBL[[#This Row],[Effektivt värmevärde]]),"")</f>
        <v/>
      </c>
      <c r="C848" s="120" t="str">
        <f>IFERROR(IF(VLOOKUP(HBL[[#This Row],[Drivmedel]],DML_drivmedel[[FuelID]:[Reduktionsplikt]],10,FALSE)="Ja",VLOOKUP(HBL[[#This Row],[Drivmedelskategori]],Drivmedel[],5,FALSE),""),"")</f>
        <v/>
      </c>
      <c r="D848" s="9" t="str">
        <f>IFERROR(IF(HBL[[#This Row],[Hållbar mängd]]&gt;0,HBL[[#This Row],[Växthusgasutsläpp g CO2e/MJ]]*HBL[[#This Row],[Energimängd MJ]]/1000000,""),"")</f>
        <v/>
      </c>
      <c r="E848" s="9" t="str">
        <f>IF(HBL[[#This Row],[Hållbar mängd]]&gt;0,CONCATENATE(Rapporteringsår,"-",HBL[[#This Row],[ID]]),"")</f>
        <v/>
      </c>
      <c r="F848" s="9" t="str">
        <f>IF(HBL[[#This Row],[Hållbar mängd]]&gt;0,Organisationsnummer,"")</f>
        <v/>
      </c>
      <c r="G848" s="9" t="str">
        <f>IF(HBL[[#This Row],[Hållbar mängd]]&gt;0,Rapporteringsår,"")</f>
        <v/>
      </c>
      <c r="H848" s="76" t="str">
        <f>IFERROR(VLOOKUP(HBL[[#This Row],[Råvara]],Råvaror!$B$3:$D$81,3,FALSE),"")</f>
        <v/>
      </c>
      <c r="I848" s="76" t="str">
        <f>IFERROR(VLOOKUP(HBL[[#This Row],[Råvara]],Råvaror!$B$3:$E$81,4,FALSE),"")</f>
        <v/>
      </c>
      <c r="J848" s="76" t="str">
        <f>IFERROR(VLOOKUP(HBL[[#This Row],[Drivmedel]],DML_drivmedel[[FuelID]:[Drivmedel]],6,FALSE),"")</f>
        <v/>
      </c>
      <c r="K848" s="148">
        <v>3846</v>
      </c>
      <c r="L848" s="3"/>
      <c r="M848" s="3"/>
      <c r="N848" s="3"/>
      <c r="O848" s="78"/>
      <c r="P848" s="3"/>
      <c r="Q848" s="3" t="str">
        <f>IFERROR(HLOOKUP(HBL[[#This Row],[Bränslekategori]],Listor!$G$292:$N$306,IF(HBL[[#This Row],[Enhet]]=Listor!$A$44,14,IF(HBL[[#This Row],[Enhet]]=Listor!$A$45,15,"")),FALSE),"")</f>
        <v/>
      </c>
      <c r="R848" s="3"/>
      <c r="S848" s="3"/>
      <c r="T848" s="3"/>
      <c r="U848" s="3"/>
      <c r="V848" s="3"/>
      <c r="W848" s="3"/>
      <c r="X848" s="3"/>
      <c r="Y848" s="77" t="str">
        <f>IF(HBL[[#This Row],[Produktionskedja]]&lt;&gt;"",VLOOKUP(HBL[[#This Row],[Produktionskedja]],Normalvärden[],4,FALSE),"")</f>
        <v/>
      </c>
      <c r="Z848" s="54"/>
      <c r="AA848" s="3"/>
      <c r="AB848" s="54"/>
      <c r="AC848" s="55" t="str">
        <f>IF(HBL[[#This Row],[Växthusgasutsläpp g CO2e/MJ]]&lt;&gt;"",IF(HBL[[#This Row],[Växthusgasutsläpp g CO2e/MJ]]&gt;(0.5*VLOOKUP(HBL[[#This Row],[Användningsområde]],Användningsområde[],2,FALSE)),"Utsläppsminskningen är mindre än 50 % och uppfyller därför inte hållbarhetskriterierna",""),"")</f>
        <v/>
      </c>
      <c r="AD848" s="55"/>
    </row>
    <row r="849" spans="2:30" x14ac:dyDescent="0.35">
      <c r="B849" s="9" t="str">
        <f>IF(HBL[[#This Row],[Hållbar mängd]]&gt;0,IF(HBL[[#This Row],[Enhet]]=Listor!$A$44,HBL[[#This Row],[Hållbar mängd]]*HBL[[#This Row],[Effektivt värmevärde]]*1000,HBL[[#This Row],[Hållbar mängd]]*HBL[[#This Row],[Effektivt värmevärde]]),"")</f>
        <v/>
      </c>
      <c r="C849" s="120" t="str">
        <f>IFERROR(IF(VLOOKUP(HBL[[#This Row],[Drivmedel]],DML_drivmedel[[FuelID]:[Reduktionsplikt]],10,FALSE)="Ja",VLOOKUP(HBL[[#This Row],[Drivmedelskategori]],Drivmedel[],5,FALSE),""),"")</f>
        <v/>
      </c>
      <c r="D849" s="9" t="str">
        <f>IFERROR(IF(HBL[[#This Row],[Hållbar mängd]]&gt;0,HBL[[#This Row],[Växthusgasutsläpp g CO2e/MJ]]*HBL[[#This Row],[Energimängd MJ]]/1000000,""),"")</f>
        <v/>
      </c>
      <c r="E849" s="9" t="str">
        <f>IF(HBL[[#This Row],[Hållbar mängd]]&gt;0,CONCATENATE(Rapporteringsår,"-",HBL[[#This Row],[ID]]),"")</f>
        <v/>
      </c>
      <c r="F849" s="9" t="str">
        <f>IF(HBL[[#This Row],[Hållbar mängd]]&gt;0,Organisationsnummer,"")</f>
        <v/>
      </c>
      <c r="G849" s="9" t="str">
        <f>IF(HBL[[#This Row],[Hållbar mängd]]&gt;0,Rapporteringsår,"")</f>
        <v/>
      </c>
      <c r="H849" s="76" t="str">
        <f>IFERROR(VLOOKUP(HBL[[#This Row],[Råvara]],Råvaror!$B$3:$D$81,3,FALSE),"")</f>
        <v/>
      </c>
      <c r="I849" s="76" t="str">
        <f>IFERROR(VLOOKUP(HBL[[#This Row],[Råvara]],Råvaror!$B$3:$E$81,4,FALSE),"")</f>
        <v/>
      </c>
      <c r="J849" s="76" t="str">
        <f>IFERROR(VLOOKUP(HBL[[#This Row],[Drivmedel]],DML_drivmedel[[FuelID]:[Drivmedel]],6,FALSE),"")</f>
        <v/>
      </c>
      <c r="K849" s="148">
        <v>3847</v>
      </c>
      <c r="L849" s="3"/>
      <c r="M849" s="3"/>
      <c r="N849" s="3"/>
      <c r="O849" s="78"/>
      <c r="P849" s="3"/>
      <c r="Q849" s="3" t="str">
        <f>IFERROR(HLOOKUP(HBL[[#This Row],[Bränslekategori]],Listor!$G$292:$N$306,IF(HBL[[#This Row],[Enhet]]=Listor!$A$44,14,IF(HBL[[#This Row],[Enhet]]=Listor!$A$45,15,"")),FALSE),"")</f>
        <v/>
      </c>
      <c r="R849" s="3"/>
      <c r="S849" s="3"/>
      <c r="T849" s="3"/>
      <c r="U849" s="3"/>
      <c r="V849" s="3"/>
      <c r="W849" s="3"/>
      <c r="X849" s="3"/>
      <c r="Y849" s="77" t="str">
        <f>IF(HBL[[#This Row],[Produktionskedja]]&lt;&gt;"",VLOOKUP(HBL[[#This Row],[Produktionskedja]],Normalvärden[],4,FALSE),"")</f>
        <v/>
      </c>
      <c r="Z849" s="54"/>
      <c r="AA849" s="3"/>
      <c r="AB849" s="54"/>
      <c r="AC849" s="55" t="str">
        <f>IF(HBL[[#This Row],[Växthusgasutsläpp g CO2e/MJ]]&lt;&gt;"",IF(HBL[[#This Row],[Växthusgasutsläpp g CO2e/MJ]]&gt;(0.5*VLOOKUP(HBL[[#This Row],[Användningsområde]],Användningsområde[],2,FALSE)),"Utsläppsminskningen är mindre än 50 % och uppfyller därför inte hållbarhetskriterierna",""),"")</f>
        <v/>
      </c>
      <c r="AD849" s="55"/>
    </row>
    <row r="850" spans="2:30" x14ac:dyDescent="0.35">
      <c r="B850" s="9" t="str">
        <f>IF(HBL[[#This Row],[Hållbar mängd]]&gt;0,IF(HBL[[#This Row],[Enhet]]=Listor!$A$44,HBL[[#This Row],[Hållbar mängd]]*HBL[[#This Row],[Effektivt värmevärde]]*1000,HBL[[#This Row],[Hållbar mängd]]*HBL[[#This Row],[Effektivt värmevärde]]),"")</f>
        <v/>
      </c>
      <c r="C850" s="120" t="str">
        <f>IFERROR(IF(VLOOKUP(HBL[[#This Row],[Drivmedel]],DML_drivmedel[[FuelID]:[Reduktionsplikt]],10,FALSE)="Ja",VLOOKUP(HBL[[#This Row],[Drivmedelskategori]],Drivmedel[],5,FALSE),""),"")</f>
        <v/>
      </c>
      <c r="D850" s="9" t="str">
        <f>IFERROR(IF(HBL[[#This Row],[Hållbar mängd]]&gt;0,HBL[[#This Row],[Växthusgasutsläpp g CO2e/MJ]]*HBL[[#This Row],[Energimängd MJ]]/1000000,""),"")</f>
        <v/>
      </c>
      <c r="E850" s="9" t="str">
        <f>IF(HBL[[#This Row],[Hållbar mängd]]&gt;0,CONCATENATE(Rapporteringsår,"-",HBL[[#This Row],[ID]]),"")</f>
        <v/>
      </c>
      <c r="F850" s="9" t="str">
        <f>IF(HBL[[#This Row],[Hållbar mängd]]&gt;0,Organisationsnummer,"")</f>
        <v/>
      </c>
      <c r="G850" s="9" t="str">
        <f>IF(HBL[[#This Row],[Hållbar mängd]]&gt;0,Rapporteringsår,"")</f>
        <v/>
      </c>
      <c r="H850" s="76" t="str">
        <f>IFERROR(VLOOKUP(HBL[[#This Row],[Råvara]],Råvaror!$B$3:$D$81,3,FALSE),"")</f>
        <v/>
      </c>
      <c r="I850" s="76" t="str">
        <f>IFERROR(VLOOKUP(HBL[[#This Row],[Råvara]],Råvaror!$B$3:$E$81,4,FALSE),"")</f>
        <v/>
      </c>
      <c r="J850" s="76" t="str">
        <f>IFERROR(VLOOKUP(HBL[[#This Row],[Drivmedel]],DML_drivmedel[[FuelID]:[Drivmedel]],6,FALSE),"")</f>
        <v/>
      </c>
      <c r="K850" s="148">
        <v>3848</v>
      </c>
      <c r="L850" s="3"/>
      <c r="M850" s="3"/>
      <c r="N850" s="3"/>
      <c r="O850" s="78"/>
      <c r="P850" s="3"/>
      <c r="Q850" s="3" t="str">
        <f>IFERROR(HLOOKUP(HBL[[#This Row],[Bränslekategori]],Listor!$G$292:$N$306,IF(HBL[[#This Row],[Enhet]]=Listor!$A$44,14,IF(HBL[[#This Row],[Enhet]]=Listor!$A$45,15,"")),FALSE),"")</f>
        <v/>
      </c>
      <c r="R850" s="3"/>
      <c r="S850" s="3"/>
      <c r="T850" s="3"/>
      <c r="U850" s="3"/>
      <c r="V850" s="3"/>
      <c r="W850" s="3"/>
      <c r="X850" s="3"/>
      <c r="Y850" s="77" t="str">
        <f>IF(HBL[[#This Row],[Produktionskedja]]&lt;&gt;"",VLOOKUP(HBL[[#This Row],[Produktionskedja]],Normalvärden[],4,FALSE),"")</f>
        <v/>
      </c>
      <c r="Z850" s="54"/>
      <c r="AA850" s="3"/>
      <c r="AB850" s="54"/>
      <c r="AC850" s="55" t="str">
        <f>IF(HBL[[#This Row],[Växthusgasutsläpp g CO2e/MJ]]&lt;&gt;"",IF(HBL[[#This Row],[Växthusgasutsläpp g CO2e/MJ]]&gt;(0.5*VLOOKUP(HBL[[#This Row],[Användningsområde]],Användningsområde[],2,FALSE)),"Utsläppsminskningen är mindre än 50 % och uppfyller därför inte hållbarhetskriterierna",""),"")</f>
        <v/>
      </c>
      <c r="AD850" s="55"/>
    </row>
    <row r="851" spans="2:30" x14ac:dyDescent="0.35">
      <c r="B851" s="9" t="str">
        <f>IF(HBL[[#This Row],[Hållbar mängd]]&gt;0,IF(HBL[[#This Row],[Enhet]]=Listor!$A$44,HBL[[#This Row],[Hållbar mängd]]*HBL[[#This Row],[Effektivt värmevärde]]*1000,HBL[[#This Row],[Hållbar mängd]]*HBL[[#This Row],[Effektivt värmevärde]]),"")</f>
        <v/>
      </c>
      <c r="C851" s="120" t="str">
        <f>IFERROR(IF(VLOOKUP(HBL[[#This Row],[Drivmedel]],DML_drivmedel[[FuelID]:[Reduktionsplikt]],10,FALSE)="Ja",VLOOKUP(HBL[[#This Row],[Drivmedelskategori]],Drivmedel[],5,FALSE),""),"")</f>
        <v/>
      </c>
      <c r="D851" s="9" t="str">
        <f>IFERROR(IF(HBL[[#This Row],[Hållbar mängd]]&gt;0,HBL[[#This Row],[Växthusgasutsläpp g CO2e/MJ]]*HBL[[#This Row],[Energimängd MJ]]/1000000,""),"")</f>
        <v/>
      </c>
      <c r="E851" s="9" t="str">
        <f>IF(HBL[[#This Row],[Hållbar mängd]]&gt;0,CONCATENATE(Rapporteringsår,"-",HBL[[#This Row],[ID]]),"")</f>
        <v/>
      </c>
      <c r="F851" s="9" t="str">
        <f>IF(HBL[[#This Row],[Hållbar mängd]]&gt;0,Organisationsnummer,"")</f>
        <v/>
      </c>
      <c r="G851" s="9" t="str">
        <f>IF(HBL[[#This Row],[Hållbar mängd]]&gt;0,Rapporteringsår,"")</f>
        <v/>
      </c>
      <c r="H851" s="76" t="str">
        <f>IFERROR(VLOOKUP(HBL[[#This Row],[Råvara]],Råvaror!$B$3:$D$81,3,FALSE),"")</f>
        <v/>
      </c>
      <c r="I851" s="76" t="str">
        <f>IFERROR(VLOOKUP(HBL[[#This Row],[Råvara]],Råvaror!$B$3:$E$81,4,FALSE),"")</f>
        <v/>
      </c>
      <c r="J851" s="76" t="str">
        <f>IFERROR(VLOOKUP(HBL[[#This Row],[Drivmedel]],DML_drivmedel[[FuelID]:[Drivmedel]],6,FALSE),"")</f>
        <v/>
      </c>
      <c r="K851" s="148">
        <v>3849</v>
      </c>
      <c r="L851" s="3"/>
      <c r="M851" s="3"/>
      <c r="N851" s="3"/>
      <c r="O851" s="78"/>
      <c r="P851" s="3"/>
      <c r="Q851" s="3" t="str">
        <f>IFERROR(HLOOKUP(HBL[[#This Row],[Bränslekategori]],Listor!$G$292:$N$306,IF(HBL[[#This Row],[Enhet]]=Listor!$A$44,14,IF(HBL[[#This Row],[Enhet]]=Listor!$A$45,15,"")),FALSE),"")</f>
        <v/>
      </c>
      <c r="R851" s="3"/>
      <c r="S851" s="3"/>
      <c r="T851" s="3"/>
      <c r="U851" s="3"/>
      <c r="V851" s="3"/>
      <c r="W851" s="3"/>
      <c r="X851" s="3"/>
      <c r="Y851" s="77" t="str">
        <f>IF(HBL[[#This Row],[Produktionskedja]]&lt;&gt;"",VLOOKUP(HBL[[#This Row],[Produktionskedja]],Normalvärden[],4,FALSE),"")</f>
        <v/>
      </c>
      <c r="Z851" s="54"/>
      <c r="AA851" s="3"/>
      <c r="AB851" s="54"/>
      <c r="AC851" s="55" t="str">
        <f>IF(HBL[[#This Row],[Växthusgasutsläpp g CO2e/MJ]]&lt;&gt;"",IF(HBL[[#This Row],[Växthusgasutsläpp g CO2e/MJ]]&gt;(0.5*VLOOKUP(HBL[[#This Row],[Användningsområde]],Användningsområde[],2,FALSE)),"Utsläppsminskningen är mindre än 50 % och uppfyller därför inte hållbarhetskriterierna",""),"")</f>
        <v/>
      </c>
      <c r="AD851" s="55"/>
    </row>
    <row r="852" spans="2:30" x14ac:dyDescent="0.35">
      <c r="B852" s="9" t="str">
        <f>IF(HBL[[#This Row],[Hållbar mängd]]&gt;0,IF(HBL[[#This Row],[Enhet]]=Listor!$A$44,HBL[[#This Row],[Hållbar mängd]]*HBL[[#This Row],[Effektivt värmevärde]]*1000,HBL[[#This Row],[Hållbar mängd]]*HBL[[#This Row],[Effektivt värmevärde]]),"")</f>
        <v/>
      </c>
      <c r="C852" s="120" t="str">
        <f>IFERROR(IF(VLOOKUP(HBL[[#This Row],[Drivmedel]],DML_drivmedel[[FuelID]:[Reduktionsplikt]],10,FALSE)="Ja",VLOOKUP(HBL[[#This Row],[Drivmedelskategori]],Drivmedel[],5,FALSE),""),"")</f>
        <v/>
      </c>
      <c r="D852" s="9" t="str">
        <f>IFERROR(IF(HBL[[#This Row],[Hållbar mängd]]&gt;0,HBL[[#This Row],[Växthusgasutsläpp g CO2e/MJ]]*HBL[[#This Row],[Energimängd MJ]]/1000000,""),"")</f>
        <v/>
      </c>
      <c r="E852" s="9" t="str">
        <f>IF(HBL[[#This Row],[Hållbar mängd]]&gt;0,CONCATENATE(Rapporteringsår,"-",HBL[[#This Row],[ID]]),"")</f>
        <v/>
      </c>
      <c r="F852" s="9" t="str">
        <f>IF(HBL[[#This Row],[Hållbar mängd]]&gt;0,Organisationsnummer,"")</f>
        <v/>
      </c>
      <c r="G852" s="9" t="str">
        <f>IF(HBL[[#This Row],[Hållbar mängd]]&gt;0,Rapporteringsår,"")</f>
        <v/>
      </c>
      <c r="H852" s="76" t="str">
        <f>IFERROR(VLOOKUP(HBL[[#This Row],[Råvara]],Råvaror!$B$3:$D$81,3,FALSE),"")</f>
        <v/>
      </c>
      <c r="I852" s="76" t="str">
        <f>IFERROR(VLOOKUP(HBL[[#This Row],[Råvara]],Råvaror!$B$3:$E$81,4,FALSE),"")</f>
        <v/>
      </c>
      <c r="J852" s="76" t="str">
        <f>IFERROR(VLOOKUP(HBL[[#This Row],[Drivmedel]],DML_drivmedel[[FuelID]:[Drivmedel]],6,FALSE),"")</f>
        <v/>
      </c>
      <c r="K852" s="148">
        <v>3850</v>
      </c>
      <c r="L852" s="3"/>
      <c r="M852" s="3"/>
      <c r="N852" s="3"/>
      <c r="O852" s="78"/>
      <c r="P852" s="3"/>
      <c r="Q852" s="3" t="str">
        <f>IFERROR(HLOOKUP(HBL[[#This Row],[Bränslekategori]],Listor!$G$292:$N$306,IF(HBL[[#This Row],[Enhet]]=Listor!$A$44,14,IF(HBL[[#This Row],[Enhet]]=Listor!$A$45,15,"")),FALSE),"")</f>
        <v/>
      </c>
      <c r="R852" s="3"/>
      <c r="S852" s="3"/>
      <c r="T852" s="3"/>
      <c r="U852" s="3"/>
      <c r="V852" s="3"/>
      <c r="W852" s="3"/>
      <c r="X852" s="3"/>
      <c r="Y852" s="77" t="str">
        <f>IF(HBL[[#This Row],[Produktionskedja]]&lt;&gt;"",VLOOKUP(HBL[[#This Row],[Produktionskedja]],Normalvärden[],4,FALSE),"")</f>
        <v/>
      </c>
      <c r="Z852" s="54"/>
      <c r="AA852" s="3"/>
      <c r="AB852" s="54"/>
      <c r="AC852" s="55" t="str">
        <f>IF(HBL[[#This Row],[Växthusgasutsläpp g CO2e/MJ]]&lt;&gt;"",IF(HBL[[#This Row],[Växthusgasutsläpp g CO2e/MJ]]&gt;(0.5*VLOOKUP(HBL[[#This Row],[Användningsområde]],Användningsområde[],2,FALSE)),"Utsläppsminskningen är mindre än 50 % och uppfyller därför inte hållbarhetskriterierna",""),"")</f>
        <v/>
      </c>
      <c r="AD852" s="55"/>
    </row>
    <row r="853" spans="2:30" x14ac:dyDescent="0.35">
      <c r="B853" s="9" t="str">
        <f>IF(HBL[[#This Row],[Hållbar mängd]]&gt;0,IF(HBL[[#This Row],[Enhet]]=Listor!$A$44,HBL[[#This Row],[Hållbar mängd]]*HBL[[#This Row],[Effektivt värmevärde]]*1000,HBL[[#This Row],[Hållbar mängd]]*HBL[[#This Row],[Effektivt värmevärde]]),"")</f>
        <v/>
      </c>
      <c r="C853" s="120" t="str">
        <f>IFERROR(IF(VLOOKUP(HBL[[#This Row],[Drivmedel]],DML_drivmedel[[FuelID]:[Reduktionsplikt]],10,FALSE)="Ja",VLOOKUP(HBL[[#This Row],[Drivmedelskategori]],Drivmedel[],5,FALSE),""),"")</f>
        <v/>
      </c>
      <c r="D853" s="9" t="str">
        <f>IFERROR(IF(HBL[[#This Row],[Hållbar mängd]]&gt;0,HBL[[#This Row],[Växthusgasutsläpp g CO2e/MJ]]*HBL[[#This Row],[Energimängd MJ]]/1000000,""),"")</f>
        <v/>
      </c>
      <c r="E853" s="9" t="str">
        <f>IF(HBL[[#This Row],[Hållbar mängd]]&gt;0,CONCATENATE(Rapporteringsår,"-",HBL[[#This Row],[ID]]),"")</f>
        <v/>
      </c>
      <c r="F853" s="9" t="str">
        <f>IF(HBL[[#This Row],[Hållbar mängd]]&gt;0,Organisationsnummer,"")</f>
        <v/>
      </c>
      <c r="G853" s="9" t="str">
        <f>IF(HBL[[#This Row],[Hållbar mängd]]&gt;0,Rapporteringsår,"")</f>
        <v/>
      </c>
      <c r="H853" s="76" t="str">
        <f>IFERROR(VLOOKUP(HBL[[#This Row],[Råvara]],Råvaror!$B$3:$D$81,3,FALSE),"")</f>
        <v/>
      </c>
      <c r="I853" s="76" t="str">
        <f>IFERROR(VLOOKUP(HBL[[#This Row],[Råvara]],Råvaror!$B$3:$E$81,4,FALSE),"")</f>
        <v/>
      </c>
      <c r="J853" s="76" t="str">
        <f>IFERROR(VLOOKUP(HBL[[#This Row],[Drivmedel]],DML_drivmedel[[FuelID]:[Drivmedel]],6,FALSE),"")</f>
        <v/>
      </c>
      <c r="K853" s="148">
        <v>3851</v>
      </c>
      <c r="L853" s="3"/>
      <c r="M853" s="3"/>
      <c r="N853" s="3"/>
      <c r="O853" s="78"/>
      <c r="P853" s="3"/>
      <c r="Q853" s="3" t="str">
        <f>IFERROR(HLOOKUP(HBL[[#This Row],[Bränslekategori]],Listor!$G$292:$N$306,IF(HBL[[#This Row],[Enhet]]=Listor!$A$44,14,IF(HBL[[#This Row],[Enhet]]=Listor!$A$45,15,"")),FALSE),"")</f>
        <v/>
      </c>
      <c r="R853" s="3"/>
      <c r="S853" s="3"/>
      <c r="T853" s="3"/>
      <c r="U853" s="3"/>
      <c r="V853" s="3"/>
      <c r="W853" s="3"/>
      <c r="X853" s="3"/>
      <c r="Y853" s="77" t="str">
        <f>IF(HBL[[#This Row],[Produktionskedja]]&lt;&gt;"",VLOOKUP(HBL[[#This Row],[Produktionskedja]],Normalvärden[],4,FALSE),"")</f>
        <v/>
      </c>
      <c r="Z853" s="54"/>
      <c r="AA853" s="3"/>
      <c r="AB853" s="54"/>
      <c r="AC853" s="55" t="str">
        <f>IF(HBL[[#This Row],[Växthusgasutsläpp g CO2e/MJ]]&lt;&gt;"",IF(HBL[[#This Row],[Växthusgasutsläpp g CO2e/MJ]]&gt;(0.5*VLOOKUP(HBL[[#This Row],[Användningsområde]],Användningsområde[],2,FALSE)),"Utsläppsminskningen är mindre än 50 % och uppfyller därför inte hållbarhetskriterierna",""),"")</f>
        <v/>
      </c>
      <c r="AD853" s="55"/>
    </row>
    <row r="854" spans="2:30" x14ac:dyDescent="0.35">
      <c r="B854" s="9" t="str">
        <f>IF(HBL[[#This Row],[Hållbar mängd]]&gt;0,IF(HBL[[#This Row],[Enhet]]=Listor!$A$44,HBL[[#This Row],[Hållbar mängd]]*HBL[[#This Row],[Effektivt värmevärde]]*1000,HBL[[#This Row],[Hållbar mängd]]*HBL[[#This Row],[Effektivt värmevärde]]),"")</f>
        <v/>
      </c>
      <c r="C854" s="120" t="str">
        <f>IFERROR(IF(VLOOKUP(HBL[[#This Row],[Drivmedel]],DML_drivmedel[[FuelID]:[Reduktionsplikt]],10,FALSE)="Ja",VLOOKUP(HBL[[#This Row],[Drivmedelskategori]],Drivmedel[],5,FALSE),""),"")</f>
        <v/>
      </c>
      <c r="D854" s="9" t="str">
        <f>IFERROR(IF(HBL[[#This Row],[Hållbar mängd]]&gt;0,HBL[[#This Row],[Växthusgasutsläpp g CO2e/MJ]]*HBL[[#This Row],[Energimängd MJ]]/1000000,""),"")</f>
        <v/>
      </c>
      <c r="E854" s="9" t="str">
        <f>IF(HBL[[#This Row],[Hållbar mängd]]&gt;0,CONCATENATE(Rapporteringsår,"-",HBL[[#This Row],[ID]]),"")</f>
        <v/>
      </c>
      <c r="F854" s="9" t="str">
        <f>IF(HBL[[#This Row],[Hållbar mängd]]&gt;0,Organisationsnummer,"")</f>
        <v/>
      </c>
      <c r="G854" s="9" t="str">
        <f>IF(HBL[[#This Row],[Hållbar mängd]]&gt;0,Rapporteringsår,"")</f>
        <v/>
      </c>
      <c r="H854" s="76" t="str">
        <f>IFERROR(VLOOKUP(HBL[[#This Row],[Råvara]],Råvaror!$B$3:$D$81,3,FALSE),"")</f>
        <v/>
      </c>
      <c r="I854" s="76" t="str">
        <f>IFERROR(VLOOKUP(HBL[[#This Row],[Råvara]],Råvaror!$B$3:$E$81,4,FALSE),"")</f>
        <v/>
      </c>
      <c r="J854" s="76" t="str">
        <f>IFERROR(VLOOKUP(HBL[[#This Row],[Drivmedel]],DML_drivmedel[[FuelID]:[Drivmedel]],6,FALSE),"")</f>
        <v/>
      </c>
      <c r="K854" s="148">
        <v>3852</v>
      </c>
      <c r="L854" s="3"/>
      <c r="M854" s="3"/>
      <c r="N854" s="3"/>
      <c r="O854" s="78"/>
      <c r="P854" s="3"/>
      <c r="Q854" s="3" t="str">
        <f>IFERROR(HLOOKUP(HBL[[#This Row],[Bränslekategori]],Listor!$G$292:$N$306,IF(HBL[[#This Row],[Enhet]]=Listor!$A$44,14,IF(HBL[[#This Row],[Enhet]]=Listor!$A$45,15,"")),FALSE),"")</f>
        <v/>
      </c>
      <c r="R854" s="3"/>
      <c r="S854" s="3"/>
      <c r="T854" s="3"/>
      <c r="U854" s="3"/>
      <c r="V854" s="3"/>
      <c r="W854" s="3"/>
      <c r="X854" s="3"/>
      <c r="Y854" s="77" t="str">
        <f>IF(HBL[[#This Row],[Produktionskedja]]&lt;&gt;"",VLOOKUP(HBL[[#This Row],[Produktionskedja]],Normalvärden[],4,FALSE),"")</f>
        <v/>
      </c>
      <c r="Z854" s="54"/>
      <c r="AA854" s="3"/>
      <c r="AB854" s="54"/>
      <c r="AC854" s="55" t="str">
        <f>IF(HBL[[#This Row],[Växthusgasutsläpp g CO2e/MJ]]&lt;&gt;"",IF(HBL[[#This Row],[Växthusgasutsläpp g CO2e/MJ]]&gt;(0.5*VLOOKUP(HBL[[#This Row],[Användningsområde]],Användningsområde[],2,FALSE)),"Utsläppsminskningen är mindre än 50 % och uppfyller därför inte hållbarhetskriterierna",""),"")</f>
        <v/>
      </c>
      <c r="AD854" s="55"/>
    </row>
    <row r="855" spans="2:30" x14ac:dyDescent="0.35">
      <c r="B855" s="9" t="str">
        <f>IF(HBL[[#This Row],[Hållbar mängd]]&gt;0,IF(HBL[[#This Row],[Enhet]]=Listor!$A$44,HBL[[#This Row],[Hållbar mängd]]*HBL[[#This Row],[Effektivt värmevärde]]*1000,HBL[[#This Row],[Hållbar mängd]]*HBL[[#This Row],[Effektivt värmevärde]]),"")</f>
        <v/>
      </c>
      <c r="C855" s="120" t="str">
        <f>IFERROR(IF(VLOOKUP(HBL[[#This Row],[Drivmedel]],DML_drivmedel[[FuelID]:[Reduktionsplikt]],10,FALSE)="Ja",VLOOKUP(HBL[[#This Row],[Drivmedelskategori]],Drivmedel[],5,FALSE),""),"")</f>
        <v/>
      </c>
      <c r="D855" s="9" t="str">
        <f>IFERROR(IF(HBL[[#This Row],[Hållbar mängd]]&gt;0,HBL[[#This Row],[Växthusgasutsläpp g CO2e/MJ]]*HBL[[#This Row],[Energimängd MJ]]/1000000,""),"")</f>
        <v/>
      </c>
      <c r="E855" s="9" t="str">
        <f>IF(HBL[[#This Row],[Hållbar mängd]]&gt;0,CONCATENATE(Rapporteringsår,"-",HBL[[#This Row],[ID]]),"")</f>
        <v/>
      </c>
      <c r="F855" s="9" t="str">
        <f>IF(HBL[[#This Row],[Hållbar mängd]]&gt;0,Organisationsnummer,"")</f>
        <v/>
      </c>
      <c r="G855" s="9" t="str">
        <f>IF(HBL[[#This Row],[Hållbar mängd]]&gt;0,Rapporteringsår,"")</f>
        <v/>
      </c>
      <c r="H855" s="76" t="str">
        <f>IFERROR(VLOOKUP(HBL[[#This Row],[Råvara]],Råvaror!$B$3:$D$81,3,FALSE),"")</f>
        <v/>
      </c>
      <c r="I855" s="76" t="str">
        <f>IFERROR(VLOOKUP(HBL[[#This Row],[Råvara]],Råvaror!$B$3:$E$81,4,FALSE),"")</f>
        <v/>
      </c>
      <c r="J855" s="76" t="str">
        <f>IFERROR(VLOOKUP(HBL[[#This Row],[Drivmedel]],DML_drivmedel[[FuelID]:[Drivmedel]],6,FALSE),"")</f>
        <v/>
      </c>
      <c r="K855" s="148">
        <v>3853</v>
      </c>
      <c r="L855" s="3"/>
      <c r="M855" s="3"/>
      <c r="N855" s="3"/>
      <c r="O855" s="78"/>
      <c r="P855" s="3"/>
      <c r="Q855" s="3" t="str">
        <f>IFERROR(HLOOKUP(HBL[[#This Row],[Bränslekategori]],Listor!$G$292:$N$306,IF(HBL[[#This Row],[Enhet]]=Listor!$A$44,14,IF(HBL[[#This Row],[Enhet]]=Listor!$A$45,15,"")),FALSE),"")</f>
        <v/>
      </c>
      <c r="R855" s="3"/>
      <c r="S855" s="3"/>
      <c r="T855" s="3"/>
      <c r="U855" s="3"/>
      <c r="V855" s="3"/>
      <c r="W855" s="3"/>
      <c r="X855" s="3"/>
      <c r="Y855" s="77" t="str">
        <f>IF(HBL[[#This Row],[Produktionskedja]]&lt;&gt;"",VLOOKUP(HBL[[#This Row],[Produktionskedja]],Normalvärden[],4,FALSE),"")</f>
        <v/>
      </c>
      <c r="Z855" s="54"/>
      <c r="AA855" s="3"/>
      <c r="AB855" s="54"/>
      <c r="AC855" s="55" t="str">
        <f>IF(HBL[[#This Row],[Växthusgasutsläpp g CO2e/MJ]]&lt;&gt;"",IF(HBL[[#This Row],[Växthusgasutsläpp g CO2e/MJ]]&gt;(0.5*VLOOKUP(HBL[[#This Row],[Användningsområde]],Användningsområde[],2,FALSE)),"Utsläppsminskningen är mindre än 50 % och uppfyller därför inte hållbarhetskriterierna",""),"")</f>
        <v/>
      </c>
      <c r="AD855" s="55"/>
    </row>
    <row r="856" spans="2:30" x14ac:dyDescent="0.35">
      <c r="B856" s="9" t="str">
        <f>IF(HBL[[#This Row],[Hållbar mängd]]&gt;0,IF(HBL[[#This Row],[Enhet]]=Listor!$A$44,HBL[[#This Row],[Hållbar mängd]]*HBL[[#This Row],[Effektivt värmevärde]]*1000,HBL[[#This Row],[Hållbar mängd]]*HBL[[#This Row],[Effektivt värmevärde]]),"")</f>
        <v/>
      </c>
      <c r="C856" s="120" t="str">
        <f>IFERROR(IF(VLOOKUP(HBL[[#This Row],[Drivmedel]],DML_drivmedel[[FuelID]:[Reduktionsplikt]],10,FALSE)="Ja",VLOOKUP(HBL[[#This Row],[Drivmedelskategori]],Drivmedel[],5,FALSE),""),"")</f>
        <v/>
      </c>
      <c r="D856" s="9" t="str">
        <f>IFERROR(IF(HBL[[#This Row],[Hållbar mängd]]&gt;0,HBL[[#This Row],[Växthusgasutsläpp g CO2e/MJ]]*HBL[[#This Row],[Energimängd MJ]]/1000000,""),"")</f>
        <v/>
      </c>
      <c r="E856" s="9" t="str">
        <f>IF(HBL[[#This Row],[Hållbar mängd]]&gt;0,CONCATENATE(Rapporteringsår,"-",HBL[[#This Row],[ID]]),"")</f>
        <v/>
      </c>
      <c r="F856" s="9" t="str">
        <f>IF(HBL[[#This Row],[Hållbar mängd]]&gt;0,Organisationsnummer,"")</f>
        <v/>
      </c>
      <c r="G856" s="9" t="str">
        <f>IF(HBL[[#This Row],[Hållbar mängd]]&gt;0,Rapporteringsår,"")</f>
        <v/>
      </c>
      <c r="H856" s="76" t="str">
        <f>IFERROR(VLOOKUP(HBL[[#This Row],[Råvara]],Råvaror!$B$3:$D$81,3,FALSE),"")</f>
        <v/>
      </c>
      <c r="I856" s="76" t="str">
        <f>IFERROR(VLOOKUP(HBL[[#This Row],[Råvara]],Råvaror!$B$3:$E$81,4,FALSE),"")</f>
        <v/>
      </c>
      <c r="J856" s="76" t="str">
        <f>IFERROR(VLOOKUP(HBL[[#This Row],[Drivmedel]],DML_drivmedel[[FuelID]:[Drivmedel]],6,FALSE),"")</f>
        <v/>
      </c>
      <c r="K856" s="148">
        <v>3854</v>
      </c>
      <c r="L856" s="3"/>
      <c r="M856" s="3"/>
      <c r="N856" s="3"/>
      <c r="O856" s="78"/>
      <c r="P856" s="3"/>
      <c r="Q856" s="3" t="str">
        <f>IFERROR(HLOOKUP(HBL[[#This Row],[Bränslekategori]],Listor!$G$292:$N$306,IF(HBL[[#This Row],[Enhet]]=Listor!$A$44,14,IF(HBL[[#This Row],[Enhet]]=Listor!$A$45,15,"")),FALSE),"")</f>
        <v/>
      </c>
      <c r="R856" s="3"/>
      <c r="S856" s="3"/>
      <c r="T856" s="3"/>
      <c r="U856" s="3"/>
      <c r="V856" s="3"/>
      <c r="W856" s="3"/>
      <c r="X856" s="3"/>
      <c r="Y856" s="77" t="str">
        <f>IF(HBL[[#This Row],[Produktionskedja]]&lt;&gt;"",VLOOKUP(HBL[[#This Row],[Produktionskedja]],Normalvärden[],4,FALSE),"")</f>
        <v/>
      </c>
      <c r="Z856" s="54"/>
      <c r="AA856" s="3"/>
      <c r="AB856" s="54"/>
      <c r="AC856" s="55" t="str">
        <f>IF(HBL[[#This Row],[Växthusgasutsläpp g CO2e/MJ]]&lt;&gt;"",IF(HBL[[#This Row],[Växthusgasutsläpp g CO2e/MJ]]&gt;(0.5*VLOOKUP(HBL[[#This Row],[Användningsområde]],Användningsområde[],2,FALSE)),"Utsläppsminskningen är mindre än 50 % och uppfyller därför inte hållbarhetskriterierna",""),"")</f>
        <v/>
      </c>
      <c r="AD856" s="55"/>
    </row>
    <row r="857" spans="2:30" x14ac:dyDescent="0.35">
      <c r="B857" s="9" t="str">
        <f>IF(HBL[[#This Row],[Hållbar mängd]]&gt;0,IF(HBL[[#This Row],[Enhet]]=Listor!$A$44,HBL[[#This Row],[Hållbar mängd]]*HBL[[#This Row],[Effektivt värmevärde]]*1000,HBL[[#This Row],[Hållbar mängd]]*HBL[[#This Row],[Effektivt värmevärde]]),"")</f>
        <v/>
      </c>
      <c r="C857" s="120" t="str">
        <f>IFERROR(IF(VLOOKUP(HBL[[#This Row],[Drivmedel]],DML_drivmedel[[FuelID]:[Reduktionsplikt]],10,FALSE)="Ja",VLOOKUP(HBL[[#This Row],[Drivmedelskategori]],Drivmedel[],5,FALSE),""),"")</f>
        <v/>
      </c>
      <c r="D857" s="9" t="str">
        <f>IFERROR(IF(HBL[[#This Row],[Hållbar mängd]]&gt;0,HBL[[#This Row],[Växthusgasutsläpp g CO2e/MJ]]*HBL[[#This Row],[Energimängd MJ]]/1000000,""),"")</f>
        <v/>
      </c>
      <c r="E857" s="9" t="str">
        <f>IF(HBL[[#This Row],[Hållbar mängd]]&gt;0,CONCATENATE(Rapporteringsår,"-",HBL[[#This Row],[ID]]),"")</f>
        <v/>
      </c>
      <c r="F857" s="9" t="str">
        <f>IF(HBL[[#This Row],[Hållbar mängd]]&gt;0,Organisationsnummer,"")</f>
        <v/>
      </c>
      <c r="G857" s="9" t="str">
        <f>IF(HBL[[#This Row],[Hållbar mängd]]&gt;0,Rapporteringsår,"")</f>
        <v/>
      </c>
      <c r="H857" s="76" t="str">
        <f>IFERROR(VLOOKUP(HBL[[#This Row],[Råvara]],Råvaror!$B$3:$D$81,3,FALSE),"")</f>
        <v/>
      </c>
      <c r="I857" s="76" t="str">
        <f>IFERROR(VLOOKUP(HBL[[#This Row],[Råvara]],Råvaror!$B$3:$E$81,4,FALSE),"")</f>
        <v/>
      </c>
      <c r="J857" s="76" t="str">
        <f>IFERROR(VLOOKUP(HBL[[#This Row],[Drivmedel]],DML_drivmedel[[FuelID]:[Drivmedel]],6,FALSE),"")</f>
        <v/>
      </c>
      <c r="K857" s="148">
        <v>3855</v>
      </c>
      <c r="L857" s="3"/>
      <c r="M857" s="3"/>
      <c r="N857" s="3"/>
      <c r="O857" s="78"/>
      <c r="P857" s="3"/>
      <c r="Q857" s="3" t="str">
        <f>IFERROR(HLOOKUP(HBL[[#This Row],[Bränslekategori]],Listor!$G$292:$N$306,IF(HBL[[#This Row],[Enhet]]=Listor!$A$44,14,IF(HBL[[#This Row],[Enhet]]=Listor!$A$45,15,"")),FALSE),"")</f>
        <v/>
      </c>
      <c r="R857" s="3"/>
      <c r="S857" s="3"/>
      <c r="T857" s="3"/>
      <c r="U857" s="3"/>
      <c r="V857" s="3"/>
      <c r="W857" s="3"/>
      <c r="X857" s="3"/>
      <c r="Y857" s="77" t="str">
        <f>IF(HBL[[#This Row],[Produktionskedja]]&lt;&gt;"",VLOOKUP(HBL[[#This Row],[Produktionskedja]],Normalvärden[],4,FALSE),"")</f>
        <v/>
      </c>
      <c r="Z857" s="54"/>
      <c r="AA857" s="3"/>
      <c r="AB857" s="54"/>
      <c r="AC857" s="55" t="str">
        <f>IF(HBL[[#This Row],[Växthusgasutsläpp g CO2e/MJ]]&lt;&gt;"",IF(HBL[[#This Row],[Växthusgasutsläpp g CO2e/MJ]]&gt;(0.5*VLOOKUP(HBL[[#This Row],[Användningsområde]],Användningsområde[],2,FALSE)),"Utsläppsminskningen är mindre än 50 % och uppfyller därför inte hållbarhetskriterierna",""),"")</f>
        <v/>
      </c>
      <c r="AD857" s="55"/>
    </row>
    <row r="858" spans="2:30" x14ac:dyDescent="0.35">
      <c r="B858" s="9" t="str">
        <f>IF(HBL[[#This Row],[Hållbar mängd]]&gt;0,IF(HBL[[#This Row],[Enhet]]=Listor!$A$44,HBL[[#This Row],[Hållbar mängd]]*HBL[[#This Row],[Effektivt värmevärde]]*1000,HBL[[#This Row],[Hållbar mängd]]*HBL[[#This Row],[Effektivt värmevärde]]),"")</f>
        <v/>
      </c>
      <c r="C858" s="120" t="str">
        <f>IFERROR(IF(VLOOKUP(HBL[[#This Row],[Drivmedel]],DML_drivmedel[[FuelID]:[Reduktionsplikt]],10,FALSE)="Ja",VLOOKUP(HBL[[#This Row],[Drivmedelskategori]],Drivmedel[],5,FALSE),""),"")</f>
        <v/>
      </c>
      <c r="D858" s="9" t="str">
        <f>IFERROR(IF(HBL[[#This Row],[Hållbar mängd]]&gt;0,HBL[[#This Row],[Växthusgasutsläpp g CO2e/MJ]]*HBL[[#This Row],[Energimängd MJ]]/1000000,""),"")</f>
        <v/>
      </c>
      <c r="E858" s="9" t="str">
        <f>IF(HBL[[#This Row],[Hållbar mängd]]&gt;0,CONCATENATE(Rapporteringsår,"-",HBL[[#This Row],[ID]]),"")</f>
        <v/>
      </c>
      <c r="F858" s="9" t="str">
        <f>IF(HBL[[#This Row],[Hållbar mängd]]&gt;0,Organisationsnummer,"")</f>
        <v/>
      </c>
      <c r="G858" s="9" t="str">
        <f>IF(HBL[[#This Row],[Hållbar mängd]]&gt;0,Rapporteringsår,"")</f>
        <v/>
      </c>
      <c r="H858" s="76" t="str">
        <f>IFERROR(VLOOKUP(HBL[[#This Row],[Råvara]],Råvaror!$B$3:$D$81,3,FALSE),"")</f>
        <v/>
      </c>
      <c r="I858" s="76" t="str">
        <f>IFERROR(VLOOKUP(HBL[[#This Row],[Råvara]],Råvaror!$B$3:$E$81,4,FALSE),"")</f>
        <v/>
      </c>
      <c r="J858" s="76" t="str">
        <f>IFERROR(VLOOKUP(HBL[[#This Row],[Drivmedel]],DML_drivmedel[[FuelID]:[Drivmedel]],6,FALSE),"")</f>
        <v/>
      </c>
      <c r="K858" s="148">
        <v>3856</v>
      </c>
      <c r="L858" s="3"/>
      <c r="M858" s="3"/>
      <c r="N858" s="3"/>
      <c r="O858" s="78"/>
      <c r="P858" s="3"/>
      <c r="Q858" s="3" t="str">
        <f>IFERROR(HLOOKUP(HBL[[#This Row],[Bränslekategori]],Listor!$G$292:$N$306,IF(HBL[[#This Row],[Enhet]]=Listor!$A$44,14,IF(HBL[[#This Row],[Enhet]]=Listor!$A$45,15,"")),FALSE),"")</f>
        <v/>
      </c>
      <c r="R858" s="3"/>
      <c r="S858" s="3"/>
      <c r="T858" s="3"/>
      <c r="U858" s="3"/>
      <c r="V858" s="3"/>
      <c r="W858" s="3"/>
      <c r="X858" s="3"/>
      <c r="Y858" s="77" t="str">
        <f>IF(HBL[[#This Row],[Produktionskedja]]&lt;&gt;"",VLOOKUP(HBL[[#This Row],[Produktionskedja]],Normalvärden[],4,FALSE),"")</f>
        <v/>
      </c>
      <c r="Z858" s="54"/>
      <c r="AA858" s="3"/>
      <c r="AB858" s="54"/>
      <c r="AC858" s="55" t="str">
        <f>IF(HBL[[#This Row],[Växthusgasutsläpp g CO2e/MJ]]&lt;&gt;"",IF(HBL[[#This Row],[Växthusgasutsläpp g CO2e/MJ]]&gt;(0.5*VLOOKUP(HBL[[#This Row],[Användningsområde]],Användningsområde[],2,FALSE)),"Utsläppsminskningen är mindre än 50 % och uppfyller därför inte hållbarhetskriterierna",""),"")</f>
        <v/>
      </c>
      <c r="AD858" s="55"/>
    </row>
    <row r="859" spans="2:30" x14ac:dyDescent="0.35">
      <c r="B859" s="9" t="str">
        <f>IF(HBL[[#This Row],[Hållbar mängd]]&gt;0,IF(HBL[[#This Row],[Enhet]]=Listor!$A$44,HBL[[#This Row],[Hållbar mängd]]*HBL[[#This Row],[Effektivt värmevärde]]*1000,HBL[[#This Row],[Hållbar mängd]]*HBL[[#This Row],[Effektivt värmevärde]]),"")</f>
        <v/>
      </c>
      <c r="C859" s="120" t="str">
        <f>IFERROR(IF(VLOOKUP(HBL[[#This Row],[Drivmedel]],DML_drivmedel[[FuelID]:[Reduktionsplikt]],10,FALSE)="Ja",VLOOKUP(HBL[[#This Row],[Drivmedelskategori]],Drivmedel[],5,FALSE),""),"")</f>
        <v/>
      </c>
      <c r="D859" s="9" t="str">
        <f>IFERROR(IF(HBL[[#This Row],[Hållbar mängd]]&gt;0,HBL[[#This Row],[Växthusgasutsläpp g CO2e/MJ]]*HBL[[#This Row],[Energimängd MJ]]/1000000,""),"")</f>
        <v/>
      </c>
      <c r="E859" s="9" t="str">
        <f>IF(HBL[[#This Row],[Hållbar mängd]]&gt;0,CONCATENATE(Rapporteringsår,"-",HBL[[#This Row],[ID]]),"")</f>
        <v/>
      </c>
      <c r="F859" s="9" t="str">
        <f>IF(HBL[[#This Row],[Hållbar mängd]]&gt;0,Organisationsnummer,"")</f>
        <v/>
      </c>
      <c r="G859" s="9" t="str">
        <f>IF(HBL[[#This Row],[Hållbar mängd]]&gt;0,Rapporteringsår,"")</f>
        <v/>
      </c>
      <c r="H859" s="76" t="str">
        <f>IFERROR(VLOOKUP(HBL[[#This Row],[Råvara]],Råvaror!$B$3:$D$81,3,FALSE),"")</f>
        <v/>
      </c>
      <c r="I859" s="76" t="str">
        <f>IFERROR(VLOOKUP(HBL[[#This Row],[Råvara]],Råvaror!$B$3:$E$81,4,FALSE),"")</f>
        <v/>
      </c>
      <c r="J859" s="76" t="str">
        <f>IFERROR(VLOOKUP(HBL[[#This Row],[Drivmedel]],DML_drivmedel[[FuelID]:[Drivmedel]],6,FALSE),"")</f>
        <v/>
      </c>
      <c r="K859" s="148">
        <v>3857</v>
      </c>
      <c r="L859" s="3"/>
      <c r="M859" s="3"/>
      <c r="N859" s="3"/>
      <c r="O859" s="78"/>
      <c r="P859" s="3"/>
      <c r="Q859" s="3" t="str">
        <f>IFERROR(HLOOKUP(HBL[[#This Row],[Bränslekategori]],Listor!$G$292:$N$306,IF(HBL[[#This Row],[Enhet]]=Listor!$A$44,14,IF(HBL[[#This Row],[Enhet]]=Listor!$A$45,15,"")),FALSE),"")</f>
        <v/>
      </c>
      <c r="R859" s="3"/>
      <c r="S859" s="3"/>
      <c r="T859" s="3"/>
      <c r="U859" s="3"/>
      <c r="V859" s="3"/>
      <c r="W859" s="3"/>
      <c r="X859" s="3"/>
      <c r="Y859" s="77" t="str">
        <f>IF(HBL[[#This Row],[Produktionskedja]]&lt;&gt;"",VLOOKUP(HBL[[#This Row],[Produktionskedja]],Normalvärden[],4,FALSE),"")</f>
        <v/>
      </c>
      <c r="Z859" s="54"/>
      <c r="AA859" s="3"/>
      <c r="AB859" s="54"/>
      <c r="AC859" s="55" t="str">
        <f>IF(HBL[[#This Row],[Växthusgasutsläpp g CO2e/MJ]]&lt;&gt;"",IF(HBL[[#This Row],[Växthusgasutsläpp g CO2e/MJ]]&gt;(0.5*VLOOKUP(HBL[[#This Row],[Användningsområde]],Användningsområde[],2,FALSE)),"Utsläppsminskningen är mindre än 50 % och uppfyller därför inte hållbarhetskriterierna",""),"")</f>
        <v/>
      </c>
      <c r="AD859" s="55"/>
    </row>
    <row r="860" spans="2:30" x14ac:dyDescent="0.35">
      <c r="B860" s="9" t="str">
        <f>IF(HBL[[#This Row],[Hållbar mängd]]&gt;0,IF(HBL[[#This Row],[Enhet]]=Listor!$A$44,HBL[[#This Row],[Hållbar mängd]]*HBL[[#This Row],[Effektivt värmevärde]]*1000,HBL[[#This Row],[Hållbar mängd]]*HBL[[#This Row],[Effektivt värmevärde]]),"")</f>
        <v/>
      </c>
      <c r="C860" s="120" t="str">
        <f>IFERROR(IF(VLOOKUP(HBL[[#This Row],[Drivmedel]],DML_drivmedel[[FuelID]:[Reduktionsplikt]],10,FALSE)="Ja",VLOOKUP(HBL[[#This Row],[Drivmedelskategori]],Drivmedel[],5,FALSE),""),"")</f>
        <v/>
      </c>
      <c r="D860" s="9" t="str">
        <f>IFERROR(IF(HBL[[#This Row],[Hållbar mängd]]&gt;0,HBL[[#This Row],[Växthusgasutsläpp g CO2e/MJ]]*HBL[[#This Row],[Energimängd MJ]]/1000000,""),"")</f>
        <v/>
      </c>
      <c r="E860" s="9" t="str">
        <f>IF(HBL[[#This Row],[Hållbar mängd]]&gt;0,CONCATENATE(Rapporteringsår,"-",HBL[[#This Row],[ID]]),"")</f>
        <v/>
      </c>
      <c r="F860" s="9" t="str">
        <f>IF(HBL[[#This Row],[Hållbar mängd]]&gt;0,Organisationsnummer,"")</f>
        <v/>
      </c>
      <c r="G860" s="9" t="str">
        <f>IF(HBL[[#This Row],[Hållbar mängd]]&gt;0,Rapporteringsår,"")</f>
        <v/>
      </c>
      <c r="H860" s="76" t="str">
        <f>IFERROR(VLOOKUP(HBL[[#This Row],[Råvara]],Råvaror!$B$3:$D$81,3,FALSE),"")</f>
        <v/>
      </c>
      <c r="I860" s="76" t="str">
        <f>IFERROR(VLOOKUP(HBL[[#This Row],[Råvara]],Råvaror!$B$3:$E$81,4,FALSE),"")</f>
        <v/>
      </c>
      <c r="J860" s="76" t="str">
        <f>IFERROR(VLOOKUP(HBL[[#This Row],[Drivmedel]],DML_drivmedel[[FuelID]:[Drivmedel]],6,FALSE),"")</f>
        <v/>
      </c>
      <c r="K860" s="148">
        <v>3858</v>
      </c>
      <c r="L860" s="3"/>
      <c r="M860" s="3"/>
      <c r="N860" s="3"/>
      <c r="O860" s="78"/>
      <c r="P860" s="3"/>
      <c r="Q860" s="3" t="str">
        <f>IFERROR(HLOOKUP(HBL[[#This Row],[Bränslekategori]],Listor!$G$292:$N$306,IF(HBL[[#This Row],[Enhet]]=Listor!$A$44,14,IF(HBL[[#This Row],[Enhet]]=Listor!$A$45,15,"")),FALSE),"")</f>
        <v/>
      </c>
      <c r="R860" s="3"/>
      <c r="S860" s="3"/>
      <c r="T860" s="3"/>
      <c r="U860" s="3"/>
      <c r="V860" s="3"/>
      <c r="W860" s="3"/>
      <c r="X860" s="3"/>
      <c r="Y860" s="77" t="str">
        <f>IF(HBL[[#This Row],[Produktionskedja]]&lt;&gt;"",VLOOKUP(HBL[[#This Row],[Produktionskedja]],Normalvärden[],4,FALSE),"")</f>
        <v/>
      </c>
      <c r="Z860" s="54"/>
      <c r="AA860" s="3"/>
      <c r="AB860" s="54"/>
      <c r="AC860" s="55" t="str">
        <f>IF(HBL[[#This Row],[Växthusgasutsläpp g CO2e/MJ]]&lt;&gt;"",IF(HBL[[#This Row],[Växthusgasutsläpp g CO2e/MJ]]&gt;(0.5*VLOOKUP(HBL[[#This Row],[Användningsområde]],Användningsområde[],2,FALSE)),"Utsläppsminskningen är mindre än 50 % och uppfyller därför inte hållbarhetskriterierna",""),"")</f>
        <v/>
      </c>
      <c r="AD860" s="55"/>
    </row>
    <row r="861" spans="2:30" x14ac:dyDescent="0.35">
      <c r="B861" s="9" t="str">
        <f>IF(HBL[[#This Row],[Hållbar mängd]]&gt;0,IF(HBL[[#This Row],[Enhet]]=Listor!$A$44,HBL[[#This Row],[Hållbar mängd]]*HBL[[#This Row],[Effektivt värmevärde]]*1000,HBL[[#This Row],[Hållbar mängd]]*HBL[[#This Row],[Effektivt värmevärde]]),"")</f>
        <v/>
      </c>
      <c r="C861" s="120" t="str">
        <f>IFERROR(IF(VLOOKUP(HBL[[#This Row],[Drivmedel]],DML_drivmedel[[FuelID]:[Reduktionsplikt]],10,FALSE)="Ja",VLOOKUP(HBL[[#This Row],[Drivmedelskategori]],Drivmedel[],5,FALSE),""),"")</f>
        <v/>
      </c>
      <c r="D861" s="9" t="str">
        <f>IFERROR(IF(HBL[[#This Row],[Hållbar mängd]]&gt;0,HBL[[#This Row],[Växthusgasutsläpp g CO2e/MJ]]*HBL[[#This Row],[Energimängd MJ]]/1000000,""),"")</f>
        <v/>
      </c>
      <c r="E861" s="9" t="str">
        <f>IF(HBL[[#This Row],[Hållbar mängd]]&gt;0,CONCATENATE(Rapporteringsår,"-",HBL[[#This Row],[ID]]),"")</f>
        <v/>
      </c>
      <c r="F861" s="9" t="str">
        <f>IF(HBL[[#This Row],[Hållbar mängd]]&gt;0,Organisationsnummer,"")</f>
        <v/>
      </c>
      <c r="G861" s="9" t="str">
        <f>IF(HBL[[#This Row],[Hållbar mängd]]&gt;0,Rapporteringsår,"")</f>
        <v/>
      </c>
      <c r="H861" s="76" t="str">
        <f>IFERROR(VLOOKUP(HBL[[#This Row],[Råvara]],Råvaror!$B$3:$D$81,3,FALSE),"")</f>
        <v/>
      </c>
      <c r="I861" s="76" t="str">
        <f>IFERROR(VLOOKUP(HBL[[#This Row],[Råvara]],Råvaror!$B$3:$E$81,4,FALSE),"")</f>
        <v/>
      </c>
      <c r="J861" s="76" t="str">
        <f>IFERROR(VLOOKUP(HBL[[#This Row],[Drivmedel]],DML_drivmedel[[FuelID]:[Drivmedel]],6,FALSE),"")</f>
        <v/>
      </c>
      <c r="K861" s="148">
        <v>3859</v>
      </c>
      <c r="L861" s="3"/>
      <c r="M861" s="3"/>
      <c r="N861" s="3"/>
      <c r="O861" s="78"/>
      <c r="P861" s="3"/>
      <c r="Q861" s="3" t="str">
        <f>IFERROR(HLOOKUP(HBL[[#This Row],[Bränslekategori]],Listor!$G$292:$N$306,IF(HBL[[#This Row],[Enhet]]=Listor!$A$44,14,IF(HBL[[#This Row],[Enhet]]=Listor!$A$45,15,"")),FALSE),"")</f>
        <v/>
      </c>
      <c r="R861" s="3"/>
      <c r="S861" s="3"/>
      <c r="T861" s="3"/>
      <c r="U861" s="3"/>
      <c r="V861" s="3"/>
      <c r="W861" s="3"/>
      <c r="X861" s="3"/>
      <c r="Y861" s="77" t="str">
        <f>IF(HBL[[#This Row],[Produktionskedja]]&lt;&gt;"",VLOOKUP(HBL[[#This Row],[Produktionskedja]],Normalvärden[],4,FALSE),"")</f>
        <v/>
      </c>
      <c r="Z861" s="54"/>
      <c r="AA861" s="3"/>
      <c r="AB861" s="54"/>
      <c r="AC861" s="55" t="str">
        <f>IF(HBL[[#This Row],[Växthusgasutsläpp g CO2e/MJ]]&lt;&gt;"",IF(HBL[[#This Row],[Växthusgasutsläpp g CO2e/MJ]]&gt;(0.5*VLOOKUP(HBL[[#This Row],[Användningsområde]],Användningsområde[],2,FALSE)),"Utsläppsminskningen är mindre än 50 % och uppfyller därför inte hållbarhetskriterierna",""),"")</f>
        <v/>
      </c>
      <c r="AD861" s="55"/>
    </row>
    <row r="862" spans="2:30" x14ac:dyDescent="0.35">
      <c r="B862" s="9" t="str">
        <f>IF(HBL[[#This Row],[Hållbar mängd]]&gt;0,IF(HBL[[#This Row],[Enhet]]=Listor!$A$44,HBL[[#This Row],[Hållbar mängd]]*HBL[[#This Row],[Effektivt värmevärde]]*1000,HBL[[#This Row],[Hållbar mängd]]*HBL[[#This Row],[Effektivt värmevärde]]),"")</f>
        <v/>
      </c>
      <c r="C862" s="120" t="str">
        <f>IFERROR(IF(VLOOKUP(HBL[[#This Row],[Drivmedel]],DML_drivmedel[[FuelID]:[Reduktionsplikt]],10,FALSE)="Ja",VLOOKUP(HBL[[#This Row],[Drivmedelskategori]],Drivmedel[],5,FALSE),""),"")</f>
        <v/>
      </c>
      <c r="D862" s="9" t="str">
        <f>IFERROR(IF(HBL[[#This Row],[Hållbar mängd]]&gt;0,HBL[[#This Row],[Växthusgasutsläpp g CO2e/MJ]]*HBL[[#This Row],[Energimängd MJ]]/1000000,""),"")</f>
        <v/>
      </c>
      <c r="E862" s="9" t="str">
        <f>IF(HBL[[#This Row],[Hållbar mängd]]&gt;0,CONCATENATE(Rapporteringsår,"-",HBL[[#This Row],[ID]]),"")</f>
        <v/>
      </c>
      <c r="F862" s="9" t="str">
        <f>IF(HBL[[#This Row],[Hållbar mängd]]&gt;0,Organisationsnummer,"")</f>
        <v/>
      </c>
      <c r="G862" s="9" t="str">
        <f>IF(HBL[[#This Row],[Hållbar mängd]]&gt;0,Rapporteringsår,"")</f>
        <v/>
      </c>
      <c r="H862" s="76" t="str">
        <f>IFERROR(VLOOKUP(HBL[[#This Row],[Råvara]],Råvaror!$B$3:$D$81,3,FALSE),"")</f>
        <v/>
      </c>
      <c r="I862" s="76" t="str">
        <f>IFERROR(VLOOKUP(HBL[[#This Row],[Råvara]],Råvaror!$B$3:$E$81,4,FALSE),"")</f>
        <v/>
      </c>
      <c r="J862" s="76" t="str">
        <f>IFERROR(VLOOKUP(HBL[[#This Row],[Drivmedel]],DML_drivmedel[[FuelID]:[Drivmedel]],6,FALSE),"")</f>
        <v/>
      </c>
      <c r="K862" s="148">
        <v>3860</v>
      </c>
      <c r="L862" s="3"/>
      <c r="M862" s="3"/>
      <c r="N862" s="3"/>
      <c r="O862" s="78"/>
      <c r="P862" s="3"/>
      <c r="Q862" s="3" t="str">
        <f>IFERROR(HLOOKUP(HBL[[#This Row],[Bränslekategori]],Listor!$G$292:$N$306,IF(HBL[[#This Row],[Enhet]]=Listor!$A$44,14,IF(HBL[[#This Row],[Enhet]]=Listor!$A$45,15,"")),FALSE),"")</f>
        <v/>
      </c>
      <c r="R862" s="3"/>
      <c r="S862" s="3"/>
      <c r="T862" s="3"/>
      <c r="U862" s="3"/>
      <c r="V862" s="3"/>
      <c r="W862" s="3"/>
      <c r="X862" s="3"/>
      <c r="Y862" s="77" t="str">
        <f>IF(HBL[[#This Row],[Produktionskedja]]&lt;&gt;"",VLOOKUP(HBL[[#This Row],[Produktionskedja]],Normalvärden[],4,FALSE),"")</f>
        <v/>
      </c>
      <c r="Z862" s="54"/>
      <c r="AA862" s="3"/>
      <c r="AB862" s="54"/>
      <c r="AC862" s="55" t="str">
        <f>IF(HBL[[#This Row],[Växthusgasutsläpp g CO2e/MJ]]&lt;&gt;"",IF(HBL[[#This Row],[Växthusgasutsläpp g CO2e/MJ]]&gt;(0.5*VLOOKUP(HBL[[#This Row],[Användningsområde]],Användningsområde[],2,FALSE)),"Utsläppsminskningen är mindre än 50 % och uppfyller därför inte hållbarhetskriterierna",""),"")</f>
        <v/>
      </c>
      <c r="AD862" s="55"/>
    </row>
    <row r="863" spans="2:30" x14ac:dyDescent="0.35">
      <c r="B863" s="9" t="str">
        <f>IF(HBL[[#This Row],[Hållbar mängd]]&gt;0,IF(HBL[[#This Row],[Enhet]]=Listor!$A$44,HBL[[#This Row],[Hållbar mängd]]*HBL[[#This Row],[Effektivt värmevärde]]*1000,HBL[[#This Row],[Hållbar mängd]]*HBL[[#This Row],[Effektivt värmevärde]]),"")</f>
        <v/>
      </c>
      <c r="C863" s="120" t="str">
        <f>IFERROR(IF(VLOOKUP(HBL[[#This Row],[Drivmedel]],DML_drivmedel[[FuelID]:[Reduktionsplikt]],10,FALSE)="Ja",VLOOKUP(HBL[[#This Row],[Drivmedelskategori]],Drivmedel[],5,FALSE),""),"")</f>
        <v/>
      </c>
      <c r="D863" s="9" t="str">
        <f>IFERROR(IF(HBL[[#This Row],[Hållbar mängd]]&gt;0,HBL[[#This Row],[Växthusgasutsläpp g CO2e/MJ]]*HBL[[#This Row],[Energimängd MJ]]/1000000,""),"")</f>
        <v/>
      </c>
      <c r="E863" s="9" t="str">
        <f>IF(HBL[[#This Row],[Hållbar mängd]]&gt;0,CONCATENATE(Rapporteringsår,"-",HBL[[#This Row],[ID]]),"")</f>
        <v/>
      </c>
      <c r="F863" s="9" t="str">
        <f>IF(HBL[[#This Row],[Hållbar mängd]]&gt;0,Organisationsnummer,"")</f>
        <v/>
      </c>
      <c r="G863" s="9" t="str">
        <f>IF(HBL[[#This Row],[Hållbar mängd]]&gt;0,Rapporteringsår,"")</f>
        <v/>
      </c>
      <c r="H863" s="76" t="str">
        <f>IFERROR(VLOOKUP(HBL[[#This Row],[Råvara]],Råvaror!$B$3:$D$81,3,FALSE),"")</f>
        <v/>
      </c>
      <c r="I863" s="76" t="str">
        <f>IFERROR(VLOOKUP(HBL[[#This Row],[Råvara]],Råvaror!$B$3:$E$81,4,FALSE),"")</f>
        <v/>
      </c>
      <c r="J863" s="76" t="str">
        <f>IFERROR(VLOOKUP(HBL[[#This Row],[Drivmedel]],DML_drivmedel[[FuelID]:[Drivmedel]],6,FALSE),"")</f>
        <v/>
      </c>
      <c r="K863" s="148">
        <v>3861</v>
      </c>
      <c r="L863" s="3"/>
      <c r="M863" s="3"/>
      <c r="N863" s="3"/>
      <c r="O863" s="78"/>
      <c r="P863" s="3"/>
      <c r="Q863" s="3" t="str">
        <f>IFERROR(HLOOKUP(HBL[[#This Row],[Bränslekategori]],Listor!$G$292:$N$306,IF(HBL[[#This Row],[Enhet]]=Listor!$A$44,14,IF(HBL[[#This Row],[Enhet]]=Listor!$A$45,15,"")),FALSE),"")</f>
        <v/>
      </c>
      <c r="R863" s="3"/>
      <c r="S863" s="3"/>
      <c r="T863" s="3"/>
      <c r="U863" s="3"/>
      <c r="V863" s="3"/>
      <c r="W863" s="3"/>
      <c r="X863" s="3"/>
      <c r="Y863" s="77" t="str">
        <f>IF(HBL[[#This Row],[Produktionskedja]]&lt;&gt;"",VLOOKUP(HBL[[#This Row],[Produktionskedja]],Normalvärden[],4,FALSE),"")</f>
        <v/>
      </c>
      <c r="Z863" s="54"/>
      <c r="AA863" s="3"/>
      <c r="AB863" s="54"/>
      <c r="AC863" s="55" t="str">
        <f>IF(HBL[[#This Row],[Växthusgasutsläpp g CO2e/MJ]]&lt;&gt;"",IF(HBL[[#This Row],[Växthusgasutsläpp g CO2e/MJ]]&gt;(0.5*VLOOKUP(HBL[[#This Row],[Användningsområde]],Användningsområde[],2,FALSE)),"Utsläppsminskningen är mindre än 50 % och uppfyller därför inte hållbarhetskriterierna",""),"")</f>
        <v/>
      </c>
      <c r="AD863" s="55"/>
    </row>
    <row r="864" spans="2:30" x14ac:dyDescent="0.35">
      <c r="B864" s="9" t="str">
        <f>IF(HBL[[#This Row],[Hållbar mängd]]&gt;0,IF(HBL[[#This Row],[Enhet]]=Listor!$A$44,HBL[[#This Row],[Hållbar mängd]]*HBL[[#This Row],[Effektivt värmevärde]]*1000,HBL[[#This Row],[Hållbar mängd]]*HBL[[#This Row],[Effektivt värmevärde]]),"")</f>
        <v/>
      </c>
      <c r="C864" s="120" t="str">
        <f>IFERROR(IF(VLOOKUP(HBL[[#This Row],[Drivmedel]],DML_drivmedel[[FuelID]:[Reduktionsplikt]],10,FALSE)="Ja",VLOOKUP(HBL[[#This Row],[Drivmedelskategori]],Drivmedel[],5,FALSE),""),"")</f>
        <v/>
      </c>
      <c r="D864" s="9" t="str">
        <f>IFERROR(IF(HBL[[#This Row],[Hållbar mängd]]&gt;0,HBL[[#This Row],[Växthusgasutsläpp g CO2e/MJ]]*HBL[[#This Row],[Energimängd MJ]]/1000000,""),"")</f>
        <v/>
      </c>
      <c r="E864" s="9" t="str">
        <f>IF(HBL[[#This Row],[Hållbar mängd]]&gt;0,CONCATENATE(Rapporteringsår,"-",HBL[[#This Row],[ID]]),"")</f>
        <v/>
      </c>
      <c r="F864" s="9" t="str">
        <f>IF(HBL[[#This Row],[Hållbar mängd]]&gt;0,Organisationsnummer,"")</f>
        <v/>
      </c>
      <c r="G864" s="9" t="str">
        <f>IF(HBL[[#This Row],[Hållbar mängd]]&gt;0,Rapporteringsår,"")</f>
        <v/>
      </c>
      <c r="H864" s="76" t="str">
        <f>IFERROR(VLOOKUP(HBL[[#This Row],[Råvara]],Råvaror!$B$3:$D$81,3,FALSE),"")</f>
        <v/>
      </c>
      <c r="I864" s="76" t="str">
        <f>IFERROR(VLOOKUP(HBL[[#This Row],[Råvara]],Råvaror!$B$3:$E$81,4,FALSE),"")</f>
        <v/>
      </c>
      <c r="J864" s="76" t="str">
        <f>IFERROR(VLOOKUP(HBL[[#This Row],[Drivmedel]],DML_drivmedel[[FuelID]:[Drivmedel]],6,FALSE),"")</f>
        <v/>
      </c>
      <c r="K864" s="148">
        <v>3862</v>
      </c>
      <c r="L864" s="3"/>
      <c r="M864" s="3"/>
      <c r="N864" s="3"/>
      <c r="O864" s="78"/>
      <c r="P864" s="3"/>
      <c r="Q864" s="3" t="str">
        <f>IFERROR(HLOOKUP(HBL[[#This Row],[Bränslekategori]],Listor!$G$292:$N$306,IF(HBL[[#This Row],[Enhet]]=Listor!$A$44,14,IF(HBL[[#This Row],[Enhet]]=Listor!$A$45,15,"")),FALSE),"")</f>
        <v/>
      </c>
      <c r="R864" s="3"/>
      <c r="S864" s="3"/>
      <c r="T864" s="3"/>
      <c r="U864" s="3"/>
      <c r="V864" s="3"/>
      <c r="W864" s="3"/>
      <c r="X864" s="3"/>
      <c r="Y864" s="77" t="str">
        <f>IF(HBL[[#This Row],[Produktionskedja]]&lt;&gt;"",VLOOKUP(HBL[[#This Row],[Produktionskedja]],Normalvärden[],4,FALSE),"")</f>
        <v/>
      </c>
      <c r="Z864" s="54"/>
      <c r="AA864" s="3"/>
      <c r="AB864" s="54"/>
      <c r="AC864" s="55" t="str">
        <f>IF(HBL[[#This Row],[Växthusgasutsläpp g CO2e/MJ]]&lt;&gt;"",IF(HBL[[#This Row],[Växthusgasutsläpp g CO2e/MJ]]&gt;(0.5*VLOOKUP(HBL[[#This Row],[Användningsområde]],Användningsområde[],2,FALSE)),"Utsläppsminskningen är mindre än 50 % och uppfyller därför inte hållbarhetskriterierna",""),"")</f>
        <v/>
      </c>
      <c r="AD864" s="55"/>
    </row>
    <row r="865" spans="2:30" x14ac:dyDescent="0.35">
      <c r="B865" s="9" t="str">
        <f>IF(HBL[[#This Row],[Hållbar mängd]]&gt;0,IF(HBL[[#This Row],[Enhet]]=Listor!$A$44,HBL[[#This Row],[Hållbar mängd]]*HBL[[#This Row],[Effektivt värmevärde]]*1000,HBL[[#This Row],[Hållbar mängd]]*HBL[[#This Row],[Effektivt värmevärde]]),"")</f>
        <v/>
      </c>
      <c r="C865" s="120" t="str">
        <f>IFERROR(IF(VLOOKUP(HBL[[#This Row],[Drivmedel]],DML_drivmedel[[FuelID]:[Reduktionsplikt]],10,FALSE)="Ja",VLOOKUP(HBL[[#This Row],[Drivmedelskategori]],Drivmedel[],5,FALSE),""),"")</f>
        <v/>
      </c>
      <c r="D865" s="9" t="str">
        <f>IFERROR(IF(HBL[[#This Row],[Hållbar mängd]]&gt;0,HBL[[#This Row],[Växthusgasutsläpp g CO2e/MJ]]*HBL[[#This Row],[Energimängd MJ]]/1000000,""),"")</f>
        <v/>
      </c>
      <c r="E865" s="9" t="str">
        <f>IF(HBL[[#This Row],[Hållbar mängd]]&gt;0,CONCATENATE(Rapporteringsår,"-",HBL[[#This Row],[ID]]),"")</f>
        <v/>
      </c>
      <c r="F865" s="9" t="str">
        <f>IF(HBL[[#This Row],[Hållbar mängd]]&gt;0,Organisationsnummer,"")</f>
        <v/>
      </c>
      <c r="G865" s="9" t="str">
        <f>IF(HBL[[#This Row],[Hållbar mängd]]&gt;0,Rapporteringsår,"")</f>
        <v/>
      </c>
      <c r="H865" s="76" t="str">
        <f>IFERROR(VLOOKUP(HBL[[#This Row],[Råvara]],Råvaror!$B$3:$D$81,3,FALSE),"")</f>
        <v/>
      </c>
      <c r="I865" s="76" t="str">
        <f>IFERROR(VLOOKUP(HBL[[#This Row],[Råvara]],Råvaror!$B$3:$E$81,4,FALSE),"")</f>
        <v/>
      </c>
      <c r="J865" s="76" t="str">
        <f>IFERROR(VLOOKUP(HBL[[#This Row],[Drivmedel]],DML_drivmedel[[FuelID]:[Drivmedel]],6,FALSE),"")</f>
        <v/>
      </c>
      <c r="K865" s="148">
        <v>3863</v>
      </c>
      <c r="L865" s="3"/>
      <c r="M865" s="3"/>
      <c r="N865" s="3"/>
      <c r="O865" s="78"/>
      <c r="P865" s="3"/>
      <c r="Q865" s="3" t="str">
        <f>IFERROR(HLOOKUP(HBL[[#This Row],[Bränslekategori]],Listor!$G$292:$N$306,IF(HBL[[#This Row],[Enhet]]=Listor!$A$44,14,IF(HBL[[#This Row],[Enhet]]=Listor!$A$45,15,"")),FALSE),"")</f>
        <v/>
      </c>
      <c r="R865" s="3"/>
      <c r="S865" s="3"/>
      <c r="T865" s="3"/>
      <c r="U865" s="3"/>
      <c r="V865" s="3"/>
      <c r="W865" s="3"/>
      <c r="X865" s="3"/>
      <c r="Y865" s="77" t="str">
        <f>IF(HBL[[#This Row],[Produktionskedja]]&lt;&gt;"",VLOOKUP(HBL[[#This Row],[Produktionskedja]],Normalvärden[],4,FALSE),"")</f>
        <v/>
      </c>
      <c r="Z865" s="54"/>
      <c r="AA865" s="3"/>
      <c r="AB865" s="54"/>
      <c r="AC865" s="55" t="str">
        <f>IF(HBL[[#This Row],[Växthusgasutsläpp g CO2e/MJ]]&lt;&gt;"",IF(HBL[[#This Row],[Växthusgasutsläpp g CO2e/MJ]]&gt;(0.5*VLOOKUP(HBL[[#This Row],[Användningsområde]],Användningsområde[],2,FALSE)),"Utsläppsminskningen är mindre än 50 % och uppfyller därför inte hållbarhetskriterierna",""),"")</f>
        <v/>
      </c>
      <c r="AD865" s="55"/>
    </row>
    <row r="866" spans="2:30" x14ac:dyDescent="0.35">
      <c r="B866" s="9" t="str">
        <f>IF(HBL[[#This Row],[Hållbar mängd]]&gt;0,IF(HBL[[#This Row],[Enhet]]=Listor!$A$44,HBL[[#This Row],[Hållbar mängd]]*HBL[[#This Row],[Effektivt värmevärde]]*1000,HBL[[#This Row],[Hållbar mängd]]*HBL[[#This Row],[Effektivt värmevärde]]),"")</f>
        <v/>
      </c>
      <c r="C866" s="120" t="str">
        <f>IFERROR(IF(VLOOKUP(HBL[[#This Row],[Drivmedel]],DML_drivmedel[[FuelID]:[Reduktionsplikt]],10,FALSE)="Ja",VLOOKUP(HBL[[#This Row],[Drivmedelskategori]],Drivmedel[],5,FALSE),""),"")</f>
        <v/>
      </c>
      <c r="D866" s="9" t="str">
        <f>IFERROR(IF(HBL[[#This Row],[Hållbar mängd]]&gt;0,HBL[[#This Row],[Växthusgasutsläpp g CO2e/MJ]]*HBL[[#This Row],[Energimängd MJ]]/1000000,""),"")</f>
        <v/>
      </c>
      <c r="E866" s="9" t="str">
        <f>IF(HBL[[#This Row],[Hållbar mängd]]&gt;0,CONCATENATE(Rapporteringsår,"-",HBL[[#This Row],[ID]]),"")</f>
        <v/>
      </c>
      <c r="F866" s="9" t="str">
        <f>IF(HBL[[#This Row],[Hållbar mängd]]&gt;0,Organisationsnummer,"")</f>
        <v/>
      </c>
      <c r="G866" s="9" t="str">
        <f>IF(HBL[[#This Row],[Hållbar mängd]]&gt;0,Rapporteringsår,"")</f>
        <v/>
      </c>
      <c r="H866" s="76" t="str">
        <f>IFERROR(VLOOKUP(HBL[[#This Row],[Råvara]],Råvaror!$B$3:$D$81,3,FALSE),"")</f>
        <v/>
      </c>
      <c r="I866" s="76" t="str">
        <f>IFERROR(VLOOKUP(HBL[[#This Row],[Råvara]],Råvaror!$B$3:$E$81,4,FALSE),"")</f>
        <v/>
      </c>
      <c r="J866" s="76" t="str">
        <f>IFERROR(VLOOKUP(HBL[[#This Row],[Drivmedel]],DML_drivmedel[[FuelID]:[Drivmedel]],6,FALSE),"")</f>
        <v/>
      </c>
      <c r="K866" s="148">
        <v>3864</v>
      </c>
      <c r="L866" s="3"/>
      <c r="M866" s="3"/>
      <c r="N866" s="3"/>
      <c r="O866" s="78"/>
      <c r="P866" s="3"/>
      <c r="Q866" s="3" t="str">
        <f>IFERROR(HLOOKUP(HBL[[#This Row],[Bränslekategori]],Listor!$G$292:$N$306,IF(HBL[[#This Row],[Enhet]]=Listor!$A$44,14,IF(HBL[[#This Row],[Enhet]]=Listor!$A$45,15,"")),FALSE),"")</f>
        <v/>
      </c>
      <c r="R866" s="3"/>
      <c r="S866" s="3"/>
      <c r="T866" s="3"/>
      <c r="U866" s="3"/>
      <c r="V866" s="3"/>
      <c r="W866" s="3"/>
      <c r="X866" s="3"/>
      <c r="Y866" s="77" t="str">
        <f>IF(HBL[[#This Row],[Produktionskedja]]&lt;&gt;"",VLOOKUP(HBL[[#This Row],[Produktionskedja]],Normalvärden[],4,FALSE),"")</f>
        <v/>
      </c>
      <c r="Z866" s="54"/>
      <c r="AA866" s="3"/>
      <c r="AB866" s="54"/>
      <c r="AC866" s="55" t="str">
        <f>IF(HBL[[#This Row],[Växthusgasutsläpp g CO2e/MJ]]&lt;&gt;"",IF(HBL[[#This Row],[Växthusgasutsläpp g CO2e/MJ]]&gt;(0.5*VLOOKUP(HBL[[#This Row],[Användningsområde]],Användningsområde[],2,FALSE)),"Utsläppsminskningen är mindre än 50 % och uppfyller därför inte hållbarhetskriterierna",""),"")</f>
        <v/>
      </c>
      <c r="AD866" s="55"/>
    </row>
    <row r="867" spans="2:30" x14ac:dyDescent="0.35">
      <c r="B867" s="9" t="str">
        <f>IF(HBL[[#This Row],[Hållbar mängd]]&gt;0,IF(HBL[[#This Row],[Enhet]]=Listor!$A$44,HBL[[#This Row],[Hållbar mängd]]*HBL[[#This Row],[Effektivt värmevärde]]*1000,HBL[[#This Row],[Hållbar mängd]]*HBL[[#This Row],[Effektivt värmevärde]]),"")</f>
        <v/>
      </c>
      <c r="C867" s="120" t="str">
        <f>IFERROR(IF(VLOOKUP(HBL[[#This Row],[Drivmedel]],DML_drivmedel[[FuelID]:[Reduktionsplikt]],10,FALSE)="Ja",VLOOKUP(HBL[[#This Row],[Drivmedelskategori]],Drivmedel[],5,FALSE),""),"")</f>
        <v/>
      </c>
      <c r="D867" s="9" t="str">
        <f>IFERROR(IF(HBL[[#This Row],[Hållbar mängd]]&gt;0,HBL[[#This Row],[Växthusgasutsläpp g CO2e/MJ]]*HBL[[#This Row],[Energimängd MJ]]/1000000,""),"")</f>
        <v/>
      </c>
      <c r="E867" s="9" t="str">
        <f>IF(HBL[[#This Row],[Hållbar mängd]]&gt;0,CONCATENATE(Rapporteringsår,"-",HBL[[#This Row],[ID]]),"")</f>
        <v/>
      </c>
      <c r="F867" s="9" t="str">
        <f>IF(HBL[[#This Row],[Hållbar mängd]]&gt;0,Organisationsnummer,"")</f>
        <v/>
      </c>
      <c r="G867" s="9" t="str">
        <f>IF(HBL[[#This Row],[Hållbar mängd]]&gt;0,Rapporteringsår,"")</f>
        <v/>
      </c>
      <c r="H867" s="76" t="str">
        <f>IFERROR(VLOOKUP(HBL[[#This Row],[Råvara]],Råvaror!$B$3:$D$81,3,FALSE),"")</f>
        <v/>
      </c>
      <c r="I867" s="76" t="str">
        <f>IFERROR(VLOOKUP(HBL[[#This Row],[Råvara]],Råvaror!$B$3:$E$81,4,FALSE),"")</f>
        <v/>
      </c>
      <c r="J867" s="76" t="str">
        <f>IFERROR(VLOOKUP(HBL[[#This Row],[Drivmedel]],DML_drivmedel[[FuelID]:[Drivmedel]],6,FALSE),"")</f>
        <v/>
      </c>
      <c r="K867" s="148">
        <v>3865</v>
      </c>
      <c r="L867" s="3"/>
      <c r="M867" s="3"/>
      <c r="N867" s="3"/>
      <c r="O867" s="78"/>
      <c r="P867" s="3"/>
      <c r="Q867" s="3" t="str">
        <f>IFERROR(HLOOKUP(HBL[[#This Row],[Bränslekategori]],Listor!$G$292:$N$306,IF(HBL[[#This Row],[Enhet]]=Listor!$A$44,14,IF(HBL[[#This Row],[Enhet]]=Listor!$A$45,15,"")),FALSE),"")</f>
        <v/>
      </c>
      <c r="R867" s="3"/>
      <c r="S867" s="3"/>
      <c r="T867" s="3"/>
      <c r="U867" s="3"/>
      <c r="V867" s="3"/>
      <c r="W867" s="3"/>
      <c r="X867" s="3"/>
      <c r="Y867" s="77" t="str">
        <f>IF(HBL[[#This Row],[Produktionskedja]]&lt;&gt;"",VLOOKUP(HBL[[#This Row],[Produktionskedja]],Normalvärden[],4,FALSE),"")</f>
        <v/>
      </c>
      <c r="Z867" s="54"/>
      <c r="AA867" s="3"/>
      <c r="AB867" s="54"/>
      <c r="AC867" s="55" t="str">
        <f>IF(HBL[[#This Row],[Växthusgasutsläpp g CO2e/MJ]]&lt;&gt;"",IF(HBL[[#This Row],[Växthusgasutsläpp g CO2e/MJ]]&gt;(0.5*VLOOKUP(HBL[[#This Row],[Användningsområde]],Användningsområde[],2,FALSE)),"Utsläppsminskningen är mindre än 50 % och uppfyller därför inte hållbarhetskriterierna",""),"")</f>
        <v/>
      </c>
      <c r="AD867" s="55"/>
    </row>
    <row r="868" spans="2:30" x14ac:dyDescent="0.35">
      <c r="B868" s="9" t="str">
        <f>IF(HBL[[#This Row],[Hållbar mängd]]&gt;0,IF(HBL[[#This Row],[Enhet]]=Listor!$A$44,HBL[[#This Row],[Hållbar mängd]]*HBL[[#This Row],[Effektivt värmevärde]]*1000,HBL[[#This Row],[Hållbar mängd]]*HBL[[#This Row],[Effektivt värmevärde]]),"")</f>
        <v/>
      </c>
      <c r="C868" s="120" t="str">
        <f>IFERROR(IF(VLOOKUP(HBL[[#This Row],[Drivmedel]],DML_drivmedel[[FuelID]:[Reduktionsplikt]],10,FALSE)="Ja",VLOOKUP(HBL[[#This Row],[Drivmedelskategori]],Drivmedel[],5,FALSE),""),"")</f>
        <v/>
      </c>
      <c r="D868" s="9" t="str">
        <f>IFERROR(IF(HBL[[#This Row],[Hållbar mängd]]&gt;0,HBL[[#This Row],[Växthusgasutsläpp g CO2e/MJ]]*HBL[[#This Row],[Energimängd MJ]]/1000000,""),"")</f>
        <v/>
      </c>
      <c r="E868" s="9" t="str">
        <f>IF(HBL[[#This Row],[Hållbar mängd]]&gt;0,CONCATENATE(Rapporteringsår,"-",HBL[[#This Row],[ID]]),"")</f>
        <v/>
      </c>
      <c r="F868" s="9" t="str">
        <f>IF(HBL[[#This Row],[Hållbar mängd]]&gt;0,Organisationsnummer,"")</f>
        <v/>
      </c>
      <c r="G868" s="9" t="str">
        <f>IF(HBL[[#This Row],[Hållbar mängd]]&gt;0,Rapporteringsår,"")</f>
        <v/>
      </c>
      <c r="H868" s="76" t="str">
        <f>IFERROR(VLOOKUP(HBL[[#This Row],[Råvara]],Råvaror!$B$3:$D$81,3,FALSE),"")</f>
        <v/>
      </c>
      <c r="I868" s="76" t="str">
        <f>IFERROR(VLOOKUP(HBL[[#This Row],[Råvara]],Råvaror!$B$3:$E$81,4,FALSE),"")</f>
        <v/>
      </c>
      <c r="J868" s="76" t="str">
        <f>IFERROR(VLOOKUP(HBL[[#This Row],[Drivmedel]],DML_drivmedel[[FuelID]:[Drivmedel]],6,FALSE),"")</f>
        <v/>
      </c>
      <c r="K868" s="148">
        <v>3866</v>
      </c>
      <c r="L868" s="3"/>
      <c r="M868" s="3"/>
      <c r="N868" s="3"/>
      <c r="O868" s="78"/>
      <c r="P868" s="3"/>
      <c r="Q868" s="3" t="str">
        <f>IFERROR(HLOOKUP(HBL[[#This Row],[Bränslekategori]],Listor!$G$292:$N$306,IF(HBL[[#This Row],[Enhet]]=Listor!$A$44,14,IF(HBL[[#This Row],[Enhet]]=Listor!$A$45,15,"")),FALSE),"")</f>
        <v/>
      </c>
      <c r="R868" s="3"/>
      <c r="S868" s="3"/>
      <c r="T868" s="3"/>
      <c r="U868" s="3"/>
      <c r="V868" s="3"/>
      <c r="W868" s="3"/>
      <c r="X868" s="3"/>
      <c r="Y868" s="77" t="str">
        <f>IF(HBL[[#This Row],[Produktionskedja]]&lt;&gt;"",VLOOKUP(HBL[[#This Row],[Produktionskedja]],Normalvärden[],4,FALSE),"")</f>
        <v/>
      </c>
      <c r="Z868" s="54"/>
      <c r="AA868" s="3"/>
      <c r="AB868" s="54"/>
      <c r="AC868" s="55" t="str">
        <f>IF(HBL[[#This Row],[Växthusgasutsläpp g CO2e/MJ]]&lt;&gt;"",IF(HBL[[#This Row],[Växthusgasutsläpp g CO2e/MJ]]&gt;(0.5*VLOOKUP(HBL[[#This Row],[Användningsområde]],Användningsområde[],2,FALSE)),"Utsläppsminskningen är mindre än 50 % och uppfyller därför inte hållbarhetskriterierna",""),"")</f>
        <v/>
      </c>
      <c r="AD868" s="55"/>
    </row>
    <row r="869" spans="2:30" x14ac:dyDescent="0.35">
      <c r="B869" s="9" t="str">
        <f>IF(HBL[[#This Row],[Hållbar mängd]]&gt;0,IF(HBL[[#This Row],[Enhet]]=Listor!$A$44,HBL[[#This Row],[Hållbar mängd]]*HBL[[#This Row],[Effektivt värmevärde]]*1000,HBL[[#This Row],[Hållbar mängd]]*HBL[[#This Row],[Effektivt värmevärde]]),"")</f>
        <v/>
      </c>
      <c r="C869" s="120" t="str">
        <f>IFERROR(IF(VLOOKUP(HBL[[#This Row],[Drivmedel]],DML_drivmedel[[FuelID]:[Reduktionsplikt]],10,FALSE)="Ja",VLOOKUP(HBL[[#This Row],[Drivmedelskategori]],Drivmedel[],5,FALSE),""),"")</f>
        <v/>
      </c>
      <c r="D869" s="9" t="str">
        <f>IFERROR(IF(HBL[[#This Row],[Hållbar mängd]]&gt;0,HBL[[#This Row],[Växthusgasutsläpp g CO2e/MJ]]*HBL[[#This Row],[Energimängd MJ]]/1000000,""),"")</f>
        <v/>
      </c>
      <c r="E869" s="9" t="str">
        <f>IF(HBL[[#This Row],[Hållbar mängd]]&gt;0,CONCATENATE(Rapporteringsår,"-",HBL[[#This Row],[ID]]),"")</f>
        <v/>
      </c>
      <c r="F869" s="9" t="str">
        <f>IF(HBL[[#This Row],[Hållbar mängd]]&gt;0,Organisationsnummer,"")</f>
        <v/>
      </c>
      <c r="G869" s="9" t="str">
        <f>IF(HBL[[#This Row],[Hållbar mängd]]&gt;0,Rapporteringsår,"")</f>
        <v/>
      </c>
      <c r="H869" s="76" t="str">
        <f>IFERROR(VLOOKUP(HBL[[#This Row],[Råvara]],Råvaror!$B$3:$D$81,3,FALSE),"")</f>
        <v/>
      </c>
      <c r="I869" s="76" t="str">
        <f>IFERROR(VLOOKUP(HBL[[#This Row],[Råvara]],Råvaror!$B$3:$E$81,4,FALSE),"")</f>
        <v/>
      </c>
      <c r="J869" s="76" t="str">
        <f>IFERROR(VLOOKUP(HBL[[#This Row],[Drivmedel]],DML_drivmedel[[FuelID]:[Drivmedel]],6,FALSE),"")</f>
        <v/>
      </c>
      <c r="K869" s="148">
        <v>3867</v>
      </c>
      <c r="L869" s="3"/>
      <c r="M869" s="3"/>
      <c r="N869" s="3"/>
      <c r="O869" s="78"/>
      <c r="P869" s="3"/>
      <c r="Q869" s="3" t="str">
        <f>IFERROR(HLOOKUP(HBL[[#This Row],[Bränslekategori]],Listor!$G$292:$N$306,IF(HBL[[#This Row],[Enhet]]=Listor!$A$44,14,IF(HBL[[#This Row],[Enhet]]=Listor!$A$45,15,"")),FALSE),"")</f>
        <v/>
      </c>
      <c r="R869" s="3"/>
      <c r="S869" s="3"/>
      <c r="T869" s="3"/>
      <c r="U869" s="3"/>
      <c r="V869" s="3"/>
      <c r="W869" s="3"/>
      <c r="X869" s="3"/>
      <c r="Y869" s="77" t="str">
        <f>IF(HBL[[#This Row],[Produktionskedja]]&lt;&gt;"",VLOOKUP(HBL[[#This Row],[Produktionskedja]],Normalvärden[],4,FALSE),"")</f>
        <v/>
      </c>
      <c r="Z869" s="54"/>
      <c r="AA869" s="3"/>
      <c r="AB869" s="54"/>
      <c r="AC869" s="55" t="str">
        <f>IF(HBL[[#This Row],[Växthusgasutsläpp g CO2e/MJ]]&lt;&gt;"",IF(HBL[[#This Row],[Växthusgasutsläpp g CO2e/MJ]]&gt;(0.5*VLOOKUP(HBL[[#This Row],[Användningsområde]],Användningsområde[],2,FALSE)),"Utsläppsminskningen är mindre än 50 % och uppfyller därför inte hållbarhetskriterierna",""),"")</f>
        <v/>
      </c>
      <c r="AD869" s="55"/>
    </row>
    <row r="870" spans="2:30" x14ac:dyDescent="0.35">
      <c r="B870" s="9" t="str">
        <f>IF(HBL[[#This Row],[Hållbar mängd]]&gt;0,IF(HBL[[#This Row],[Enhet]]=Listor!$A$44,HBL[[#This Row],[Hållbar mängd]]*HBL[[#This Row],[Effektivt värmevärde]]*1000,HBL[[#This Row],[Hållbar mängd]]*HBL[[#This Row],[Effektivt värmevärde]]),"")</f>
        <v/>
      </c>
      <c r="C870" s="120" t="str">
        <f>IFERROR(IF(VLOOKUP(HBL[[#This Row],[Drivmedel]],DML_drivmedel[[FuelID]:[Reduktionsplikt]],10,FALSE)="Ja",VLOOKUP(HBL[[#This Row],[Drivmedelskategori]],Drivmedel[],5,FALSE),""),"")</f>
        <v/>
      </c>
      <c r="D870" s="9" t="str">
        <f>IFERROR(IF(HBL[[#This Row],[Hållbar mängd]]&gt;0,HBL[[#This Row],[Växthusgasutsläpp g CO2e/MJ]]*HBL[[#This Row],[Energimängd MJ]]/1000000,""),"")</f>
        <v/>
      </c>
      <c r="E870" s="9" t="str">
        <f>IF(HBL[[#This Row],[Hållbar mängd]]&gt;0,CONCATENATE(Rapporteringsår,"-",HBL[[#This Row],[ID]]),"")</f>
        <v/>
      </c>
      <c r="F870" s="9" t="str">
        <f>IF(HBL[[#This Row],[Hållbar mängd]]&gt;0,Organisationsnummer,"")</f>
        <v/>
      </c>
      <c r="G870" s="9" t="str">
        <f>IF(HBL[[#This Row],[Hållbar mängd]]&gt;0,Rapporteringsår,"")</f>
        <v/>
      </c>
      <c r="H870" s="76" t="str">
        <f>IFERROR(VLOOKUP(HBL[[#This Row],[Råvara]],Råvaror!$B$3:$D$81,3,FALSE),"")</f>
        <v/>
      </c>
      <c r="I870" s="76" t="str">
        <f>IFERROR(VLOOKUP(HBL[[#This Row],[Råvara]],Råvaror!$B$3:$E$81,4,FALSE),"")</f>
        <v/>
      </c>
      <c r="J870" s="76" t="str">
        <f>IFERROR(VLOOKUP(HBL[[#This Row],[Drivmedel]],DML_drivmedel[[FuelID]:[Drivmedel]],6,FALSE),"")</f>
        <v/>
      </c>
      <c r="K870" s="148">
        <v>3868</v>
      </c>
      <c r="L870" s="3"/>
      <c r="M870" s="3"/>
      <c r="N870" s="3"/>
      <c r="O870" s="78"/>
      <c r="P870" s="3"/>
      <c r="Q870" s="3" t="str">
        <f>IFERROR(HLOOKUP(HBL[[#This Row],[Bränslekategori]],Listor!$G$292:$N$306,IF(HBL[[#This Row],[Enhet]]=Listor!$A$44,14,IF(HBL[[#This Row],[Enhet]]=Listor!$A$45,15,"")),FALSE),"")</f>
        <v/>
      </c>
      <c r="R870" s="3"/>
      <c r="S870" s="3"/>
      <c r="T870" s="3"/>
      <c r="U870" s="3"/>
      <c r="V870" s="3"/>
      <c r="W870" s="3"/>
      <c r="X870" s="3"/>
      <c r="Y870" s="77" t="str">
        <f>IF(HBL[[#This Row],[Produktionskedja]]&lt;&gt;"",VLOOKUP(HBL[[#This Row],[Produktionskedja]],Normalvärden[],4,FALSE),"")</f>
        <v/>
      </c>
      <c r="Z870" s="54"/>
      <c r="AA870" s="3"/>
      <c r="AB870" s="54"/>
      <c r="AC870" s="55" t="str">
        <f>IF(HBL[[#This Row],[Växthusgasutsläpp g CO2e/MJ]]&lt;&gt;"",IF(HBL[[#This Row],[Växthusgasutsläpp g CO2e/MJ]]&gt;(0.5*VLOOKUP(HBL[[#This Row],[Användningsområde]],Användningsområde[],2,FALSE)),"Utsläppsminskningen är mindre än 50 % och uppfyller därför inte hållbarhetskriterierna",""),"")</f>
        <v/>
      </c>
      <c r="AD870" s="55"/>
    </row>
    <row r="871" spans="2:30" x14ac:dyDescent="0.35">
      <c r="B871" s="9" t="str">
        <f>IF(HBL[[#This Row],[Hållbar mängd]]&gt;0,IF(HBL[[#This Row],[Enhet]]=Listor!$A$44,HBL[[#This Row],[Hållbar mängd]]*HBL[[#This Row],[Effektivt värmevärde]]*1000,HBL[[#This Row],[Hållbar mängd]]*HBL[[#This Row],[Effektivt värmevärde]]),"")</f>
        <v/>
      </c>
      <c r="C871" s="120" t="str">
        <f>IFERROR(IF(VLOOKUP(HBL[[#This Row],[Drivmedel]],DML_drivmedel[[FuelID]:[Reduktionsplikt]],10,FALSE)="Ja",VLOOKUP(HBL[[#This Row],[Drivmedelskategori]],Drivmedel[],5,FALSE),""),"")</f>
        <v/>
      </c>
      <c r="D871" s="9" t="str">
        <f>IFERROR(IF(HBL[[#This Row],[Hållbar mängd]]&gt;0,HBL[[#This Row],[Växthusgasutsläpp g CO2e/MJ]]*HBL[[#This Row],[Energimängd MJ]]/1000000,""),"")</f>
        <v/>
      </c>
      <c r="E871" s="9" t="str">
        <f>IF(HBL[[#This Row],[Hållbar mängd]]&gt;0,CONCATENATE(Rapporteringsår,"-",HBL[[#This Row],[ID]]),"")</f>
        <v/>
      </c>
      <c r="F871" s="9" t="str">
        <f>IF(HBL[[#This Row],[Hållbar mängd]]&gt;0,Organisationsnummer,"")</f>
        <v/>
      </c>
      <c r="G871" s="9" t="str">
        <f>IF(HBL[[#This Row],[Hållbar mängd]]&gt;0,Rapporteringsår,"")</f>
        <v/>
      </c>
      <c r="H871" s="76" t="str">
        <f>IFERROR(VLOOKUP(HBL[[#This Row],[Råvara]],Råvaror!$B$3:$D$81,3,FALSE),"")</f>
        <v/>
      </c>
      <c r="I871" s="76" t="str">
        <f>IFERROR(VLOOKUP(HBL[[#This Row],[Råvara]],Råvaror!$B$3:$E$81,4,FALSE),"")</f>
        <v/>
      </c>
      <c r="J871" s="76" t="str">
        <f>IFERROR(VLOOKUP(HBL[[#This Row],[Drivmedel]],DML_drivmedel[[FuelID]:[Drivmedel]],6,FALSE),"")</f>
        <v/>
      </c>
      <c r="K871" s="148">
        <v>3869</v>
      </c>
      <c r="L871" s="3"/>
      <c r="M871" s="3"/>
      <c r="N871" s="3"/>
      <c r="O871" s="78"/>
      <c r="P871" s="3"/>
      <c r="Q871" s="3" t="str">
        <f>IFERROR(HLOOKUP(HBL[[#This Row],[Bränslekategori]],Listor!$G$292:$N$306,IF(HBL[[#This Row],[Enhet]]=Listor!$A$44,14,IF(HBL[[#This Row],[Enhet]]=Listor!$A$45,15,"")),FALSE),"")</f>
        <v/>
      </c>
      <c r="R871" s="3"/>
      <c r="S871" s="3"/>
      <c r="T871" s="3"/>
      <c r="U871" s="3"/>
      <c r="V871" s="3"/>
      <c r="W871" s="3"/>
      <c r="X871" s="3"/>
      <c r="Y871" s="77" t="str">
        <f>IF(HBL[[#This Row],[Produktionskedja]]&lt;&gt;"",VLOOKUP(HBL[[#This Row],[Produktionskedja]],Normalvärden[],4,FALSE),"")</f>
        <v/>
      </c>
      <c r="Z871" s="54"/>
      <c r="AA871" s="3"/>
      <c r="AB871" s="54"/>
      <c r="AC871" s="55" t="str">
        <f>IF(HBL[[#This Row],[Växthusgasutsläpp g CO2e/MJ]]&lt;&gt;"",IF(HBL[[#This Row],[Växthusgasutsläpp g CO2e/MJ]]&gt;(0.5*VLOOKUP(HBL[[#This Row],[Användningsområde]],Användningsområde[],2,FALSE)),"Utsläppsminskningen är mindre än 50 % och uppfyller därför inte hållbarhetskriterierna",""),"")</f>
        <v/>
      </c>
      <c r="AD871" s="55"/>
    </row>
    <row r="872" spans="2:30" x14ac:dyDescent="0.35">
      <c r="B872" s="9" t="str">
        <f>IF(HBL[[#This Row],[Hållbar mängd]]&gt;0,IF(HBL[[#This Row],[Enhet]]=Listor!$A$44,HBL[[#This Row],[Hållbar mängd]]*HBL[[#This Row],[Effektivt värmevärde]]*1000,HBL[[#This Row],[Hållbar mängd]]*HBL[[#This Row],[Effektivt värmevärde]]),"")</f>
        <v/>
      </c>
      <c r="C872" s="120" t="str">
        <f>IFERROR(IF(VLOOKUP(HBL[[#This Row],[Drivmedel]],DML_drivmedel[[FuelID]:[Reduktionsplikt]],10,FALSE)="Ja",VLOOKUP(HBL[[#This Row],[Drivmedelskategori]],Drivmedel[],5,FALSE),""),"")</f>
        <v/>
      </c>
      <c r="D872" s="9" t="str">
        <f>IFERROR(IF(HBL[[#This Row],[Hållbar mängd]]&gt;0,HBL[[#This Row],[Växthusgasutsläpp g CO2e/MJ]]*HBL[[#This Row],[Energimängd MJ]]/1000000,""),"")</f>
        <v/>
      </c>
      <c r="E872" s="9" t="str">
        <f>IF(HBL[[#This Row],[Hållbar mängd]]&gt;0,CONCATENATE(Rapporteringsår,"-",HBL[[#This Row],[ID]]),"")</f>
        <v/>
      </c>
      <c r="F872" s="9" t="str">
        <f>IF(HBL[[#This Row],[Hållbar mängd]]&gt;0,Organisationsnummer,"")</f>
        <v/>
      </c>
      <c r="G872" s="9" t="str">
        <f>IF(HBL[[#This Row],[Hållbar mängd]]&gt;0,Rapporteringsår,"")</f>
        <v/>
      </c>
      <c r="H872" s="76" t="str">
        <f>IFERROR(VLOOKUP(HBL[[#This Row],[Råvara]],Råvaror!$B$3:$D$81,3,FALSE),"")</f>
        <v/>
      </c>
      <c r="I872" s="76" t="str">
        <f>IFERROR(VLOOKUP(HBL[[#This Row],[Råvara]],Råvaror!$B$3:$E$81,4,FALSE),"")</f>
        <v/>
      </c>
      <c r="J872" s="76" t="str">
        <f>IFERROR(VLOOKUP(HBL[[#This Row],[Drivmedel]],DML_drivmedel[[FuelID]:[Drivmedel]],6,FALSE),"")</f>
        <v/>
      </c>
      <c r="K872" s="148">
        <v>3870</v>
      </c>
      <c r="L872" s="3"/>
      <c r="M872" s="3"/>
      <c r="N872" s="3"/>
      <c r="O872" s="78"/>
      <c r="P872" s="3"/>
      <c r="Q872" s="3" t="str">
        <f>IFERROR(HLOOKUP(HBL[[#This Row],[Bränslekategori]],Listor!$G$292:$N$306,IF(HBL[[#This Row],[Enhet]]=Listor!$A$44,14,IF(HBL[[#This Row],[Enhet]]=Listor!$A$45,15,"")),FALSE),"")</f>
        <v/>
      </c>
      <c r="R872" s="3"/>
      <c r="S872" s="3"/>
      <c r="T872" s="3"/>
      <c r="U872" s="3"/>
      <c r="V872" s="3"/>
      <c r="W872" s="3"/>
      <c r="X872" s="3"/>
      <c r="Y872" s="77" t="str">
        <f>IF(HBL[[#This Row],[Produktionskedja]]&lt;&gt;"",VLOOKUP(HBL[[#This Row],[Produktionskedja]],Normalvärden[],4,FALSE),"")</f>
        <v/>
      </c>
      <c r="Z872" s="54"/>
      <c r="AA872" s="3"/>
      <c r="AB872" s="54"/>
      <c r="AC872" s="55" t="str">
        <f>IF(HBL[[#This Row],[Växthusgasutsläpp g CO2e/MJ]]&lt;&gt;"",IF(HBL[[#This Row],[Växthusgasutsläpp g CO2e/MJ]]&gt;(0.5*VLOOKUP(HBL[[#This Row],[Användningsområde]],Användningsområde[],2,FALSE)),"Utsläppsminskningen är mindre än 50 % och uppfyller därför inte hållbarhetskriterierna",""),"")</f>
        <v/>
      </c>
      <c r="AD872" s="55"/>
    </row>
    <row r="873" spans="2:30" x14ac:dyDescent="0.35">
      <c r="B873" s="9" t="str">
        <f>IF(HBL[[#This Row],[Hållbar mängd]]&gt;0,IF(HBL[[#This Row],[Enhet]]=Listor!$A$44,HBL[[#This Row],[Hållbar mängd]]*HBL[[#This Row],[Effektivt värmevärde]]*1000,HBL[[#This Row],[Hållbar mängd]]*HBL[[#This Row],[Effektivt värmevärde]]),"")</f>
        <v/>
      </c>
      <c r="C873" s="120" t="str">
        <f>IFERROR(IF(VLOOKUP(HBL[[#This Row],[Drivmedel]],DML_drivmedel[[FuelID]:[Reduktionsplikt]],10,FALSE)="Ja",VLOOKUP(HBL[[#This Row],[Drivmedelskategori]],Drivmedel[],5,FALSE),""),"")</f>
        <v/>
      </c>
      <c r="D873" s="9" t="str">
        <f>IFERROR(IF(HBL[[#This Row],[Hållbar mängd]]&gt;0,HBL[[#This Row],[Växthusgasutsläpp g CO2e/MJ]]*HBL[[#This Row],[Energimängd MJ]]/1000000,""),"")</f>
        <v/>
      </c>
      <c r="E873" s="9" t="str">
        <f>IF(HBL[[#This Row],[Hållbar mängd]]&gt;0,CONCATENATE(Rapporteringsår,"-",HBL[[#This Row],[ID]]),"")</f>
        <v/>
      </c>
      <c r="F873" s="9" t="str">
        <f>IF(HBL[[#This Row],[Hållbar mängd]]&gt;0,Organisationsnummer,"")</f>
        <v/>
      </c>
      <c r="G873" s="9" t="str">
        <f>IF(HBL[[#This Row],[Hållbar mängd]]&gt;0,Rapporteringsår,"")</f>
        <v/>
      </c>
      <c r="H873" s="76" t="str">
        <f>IFERROR(VLOOKUP(HBL[[#This Row],[Råvara]],Råvaror!$B$3:$D$81,3,FALSE),"")</f>
        <v/>
      </c>
      <c r="I873" s="76" t="str">
        <f>IFERROR(VLOOKUP(HBL[[#This Row],[Råvara]],Råvaror!$B$3:$E$81,4,FALSE),"")</f>
        <v/>
      </c>
      <c r="J873" s="76" t="str">
        <f>IFERROR(VLOOKUP(HBL[[#This Row],[Drivmedel]],DML_drivmedel[[FuelID]:[Drivmedel]],6,FALSE),"")</f>
        <v/>
      </c>
      <c r="K873" s="148">
        <v>3871</v>
      </c>
      <c r="L873" s="3"/>
      <c r="M873" s="3"/>
      <c r="N873" s="3"/>
      <c r="O873" s="78"/>
      <c r="P873" s="3"/>
      <c r="Q873" s="3" t="str">
        <f>IFERROR(HLOOKUP(HBL[[#This Row],[Bränslekategori]],Listor!$G$292:$N$306,IF(HBL[[#This Row],[Enhet]]=Listor!$A$44,14,IF(HBL[[#This Row],[Enhet]]=Listor!$A$45,15,"")),FALSE),"")</f>
        <v/>
      </c>
      <c r="R873" s="3"/>
      <c r="S873" s="3"/>
      <c r="T873" s="3"/>
      <c r="U873" s="3"/>
      <c r="V873" s="3"/>
      <c r="W873" s="3"/>
      <c r="X873" s="3"/>
      <c r="Y873" s="77" t="str">
        <f>IF(HBL[[#This Row],[Produktionskedja]]&lt;&gt;"",VLOOKUP(HBL[[#This Row],[Produktionskedja]],Normalvärden[],4,FALSE),"")</f>
        <v/>
      </c>
      <c r="Z873" s="54"/>
      <c r="AA873" s="3"/>
      <c r="AB873" s="54"/>
      <c r="AC873" s="55" t="str">
        <f>IF(HBL[[#This Row],[Växthusgasutsläpp g CO2e/MJ]]&lt;&gt;"",IF(HBL[[#This Row],[Växthusgasutsläpp g CO2e/MJ]]&gt;(0.5*VLOOKUP(HBL[[#This Row],[Användningsområde]],Användningsområde[],2,FALSE)),"Utsläppsminskningen är mindre än 50 % och uppfyller därför inte hållbarhetskriterierna",""),"")</f>
        <v/>
      </c>
      <c r="AD873" s="55"/>
    </row>
    <row r="874" spans="2:30" x14ac:dyDescent="0.35">
      <c r="B874" s="9" t="str">
        <f>IF(HBL[[#This Row],[Hållbar mängd]]&gt;0,IF(HBL[[#This Row],[Enhet]]=Listor!$A$44,HBL[[#This Row],[Hållbar mängd]]*HBL[[#This Row],[Effektivt värmevärde]]*1000,HBL[[#This Row],[Hållbar mängd]]*HBL[[#This Row],[Effektivt värmevärde]]),"")</f>
        <v/>
      </c>
      <c r="C874" s="120" t="str">
        <f>IFERROR(IF(VLOOKUP(HBL[[#This Row],[Drivmedel]],DML_drivmedel[[FuelID]:[Reduktionsplikt]],10,FALSE)="Ja",VLOOKUP(HBL[[#This Row],[Drivmedelskategori]],Drivmedel[],5,FALSE),""),"")</f>
        <v/>
      </c>
      <c r="D874" s="9" t="str">
        <f>IFERROR(IF(HBL[[#This Row],[Hållbar mängd]]&gt;0,HBL[[#This Row],[Växthusgasutsläpp g CO2e/MJ]]*HBL[[#This Row],[Energimängd MJ]]/1000000,""),"")</f>
        <v/>
      </c>
      <c r="E874" s="9" t="str">
        <f>IF(HBL[[#This Row],[Hållbar mängd]]&gt;0,CONCATENATE(Rapporteringsår,"-",HBL[[#This Row],[ID]]),"")</f>
        <v/>
      </c>
      <c r="F874" s="9" t="str">
        <f>IF(HBL[[#This Row],[Hållbar mängd]]&gt;0,Organisationsnummer,"")</f>
        <v/>
      </c>
      <c r="G874" s="9" t="str">
        <f>IF(HBL[[#This Row],[Hållbar mängd]]&gt;0,Rapporteringsår,"")</f>
        <v/>
      </c>
      <c r="H874" s="76" t="str">
        <f>IFERROR(VLOOKUP(HBL[[#This Row],[Råvara]],Råvaror!$B$3:$D$81,3,FALSE),"")</f>
        <v/>
      </c>
      <c r="I874" s="76" t="str">
        <f>IFERROR(VLOOKUP(HBL[[#This Row],[Råvara]],Råvaror!$B$3:$E$81,4,FALSE),"")</f>
        <v/>
      </c>
      <c r="J874" s="76" t="str">
        <f>IFERROR(VLOOKUP(HBL[[#This Row],[Drivmedel]],DML_drivmedel[[FuelID]:[Drivmedel]],6,FALSE),"")</f>
        <v/>
      </c>
      <c r="K874" s="148">
        <v>3872</v>
      </c>
      <c r="L874" s="3"/>
      <c r="M874" s="3"/>
      <c r="N874" s="3"/>
      <c r="O874" s="78"/>
      <c r="P874" s="3"/>
      <c r="Q874" s="3" t="str">
        <f>IFERROR(HLOOKUP(HBL[[#This Row],[Bränslekategori]],Listor!$G$292:$N$306,IF(HBL[[#This Row],[Enhet]]=Listor!$A$44,14,IF(HBL[[#This Row],[Enhet]]=Listor!$A$45,15,"")),FALSE),"")</f>
        <v/>
      </c>
      <c r="R874" s="3"/>
      <c r="S874" s="3"/>
      <c r="T874" s="3"/>
      <c r="U874" s="3"/>
      <c r="V874" s="3"/>
      <c r="W874" s="3"/>
      <c r="X874" s="3"/>
      <c r="Y874" s="77" t="str">
        <f>IF(HBL[[#This Row],[Produktionskedja]]&lt;&gt;"",VLOOKUP(HBL[[#This Row],[Produktionskedja]],Normalvärden[],4,FALSE),"")</f>
        <v/>
      </c>
      <c r="Z874" s="54"/>
      <c r="AA874" s="3"/>
      <c r="AB874" s="54"/>
      <c r="AC874" s="55" t="str">
        <f>IF(HBL[[#This Row],[Växthusgasutsläpp g CO2e/MJ]]&lt;&gt;"",IF(HBL[[#This Row],[Växthusgasutsläpp g CO2e/MJ]]&gt;(0.5*VLOOKUP(HBL[[#This Row],[Användningsområde]],Användningsområde[],2,FALSE)),"Utsläppsminskningen är mindre än 50 % och uppfyller därför inte hållbarhetskriterierna",""),"")</f>
        <v/>
      </c>
      <c r="AD874" s="55"/>
    </row>
    <row r="875" spans="2:30" x14ac:dyDescent="0.35">
      <c r="B875" s="9" t="str">
        <f>IF(HBL[[#This Row],[Hållbar mängd]]&gt;0,IF(HBL[[#This Row],[Enhet]]=Listor!$A$44,HBL[[#This Row],[Hållbar mängd]]*HBL[[#This Row],[Effektivt värmevärde]]*1000,HBL[[#This Row],[Hållbar mängd]]*HBL[[#This Row],[Effektivt värmevärde]]),"")</f>
        <v/>
      </c>
      <c r="C875" s="120" t="str">
        <f>IFERROR(IF(VLOOKUP(HBL[[#This Row],[Drivmedel]],DML_drivmedel[[FuelID]:[Reduktionsplikt]],10,FALSE)="Ja",VLOOKUP(HBL[[#This Row],[Drivmedelskategori]],Drivmedel[],5,FALSE),""),"")</f>
        <v/>
      </c>
      <c r="D875" s="9" t="str">
        <f>IFERROR(IF(HBL[[#This Row],[Hållbar mängd]]&gt;0,HBL[[#This Row],[Växthusgasutsläpp g CO2e/MJ]]*HBL[[#This Row],[Energimängd MJ]]/1000000,""),"")</f>
        <v/>
      </c>
      <c r="E875" s="9" t="str">
        <f>IF(HBL[[#This Row],[Hållbar mängd]]&gt;0,CONCATENATE(Rapporteringsår,"-",HBL[[#This Row],[ID]]),"")</f>
        <v/>
      </c>
      <c r="F875" s="9" t="str">
        <f>IF(HBL[[#This Row],[Hållbar mängd]]&gt;0,Organisationsnummer,"")</f>
        <v/>
      </c>
      <c r="G875" s="9" t="str">
        <f>IF(HBL[[#This Row],[Hållbar mängd]]&gt;0,Rapporteringsår,"")</f>
        <v/>
      </c>
      <c r="H875" s="76" t="str">
        <f>IFERROR(VLOOKUP(HBL[[#This Row],[Råvara]],Råvaror!$B$3:$D$81,3,FALSE),"")</f>
        <v/>
      </c>
      <c r="I875" s="76" t="str">
        <f>IFERROR(VLOOKUP(HBL[[#This Row],[Råvara]],Råvaror!$B$3:$E$81,4,FALSE),"")</f>
        <v/>
      </c>
      <c r="J875" s="76" t="str">
        <f>IFERROR(VLOOKUP(HBL[[#This Row],[Drivmedel]],DML_drivmedel[[FuelID]:[Drivmedel]],6,FALSE),"")</f>
        <v/>
      </c>
      <c r="K875" s="148">
        <v>3873</v>
      </c>
      <c r="L875" s="3"/>
      <c r="M875" s="3"/>
      <c r="N875" s="3"/>
      <c r="O875" s="78"/>
      <c r="P875" s="3"/>
      <c r="Q875" s="3" t="str">
        <f>IFERROR(HLOOKUP(HBL[[#This Row],[Bränslekategori]],Listor!$G$292:$N$306,IF(HBL[[#This Row],[Enhet]]=Listor!$A$44,14,IF(HBL[[#This Row],[Enhet]]=Listor!$A$45,15,"")),FALSE),"")</f>
        <v/>
      </c>
      <c r="R875" s="3"/>
      <c r="S875" s="3"/>
      <c r="T875" s="3"/>
      <c r="U875" s="3"/>
      <c r="V875" s="3"/>
      <c r="W875" s="3"/>
      <c r="X875" s="3"/>
      <c r="Y875" s="77" t="str">
        <f>IF(HBL[[#This Row],[Produktionskedja]]&lt;&gt;"",VLOOKUP(HBL[[#This Row],[Produktionskedja]],Normalvärden[],4,FALSE),"")</f>
        <v/>
      </c>
      <c r="Z875" s="54"/>
      <c r="AA875" s="3"/>
      <c r="AB875" s="54"/>
      <c r="AC875" s="55" t="str">
        <f>IF(HBL[[#This Row],[Växthusgasutsläpp g CO2e/MJ]]&lt;&gt;"",IF(HBL[[#This Row],[Växthusgasutsläpp g CO2e/MJ]]&gt;(0.5*VLOOKUP(HBL[[#This Row],[Användningsområde]],Användningsområde[],2,FALSE)),"Utsläppsminskningen är mindre än 50 % och uppfyller därför inte hållbarhetskriterierna",""),"")</f>
        <v/>
      </c>
      <c r="AD875" s="55"/>
    </row>
    <row r="876" spans="2:30" x14ac:dyDescent="0.35">
      <c r="B876" s="9" t="str">
        <f>IF(HBL[[#This Row],[Hållbar mängd]]&gt;0,IF(HBL[[#This Row],[Enhet]]=Listor!$A$44,HBL[[#This Row],[Hållbar mängd]]*HBL[[#This Row],[Effektivt värmevärde]]*1000,HBL[[#This Row],[Hållbar mängd]]*HBL[[#This Row],[Effektivt värmevärde]]),"")</f>
        <v/>
      </c>
      <c r="C876" s="120" t="str">
        <f>IFERROR(IF(VLOOKUP(HBL[[#This Row],[Drivmedel]],DML_drivmedel[[FuelID]:[Reduktionsplikt]],10,FALSE)="Ja",VLOOKUP(HBL[[#This Row],[Drivmedelskategori]],Drivmedel[],5,FALSE),""),"")</f>
        <v/>
      </c>
      <c r="D876" s="9" t="str">
        <f>IFERROR(IF(HBL[[#This Row],[Hållbar mängd]]&gt;0,HBL[[#This Row],[Växthusgasutsläpp g CO2e/MJ]]*HBL[[#This Row],[Energimängd MJ]]/1000000,""),"")</f>
        <v/>
      </c>
      <c r="E876" s="9" t="str">
        <f>IF(HBL[[#This Row],[Hållbar mängd]]&gt;0,CONCATENATE(Rapporteringsår,"-",HBL[[#This Row],[ID]]),"")</f>
        <v/>
      </c>
      <c r="F876" s="9" t="str">
        <f>IF(HBL[[#This Row],[Hållbar mängd]]&gt;0,Organisationsnummer,"")</f>
        <v/>
      </c>
      <c r="G876" s="9" t="str">
        <f>IF(HBL[[#This Row],[Hållbar mängd]]&gt;0,Rapporteringsår,"")</f>
        <v/>
      </c>
      <c r="H876" s="76" t="str">
        <f>IFERROR(VLOOKUP(HBL[[#This Row],[Råvara]],Råvaror!$B$3:$D$81,3,FALSE),"")</f>
        <v/>
      </c>
      <c r="I876" s="76" t="str">
        <f>IFERROR(VLOOKUP(HBL[[#This Row],[Råvara]],Råvaror!$B$3:$E$81,4,FALSE),"")</f>
        <v/>
      </c>
      <c r="J876" s="76" t="str">
        <f>IFERROR(VLOOKUP(HBL[[#This Row],[Drivmedel]],DML_drivmedel[[FuelID]:[Drivmedel]],6,FALSE),"")</f>
        <v/>
      </c>
      <c r="K876" s="148">
        <v>3874</v>
      </c>
      <c r="L876" s="3"/>
      <c r="M876" s="3"/>
      <c r="N876" s="3"/>
      <c r="O876" s="78"/>
      <c r="P876" s="3"/>
      <c r="Q876" s="3" t="str">
        <f>IFERROR(HLOOKUP(HBL[[#This Row],[Bränslekategori]],Listor!$G$292:$N$306,IF(HBL[[#This Row],[Enhet]]=Listor!$A$44,14,IF(HBL[[#This Row],[Enhet]]=Listor!$A$45,15,"")),FALSE),"")</f>
        <v/>
      </c>
      <c r="R876" s="3"/>
      <c r="S876" s="3"/>
      <c r="T876" s="3"/>
      <c r="U876" s="3"/>
      <c r="V876" s="3"/>
      <c r="W876" s="3"/>
      <c r="X876" s="3"/>
      <c r="Y876" s="77" t="str">
        <f>IF(HBL[[#This Row],[Produktionskedja]]&lt;&gt;"",VLOOKUP(HBL[[#This Row],[Produktionskedja]],Normalvärden[],4,FALSE),"")</f>
        <v/>
      </c>
      <c r="Z876" s="54"/>
      <c r="AA876" s="3"/>
      <c r="AB876" s="54"/>
      <c r="AC876" s="55" t="str">
        <f>IF(HBL[[#This Row],[Växthusgasutsläpp g CO2e/MJ]]&lt;&gt;"",IF(HBL[[#This Row],[Växthusgasutsläpp g CO2e/MJ]]&gt;(0.5*VLOOKUP(HBL[[#This Row],[Användningsområde]],Användningsområde[],2,FALSE)),"Utsläppsminskningen är mindre än 50 % och uppfyller därför inte hållbarhetskriterierna",""),"")</f>
        <v/>
      </c>
      <c r="AD876" s="55"/>
    </row>
    <row r="877" spans="2:30" x14ac:dyDescent="0.35">
      <c r="B877" s="9" t="str">
        <f>IF(HBL[[#This Row],[Hållbar mängd]]&gt;0,IF(HBL[[#This Row],[Enhet]]=Listor!$A$44,HBL[[#This Row],[Hållbar mängd]]*HBL[[#This Row],[Effektivt värmevärde]]*1000,HBL[[#This Row],[Hållbar mängd]]*HBL[[#This Row],[Effektivt värmevärde]]),"")</f>
        <v/>
      </c>
      <c r="C877" s="120" t="str">
        <f>IFERROR(IF(VLOOKUP(HBL[[#This Row],[Drivmedel]],DML_drivmedel[[FuelID]:[Reduktionsplikt]],10,FALSE)="Ja",VLOOKUP(HBL[[#This Row],[Drivmedelskategori]],Drivmedel[],5,FALSE),""),"")</f>
        <v/>
      </c>
      <c r="D877" s="9" t="str">
        <f>IFERROR(IF(HBL[[#This Row],[Hållbar mängd]]&gt;0,HBL[[#This Row],[Växthusgasutsläpp g CO2e/MJ]]*HBL[[#This Row],[Energimängd MJ]]/1000000,""),"")</f>
        <v/>
      </c>
      <c r="E877" s="9" t="str">
        <f>IF(HBL[[#This Row],[Hållbar mängd]]&gt;0,CONCATENATE(Rapporteringsår,"-",HBL[[#This Row],[ID]]),"")</f>
        <v/>
      </c>
      <c r="F877" s="9" t="str">
        <f>IF(HBL[[#This Row],[Hållbar mängd]]&gt;0,Organisationsnummer,"")</f>
        <v/>
      </c>
      <c r="G877" s="9" t="str">
        <f>IF(HBL[[#This Row],[Hållbar mängd]]&gt;0,Rapporteringsår,"")</f>
        <v/>
      </c>
      <c r="H877" s="76" t="str">
        <f>IFERROR(VLOOKUP(HBL[[#This Row],[Råvara]],Råvaror!$B$3:$D$81,3,FALSE),"")</f>
        <v/>
      </c>
      <c r="I877" s="76" t="str">
        <f>IFERROR(VLOOKUP(HBL[[#This Row],[Råvara]],Råvaror!$B$3:$E$81,4,FALSE),"")</f>
        <v/>
      </c>
      <c r="J877" s="76" t="str">
        <f>IFERROR(VLOOKUP(HBL[[#This Row],[Drivmedel]],DML_drivmedel[[FuelID]:[Drivmedel]],6,FALSE),"")</f>
        <v/>
      </c>
      <c r="K877" s="148">
        <v>3875</v>
      </c>
      <c r="L877" s="3"/>
      <c r="M877" s="3"/>
      <c r="N877" s="3"/>
      <c r="O877" s="78"/>
      <c r="P877" s="3"/>
      <c r="Q877" s="3" t="str">
        <f>IFERROR(HLOOKUP(HBL[[#This Row],[Bränslekategori]],Listor!$G$292:$N$306,IF(HBL[[#This Row],[Enhet]]=Listor!$A$44,14,IF(HBL[[#This Row],[Enhet]]=Listor!$A$45,15,"")),FALSE),"")</f>
        <v/>
      </c>
      <c r="R877" s="3"/>
      <c r="S877" s="3"/>
      <c r="T877" s="3"/>
      <c r="U877" s="3"/>
      <c r="V877" s="3"/>
      <c r="W877" s="3"/>
      <c r="X877" s="3"/>
      <c r="Y877" s="77" t="str">
        <f>IF(HBL[[#This Row],[Produktionskedja]]&lt;&gt;"",VLOOKUP(HBL[[#This Row],[Produktionskedja]],Normalvärden[],4,FALSE),"")</f>
        <v/>
      </c>
      <c r="Z877" s="54"/>
      <c r="AA877" s="3"/>
      <c r="AB877" s="54"/>
      <c r="AC877" s="55" t="str">
        <f>IF(HBL[[#This Row],[Växthusgasutsläpp g CO2e/MJ]]&lt;&gt;"",IF(HBL[[#This Row],[Växthusgasutsläpp g CO2e/MJ]]&gt;(0.5*VLOOKUP(HBL[[#This Row],[Användningsområde]],Användningsområde[],2,FALSE)),"Utsläppsminskningen är mindre än 50 % och uppfyller därför inte hållbarhetskriterierna",""),"")</f>
        <v/>
      </c>
      <c r="AD877" s="55"/>
    </row>
    <row r="878" spans="2:30" x14ac:dyDescent="0.35">
      <c r="B878" s="9" t="str">
        <f>IF(HBL[[#This Row],[Hållbar mängd]]&gt;0,IF(HBL[[#This Row],[Enhet]]=Listor!$A$44,HBL[[#This Row],[Hållbar mängd]]*HBL[[#This Row],[Effektivt värmevärde]]*1000,HBL[[#This Row],[Hållbar mängd]]*HBL[[#This Row],[Effektivt värmevärde]]),"")</f>
        <v/>
      </c>
      <c r="C878" s="120" t="str">
        <f>IFERROR(IF(VLOOKUP(HBL[[#This Row],[Drivmedel]],DML_drivmedel[[FuelID]:[Reduktionsplikt]],10,FALSE)="Ja",VLOOKUP(HBL[[#This Row],[Drivmedelskategori]],Drivmedel[],5,FALSE),""),"")</f>
        <v/>
      </c>
      <c r="D878" s="9" t="str">
        <f>IFERROR(IF(HBL[[#This Row],[Hållbar mängd]]&gt;0,HBL[[#This Row],[Växthusgasutsläpp g CO2e/MJ]]*HBL[[#This Row],[Energimängd MJ]]/1000000,""),"")</f>
        <v/>
      </c>
      <c r="E878" s="9" t="str">
        <f>IF(HBL[[#This Row],[Hållbar mängd]]&gt;0,CONCATENATE(Rapporteringsår,"-",HBL[[#This Row],[ID]]),"")</f>
        <v/>
      </c>
      <c r="F878" s="9" t="str">
        <f>IF(HBL[[#This Row],[Hållbar mängd]]&gt;0,Organisationsnummer,"")</f>
        <v/>
      </c>
      <c r="G878" s="9" t="str">
        <f>IF(HBL[[#This Row],[Hållbar mängd]]&gt;0,Rapporteringsår,"")</f>
        <v/>
      </c>
      <c r="H878" s="76" t="str">
        <f>IFERROR(VLOOKUP(HBL[[#This Row],[Råvara]],Råvaror!$B$3:$D$81,3,FALSE),"")</f>
        <v/>
      </c>
      <c r="I878" s="76" t="str">
        <f>IFERROR(VLOOKUP(HBL[[#This Row],[Råvara]],Råvaror!$B$3:$E$81,4,FALSE),"")</f>
        <v/>
      </c>
      <c r="J878" s="76" t="str">
        <f>IFERROR(VLOOKUP(HBL[[#This Row],[Drivmedel]],DML_drivmedel[[FuelID]:[Drivmedel]],6,FALSE),"")</f>
        <v/>
      </c>
      <c r="K878" s="148">
        <v>3876</v>
      </c>
      <c r="L878" s="3"/>
      <c r="M878" s="3"/>
      <c r="N878" s="3"/>
      <c r="O878" s="78"/>
      <c r="P878" s="3"/>
      <c r="Q878" s="3" t="str">
        <f>IFERROR(HLOOKUP(HBL[[#This Row],[Bränslekategori]],Listor!$G$292:$N$306,IF(HBL[[#This Row],[Enhet]]=Listor!$A$44,14,IF(HBL[[#This Row],[Enhet]]=Listor!$A$45,15,"")),FALSE),"")</f>
        <v/>
      </c>
      <c r="R878" s="3"/>
      <c r="S878" s="3"/>
      <c r="T878" s="3"/>
      <c r="U878" s="3"/>
      <c r="V878" s="3"/>
      <c r="W878" s="3"/>
      <c r="X878" s="3"/>
      <c r="Y878" s="77" t="str">
        <f>IF(HBL[[#This Row],[Produktionskedja]]&lt;&gt;"",VLOOKUP(HBL[[#This Row],[Produktionskedja]],Normalvärden[],4,FALSE),"")</f>
        <v/>
      </c>
      <c r="Z878" s="54"/>
      <c r="AA878" s="3"/>
      <c r="AB878" s="54"/>
      <c r="AC878" s="55" t="str">
        <f>IF(HBL[[#This Row],[Växthusgasutsläpp g CO2e/MJ]]&lt;&gt;"",IF(HBL[[#This Row],[Växthusgasutsläpp g CO2e/MJ]]&gt;(0.5*VLOOKUP(HBL[[#This Row],[Användningsområde]],Användningsområde[],2,FALSE)),"Utsläppsminskningen är mindre än 50 % och uppfyller därför inte hållbarhetskriterierna",""),"")</f>
        <v/>
      </c>
      <c r="AD878" s="55"/>
    </row>
    <row r="879" spans="2:30" x14ac:dyDescent="0.35">
      <c r="B879" s="9" t="str">
        <f>IF(HBL[[#This Row],[Hållbar mängd]]&gt;0,IF(HBL[[#This Row],[Enhet]]=Listor!$A$44,HBL[[#This Row],[Hållbar mängd]]*HBL[[#This Row],[Effektivt värmevärde]]*1000,HBL[[#This Row],[Hållbar mängd]]*HBL[[#This Row],[Effektivt värmevärde]]),"")</f>
        <v/>
      </c>
      <c r="C879" s="120" t="str">
        <f>IFERROR(IF(VLOOKUP(HBL[[#This Row],[Drivmedel]],DML_drivmedel[[FuelID]:[Reduktionsplikt]],10,FALSE)="Ja",VLOOKUP(HBL[[#This Row],[Drivmedelskategori]],Drivmedel[],5,FALSE),""),"")</f>
        <v/>
      </c>
      <c r="D879" s="9" t="str">
        <f>IFERROR(IF(HBL[[#This Row],[Hållbar mängd]]&gt;0,HBL[[#This Row],[Växthusgasutsläpp g CO2e/MJ]]*HBL[[#This Row],[Energimängd MJ]]/1000000,""),"")</f>
        <v/>
      </c>
      <c r="E879" s="9" t="str">
        <f>IF(HBL[[#This Row],[Hållbar mängd]]&gt;0,CONCATENATE(Rapporteringsår,"-",HBL[[#This Row],[ID]]),"")</f>
        <v/>
      </c>
      <c r="F879" s="9" t="str">
        <f>IF(HBL[[#This Row],[Hållbar mängd]]&gt;0,Organisationsnummer,"")</f>
        <v/>
      </c>
      <c r="G879" s="9" t="str">
        <f>IF(HBL[[#This Row],[Hållbar mängd]]&gt;0,Rapporteringsår,"")</f>
        <v/>
      </c>
      <c r="H879" s="76" t="str">
        <f>IFERROR(VLOOKUP(HBL[[#This Row],[Råvara]],Råvaror!$B$3:$D$81,3,FALSE),"")</f>
        <v/>
      </c>
      <c r="I879" s="76" t="str">
        <f>IFERROR(VLOOKUP(HBL[[#This Row],[Råvara]],Råvaror!$B$3:$E$81,4,FALSE),"")</f>
        <v/>
      </c>
      <c r="J879" s="76" t="str">
        <f>IFERROR(VLOOKUP(HBL[[#This Row],[Drivmedel]],DML_drivmedel[[FuelID]:[Drivmedel]],6,FALSE),"")</f>
        <v/>
      </c>
      <c r="K879" s="148">
        <v>3877</v>
      </c>
      <c r="L879" s="3"/>
      <c r="M879" s="3"/>
      <c r="N879" s="3"/>
      <c r="O879" s="78"/>
      <c r="P879" s="3"/>
      <c r="Q879" s="3" t="str">
        <f>IFERROR(HLOOKUP(HBL[[#This Row],[Bränslekategori]],Listor!$G$292:$N$306,IF(HBL[[#This Row],[Enhet]]=Listor!$A$44,14,IF(HBL[[#This Row],[Enhet]]=Listor!$A$45,15,"")),FALSE),"")</f>
        <v/>
      </c>
      <c r="R879" s="3"/>
      <c r="S879" s="3"/>
      <c r="T879" s="3"/>
      <c r="U879" s="3"/>
      <c r="V879" s="3"/>
      <c r="W879" s="3"/>
      <c r="X879" s="3"/>
      <c r="Y879" s="77" t="str">
        <f>IF(HBL[[#This Row],[Produktionskedja]]&lt;&gt;"",VLOOKUP(HBL[[#This Row],[Produktionskedja]],Normalvärden[],4,FALSE),"")</f>
        <v/>
      </c>
      <c r="Z879" s="54"/>
      <c r="AA879" s="3"/>
      <c r="AB879" s="54"/>
      <c r="AC879" s="55" t="str">
        <f>IF(HBL[[#This Row],[Växthusgasutsläpp g CO2e/MJ]]&lt;&gt;"",IF(HBL[[#This Row],[Växthusgasutsläpp g CO2e/MJ]]&gt;(0.5*VLOOKUP(HBL[[#This Row],[Användningsområde]],Användningsområde[],2,FALSE)),"Utsläppsminskningen är mindre än 50 % och uppfyller därför inte hållbarhetskriterierna",""),"")</f>
        <v/>
      </c>
      <c r="AD879" s="55"/>
    </row>
    <row r="880" spans="2:30" x14ac:dyDescent="0.35">
      <c r="B880" s="9" t="str">
        <f>IF(HBL[[#This Row],[Hållbar mängd]]&gt;0,IF(HBL[[#This Row],[Enhet]]=Listor!$A$44,HBL[[#This Row],[Hållbar mängd]]*HBL[[#This Row],[Effektivt värmevärde]]*1000,HBL[[#This Row],[Hållbar mängd]]*HBL[[#This Row],[Effektivt värmevärde]]),"")</f>
        <v/>
      </c>
      <c r="C880" s="120" t="str">
        <f>IFERROR(IF(VLOOKUP(HBL[[#This Row],[Drivmedel]],DML_drivmedel[[FuelID]:[Reduktionsplikt]],10,FALSE)="Ja",VLOOKUP(HBL[[#This Row],[Drivmedelskategori]],Drivmedel[],5,FALSE),""),"")</f>
        <v/>
      </c>
      <c r="D880" s="9" t="str">
        <f>IFERROR(IF(HBL[[#This Row],[Hållbar mängd]]&gt;0,HBL[[#This Row],[Växthusgasutsläpp g CO2e/MJ]]*HBL[[#This Row],[Energimängd MJ]]/1000000,""),"")</f>
        <v/>
      </c>
      <c r="E880" s="9" t="str">
        <f>IF(HBL[[#This Row],[Hållbar mängd]]&gt;0,CONCATENATE(Rapporteringsår,"-",HBL[[#This Row],[ID]]),"")</f>
        <v/>
      </c>
      <c r="F880" s="9" t="str">
        <f>IF(HBL[[#This Row],[Hållbar mängd]]&gt;0,Organisationsnummer,"")</f>
        <v/>
      </c>
      <c r="G880" s="9" t="str">
        <f>IF(HBL[[#This Row],[Hållbar mängd]]&gt;0,Rapporteringsår,"")</f>
        <v/>
      </c>
      <c r="H880" s="76" t="str">
        <f>IFERROR(VLOOKUP(HBL[[#This Row],[Råvara]],Råvaror!$B$3:$D$81,3,FALSE),"")</f>
        <v/>
      </c>
      <c r="I880" s="76" t="str">
        <f>IFERROR(VLOOKUP(HBL[[#This Row],[Råvara]],Råvaror!$B$3:$E$81,4,FALSE),"")</f>
        <v/>
      </c>
      <c r="J880" s="76" t="str">
        <f>IFERROR(VLOOKUP(HBL[[#This Row],[Drivmedel]],DML_drivmedel[[FuelID]:[Drivmedel]],6,FALSE),"")</f>
        <v/>
      </c>
      <c r="K880" s="148">
        <v>3878</v>
      </c>
      <c r="L880" s="3"/>
      <c r="M880" s="3"/>
      <c r="N880" s="3"/>
      <c r="O880" s="78"/>
      <c r="P880" s="3"/>
      <c r="Q880" s="3" t="str">
        <f>IFERROR(HLOOKUP(HBL[[#This Row],[Bränslekategori]],Listor!$G$292:$N$306,IF(HBL[[#This Row],[Enhet]]=Listor!$A$44,14,IF(HBL[[#This Row],[Enhet]]=Listor!$A$45,15,"")),FALSE),"")</f>
        <v/>
      </c>
      <c r="R880" s="3"/>
      <c r="S880" s="3"/>
      <c r="T880" s="3"/>
      <c r="U880" s="3"/>
      <c r="V880" s="3"/>
      <c r="W880" s="3"/>
      <c r="X880" s="3"/>
      <c r="Y880" s="77" t="str">
        <f>IF(HBL[[#This Row],[Produktionskedja]]&lt;&gt;"",VLOOKUP(HBL[[#This Row],[Produktionskedja]],Normalvärden[],4,FALSE),"")</f>
        <v/>
      </c>
      <c r="Z880" s="54"/>
      <c r="AA880" s="3"/>
      <c r="AB880" s="54"/>
      <c r="AC880" s="55" t="str">
        <f>IF(HBL[[#This Row],[Växthusgasutsläpp g CO2e/MJ]]&lt;&gt;"",IF(HBL[[#This Row],[Växthusgasutsläpp g CO2e/MJ]]&gt;(0.5*VLOOKUP(HBL[[#This Row],[Användningsområde]],Användningsområde[],2,FALSE)),"Utsläppsminskningen är mindre än 50 % och uppfyller därför inte hållbarhetskriterierna",""),"")</f>
        <v/>
      </c>
      <c r="AD880" s="55"/>
    </row>
    <row r="881" spans="2:30" x14ac:dyDescent="0.35">
      <c r="B881" s="9" t="str">
        <f>IF(HBL[[#This Row],[Hållbar mängd]]&gt;0,IF(HBL[[#This Row],[Enhet]]=Listor!$A$44,HBL[[#This Row],[Hållbar mängd]]*HBL[[#This Row],[Effektivt värmevärde]]*1000,HBL[[#This Row],[Hållbar mängd]]*HBL[[#This Row],[Effektivt värmevärde]]),"")</f>
        <v/>
      </c>
      <c r="C881" s="120" t="str">
        <f>IFERROR(IF(VLOOKUP(HBL[[#This Row],[Drivmedel]],DML_drivmedel[[FuelID]:[Reduktionsplikt]],10,FALSE)="Ja",VLOOKUP(HBL[[#This Row],[Drivmedelskategori]],Drivmedel[],5,FALSE),""),"")</f>
        <v/>
      </c>
      <c r="D881" s="9" t="str">
        <f>IFERROR(IF(HBL[[#This Row],[Hållbar mängd]]&gt;0,HBL[[#This Row],[Växthusgasutsläpp g CO2e/MJ]]*HBL[[#This Row],[Energimängd MJ]]/1000000,""),"")</f>
        <v/>
      </c>
      <c r="E881" s="9" t="str">
        <f>IF(HBL[[#This Row],[Hållbar mängd]]&gt;0,CONCATENATE(Rapporteringsår,"-",HBL[[#This Row],[ID]]),"")</f>
        <v/>
      </c>
      <c r="F881" s="9" t="str">
        <f>IF(HBL[[#This Row],[Hållbar mängd]]&gt;0,Organisationsnummer,"")</f>
        <v/>
      </c>
      <c r="G881" s="9" t="str">
        <f>IF(HBL[[#This Row],[Hållbar mängd]]&gt;0,Rapporteringsår,"")</f>
        <v/>
      </c>
      <c r="H881" s="76" t="str">
        <f>IFERROR(VLOOKUP(HBL[[#This Row],[Råvara]],Råvaror!$B$3:$D$81,3,FALSE),"")</f>
        <v/>
      </c>
      <c r="I881" s="76" t="str">
        <f>IFERROR(VLOOKUP(HBL[[#This Row],[Råvara]],Råvaror!$B$3:$E$81,4,FALSE),"")</f>
        <v/>
      </c>
      <c r="J881" s="76" t="str">
        <f>IFERROR(VLOOKUP(HBL[[#This Row],[Drivmedel]],DML_drivmedel[[FuelID]:[Drivmedel]],6,FALSE),"")</f>
        <v/>
      </c>
      <c r="K881" s="148">
        <v>3879</v>
      </c>
      <c r="L881" s="3"/>
      <c r="M881" s="3"/>
      <c r="N881" s="3"/>
      <c r="O881" s="78"/>
      <c r="P881" s="3"/>
      <c r="Q881" s="3" t="str">
        <f>IFERROR(HLOOKUP(HBL[[#This Row],[Bränslekategori]],Listor!$G$292:$N$306,IF(HBL[[#This Row],[Enhet]]=Listor!$A$44,14,IF(HBL[[#This Row],[Enhet]]=Listor!$A$45,15,"")),FALSE),"")</f>
        <v/>
      </c>
      <c r="R881" s="3"/>
      <c r="S881" s="3"/>
      <c r="T881" s="3"/>
      <c r="U881" s="3"/>
      <c r="V881" s="3"/>
      <c r="W881" s="3"/>
      <c r="X881" s="3"/>
      <c r="Y881" s="77" t="str">
        <f>IF(HBL[[#This Row],[Produktionskedja]]&lt;&gt;"",VLOOKUP(HBL[[#This Row],[Produktionskedja]],Normalvärden[],4,FALSE),"")</f>
        <v/>
      </c>
      <c r="Z881" s="54"/>
      <c r="AA881" s="3"/>
      <c r="AB881" s="54"/>
      <c r="AC881" s="55" t="str">
        <f>IF(HBL[[#This Row],[Växthusgasutsläpp g CO2e/MJ]]&lt;&gt;"",IF(HBL[[#This Row],[Växthusgasutsläpp g CO2e/MJ]]&gt;(0.5*VLOOKUP(HBL[[#This Row],[Användningsområde]],Användningsområde[],2,FALSE)),"Utsläppsminskningen är mindre än 50 % och uppfyller därför inte hållbarhetskriterierna",""),"")</f>
        <v/>
      </c>
      <c r="AD881" s="55"/>
    </row>
    <row r="882" spans="2:30" x14ac:dyDescent="0.35">
      <c r="B882" s="9" t="str">
        <f>IF(HBL[[#This Row],[Hållbar mängd]]&gt;0,IF(HBL[[#This Row],[Enhet]]=Listor!$A$44,HBL[[#This Row],[Hållbar mängd]]*HBL[[#This Row],[Effektivt värmevärde]]*1000,HBL[[#This Row],[Hållbar mängd]]*HBL[[#This Row],[Effektivt värmevärde]]),"")</f>
        <v/>
      </c>
      <c r="C882" s="120" t="str">
        <f>IFERROR(IF(VLOOKUP(HBL[[#This Row],[Drivmedel]],DML_drivmedel[[FuelID]:[Reduktionsplikt]],10,FALSE)="Ja",VLOOKUP(HBL[[#This Row],[Drivmedelskategori]],Drivmedel[],5,FALSE),""),"")</f>
        <v/>
      </c>
      <c r="D882" s="9" t="str">
        <f>IFERROR(IF(HBL[[#This Row],[Hållbar mängd]]&gt;0,HBL[[#This Row],[Växthusgasutsläpp g CO2e/MJ]]*HBL[[#This Row],[Energimängd MJ]]/1000000,""),"")</f>
        <v/>
      </c>
      <c r="E882" s="9" t="str">
        <f>IF(HBL[[#This Row],[Hållbar mängd]]&gt;0,CONCATENATE(Rapporteringsår,"-",HBL[[#This Row],[ID]]),"")</f>
        <v/>
      </c>
      <c r="F882" s="9" t="str">
        <f>IF(HBL[[#This Row],[Hållbar mängd]]&gt;0,Organisationsnummer,"")</f>
        <v/>
      </c>
      <c r="G882" s="9" t="str">
        <f>IF(HBL[[#This Row],[Hållbar mängd]]&gt;0,Rapporteringsår,"")</f>
        <v/>
      </c>
      <c r="H882" s="76" t="str">
        <f>IFERROR(VLOOKUP(HBL[[#This Row],[Råvara]],Råvaror!$B$3:$D$81,3,FALSE),"")</f>
        <v/>
      </c>
      <c r="I882" s="76" t="str">
        <f>IFERROR(VLOOKUP(HBL[[#This Row],[Råvara]],Råvaror!$B$3:$E$81,4,FALSE),"")</f>
        <v/>
      </c>
      <c r="J882" s="76" t="str">
        <f>IFERROR(VLOOKUP(HBL[[#This Row],[Drivmedel]],DML_drivmedel[[FuelID]:[Drivmedel]],6,FALSE),"")</f>
        <v/>
      </c>
      <c r="K882" s="148">
        <v>3880</v>
      </c>
      <c r="L882" s="3"/>
      <c r="M882" s="3"/>
      <c r="N882" s="3"/>
      <c r="O882" s="78"/>
      <c r="P882" s="3"/>
      <c r="Q882" s="3" t="str">
        <f>IFERROR(HLOOKUP(HBL[[#This Row],[Bränslekategori]],Listor!$G$292:$N$306,IF(HBL[[#This Row],[Enhet]]=Listor!$A$44,14,IF(HBL[[#This Row],[Enhet]]=Listor!$A$45,15,"")),FALSE),"")</f>
        <v/>
      </c>
      <c r="R882" s="3"/>
      <c r="S882" s="3"/>
      <c r="T882" s="3"/>
      <c r="U882" s="3"/>
      <c r="V882" s="3"/>
      <c r="W882" s="3"/>
      <c r="X882" s="3"/>
      <c r="Y882" s="77" t="str">
        <f>IF(HBL[[#This Row],[Produktionskedja]]&lt;&gt;"",VLOOKUP(HBL[[#This Row],[Produktionskedja]],Normalvärden[],4,FALSE),"")</f>
        <v/>
      </c>
      <c r="Z882" s="54"/>
      <c r="AA882" s="3"/>
      <c r="AB882" s="54"/>
      <c r="AC882" s="55" t="str">
        <f>IF(HBL[[#This Row],[Växthusgasutsläpp g CO2e/MJ]]&lt;&gt;"",IF(HBL[[#This Row],[Växthusgasutsläpp g CO2e/MJ]]&gt;(0.5*VLOOKUP(HBL[[#This Row],[Användningsområde]],Användningsområde[],2,FALSE)),"Utsläppsminskningen är mindre än 50 % och uppfyller därför inte hållbarhetskriterierna",""),"")</f>
        <v/>
      </c>
      <c r="AD882" s="55"/>
    </row>
    <row r="883" spans="2:30" x14ac:dyDescent="0.35">
      <c r="B883" s="9" t="str">
        <f>IF(HBL[[#This Row],[Hållbar mängd]]&gt;0,IF(HBL[[#This Row],[Enhet]]=Listor!$A$44,HBL[[#This Row],[Hållbar mängd]]*HBL[[#This Row],[Effektivt värmevärde]]*1000,HBL[[#This Row],[Hållbar mängd]]*HBL[[#This Row],[Effektivt värmevärde]]),"")</f>
        <v/>
      </c>
      <c r="C883" s="120" t="str">
        <f>IFERROR(IF(VLOOKUP(HBL[[#This Row],[Drivmedel]],DML_drivmedel[[FuelID]:[Reduktionsplikt]],10,FALSE)="Ja",VLOOKUP(HBL[[#This Row],[Drivmedelskategori]],Drivmedel[],5,FALSE),""),"")</f>
        <v/>
      </c>
      <c r="D883" s="9" t="str">
        <f>IFERROR(IF(HBL[[#This Row],[Hållbar mängd]]&gt;0,HBL[[#This Row],[Växthusgasutsläpp g CO2e/MJ]]*HBL[[#This Row],[Energimängd MJ]]/1000000,""),"")</f>
        <v/>
      </c>
      <c r="E883" s="9" t="str">
        <f>IF(HBL[[#This Row],[Hållbar mängd]]&gt;0,CONCATENATE(Rapporteringsår,"-",HBL[[#This Row],[ID]]),"")</f>
        <v/>
      </c>
      <c r="F883" s="9" t="str">
        <f>IF(HBL[[#This Row],[Hållbar mängd]]&gt;0,Organisationsnummer,"")</f>
        <v/>
      </c>
      <c r="G883" s="9" t="str">
        <f>IF(HBL[[#This Row],[Hållbar mängd]]&gt;0,Rapporteringsår,"")</f>
        <v/>
      </c>
      <c r="H883" s="76" t="str">
        <f>IFERROR(VLOOKUP(HBL[[#This Row],[Råvara]],Råvaror!$B$3:$D$81,3,FALSE),"")</f>
        <v/>
      </c>
      <c r="I883" s="76" t="str">
        <f>IFERROR(VLOOKUP(HBL[[#This Row],[Råvara]],Råvaror!$B$3:$E$81,4,FALSE),"")</f>
        <v/>
      </c>
      <c r="J883" s="76" t="str">
        <f>IFERROR(VLOOKUP(HBL[[#This Row],[Drivmedel]],DML_drivmedel[[FuelID]:[Drivmedel]],6,FALSE),"")</f>
        <v/>
      </c>
      <c r="K883" s="148">
        <v>3881</v>
      </c>
      <c r="L883" s="3"/>
      <c r="M883" s="3"/>
      <c r="N883" s="3"/>
      <c r="O883" s="78"/>
      <c r="P883" s="3"/>
      <c r="Q883" s="3" t="str">
        <f>IFERROR(HLOOKUP(HBL[[#This Row],[Bränslekategori]],Listor!$G$292:$N$306,IF(HBL[[#This Row],[Enhet]]=Listor!$A$44,14,IF(HBL[[#This Row],[Enhet]]=Listor!$A$45,15,"")),FALSE),"")</f>
        <v/>
      </c>
      <c r="R883" s="3"/>
      <c r="S883" s="3"/>
      <c r="T883" s="3"/>
      <c r="U883" s="3"/>
      <c r="V883" s="3"/>
      <c r="W883" s="3"/>
      <c r="X883" s="3"/>
      <c r="Y883" s="77" t="str">
        <f>IF(HBL[[#This Row],[Produktionskedja]]&lt;&gt;"",VLOOKUP(HBL[[#This Row],[Produktionskedja]],Normalvärden[],4,FALSE),"")</f>
        <v/>
      </c>
      <c r="Z883" s="54"/>
      <c r="AA883" s="3"/>
      <c r="AB883" s="54"/>
      <c r="AC883" s="55" t="str">
        <f>IF(HBL[[#This Row],[Växthusgasutsläpp g CO2e/MJ]]&lt;&gt;"",IF(HBL[[#This Row],[Växthusgasutsläpp g CO2e/MJ]]&gt;(0.5*VLOOKUP(HBL[[#This Row],[Användningsområde]],Användningsområde[],2,FALSE)),"Utsläppsminskningen är mindre än 50 % och uppfyller därför inte hållbarhetskriterierna",""),"")</f>
        <v/>
      </c>
      <c r="AD883" s="55"/>
    </row>
    <row r="884" spans="2:30" x14ac:dyDescent="0.35">
      <c r="B884" s="9" t="str">
        <f>IF(HBL[[#This Row],[Hållbar mängd]]&gt;0,IF(HBL[[#This Row],[Enhet]]=Listor!$A$44,HBL[[#This Row],[Hållbar mängd]]*HBL[[#This Row],[Effektivt värmevärde]]*1000,HBL[[#This Row],[Hållbar mängd]]*HBL[[#This Row],[Effektivt värmevärde]]),"")</f>
        <v/>
      </c>
      <c r="C884" s="120" t="str">
        <f>IFERROR(IF(VLOOKUP(HBL[[#This Row],[Drivmedel]],DML_drivmedel[[FuelID]:[Reduktionsplikt]],10,FALSE)="Ja",VLOOKUP(HBL[[#This Row],[Drivmedelskategori]],Drivmedel[],5,FALSE),""),"")</f>
        <v/>
      </c>
      <c r="D884" s="9" t="str">
        <f>IFERROR(IF(HBL[[#This Row],[Hållbar mängd]]&gt;0,HBL[[#This Row],[Växthusgasutsläpp g CO2e/MJ]]*HBL[[#This Row],[Energimängd MJ]]/1000000,""),"")</f>
        <v/>
      </c>
      <c r="E884" s="9" t="str">
        <f>IF(HBL[[#This Row],[Hållbar mängd]]&gt;0,CONCATENATE(Rapporteringsår,"-",HBL[[#This Row],[ID]]),"")</f>
        <v/>
      </c>
      <c r="F884" s="9" t="str">
        <f>IF(HBL[[#This Row],[Hållbar mängd]]&gt;0,Organisationsnummer,"")</f>
        <v/>
      </c>
      <c r="G884" s="9" t="str">
        <f>IF(HBL[[#This Row],[Hållbar mängd]]&gt;0,Rapporteringsår,"")</f>
        <v/>
      </c>
      <c r="H884" s="76" t="str">
        <f>IFERROR(VLOOKUP(HBL[[#This Row],[Råvara]],Råvaror!$B$3:$D$81,3,FALSE),"")</f>
        <v/>
      </c>
      <c r="I884" s="76" t="str">
        <f>IFERROR(VLOOKUP(HBL[[#This Row],[Råvara]],Råvaror!$B$3:$E$81,4,FALSE),"")</f>
        <v/>
      </c>
      <c r="J884" s="76" t="str">
        <f>IFERROR(VLOOKUP(HBL[[#This Row],[Drivmedel]],DML_drivmedel[[FuelID]:[Drivmedel]],6,FALSE),"")</f>
        <v/>
      </c>
      <c r="K884" s="148">
        <v>3882</v>
      </c>
      <c r="L884" s="3"/>
      <c r="M884" s="3"/>
      <c r="N884" s="3"/>
      <c r="O884" s="78"/>
      <c r="P884" s="3"/>
      <c r="Q884" s="3" t="str">
        <f>IFERROR(HLOOKUP(HBL[[#This Row],[Bränslekategori]],Listor!$G$292:$N$306,IF(HBL[[#This Row],[Enhet]]=Listor!$A$44,14,IF(HBL[[#This Row],[Enhet]]=Listor!$A$45,15,"")),FALSE),"")</f>
        <v/>
      </c>
      <c r="R884" s="3"/>
      <c r="S884" s="3"/>
      <c r="T884" s="3"/>
      <c r="U884" s="3"/>
      <c r="V884" s="3"/>
      <c r="W884" s="3"/>
      <c r="X884" s="3"/>
      <c r="Y884" s="77" t="str">
        <f>IF(HBL[[#This Row],[Produktionskedja]]&lt;&gt;"",VLOOKUP(HBL[[#This Row],[Produktionskedja]],Normalvärden[],4,FALSE),"")</f>
        <v/>
      </c>
      <c r="Z884" s="54"/>
      <c r="AA884" s="3"/>
      <c r="AB884" s="54"/>
      <c r="AC884" s="55" t="str">
        <f>IF(HBL[[#This Row],[Växthusgasutsläpp g CO2e/MJ]]&lt;&gt;"",IF(HBL[[#This Row],[Växthusgasutsläpp g CO2e/MJ]]&gt;(0.5*VLOOKUP(HBL[[#This Row],[Användningsområde]],Användningsområde[],2,FALSE)),"Utsläppsminskningen är mindre än 50 % och uppfyller därför inte hållbarhetskriterierna",""),"")</f>
        <v/>
      </c>
      <c r="AD884" s="55"/>
    </row>
    <row r="885" spans="2:30" x14ac:dyDescent="0.35">
      <c r="B885" s="9" t="str">
        <f>IF(HBL[[#This Row],[Hållbar mängd]]&gt;0,IF(HBL[[#This Row],[Enhet]]=Listor!$A$44,HBL[[#This Row],[Hållbar mängd]]*HBL[[#This Row],[Effektivt värmevärde]]*1000,HBL[[#This Row],[Hållbar mängd]]*HBL[[#This Row],[Effektivt värmevärde]]),"")</f>
        <v/>
      </c>
      <c r="C885" s="120" t="str">
        <f>IFERROR(IF(VLOOKUP(HBL[[#This Row],[Drivmedel]],DML_drivmedel[[FuelID]:[Reduktionsplikt]],10,FALSE)="Ja",VLOOKUP(HBL[[#This Row],[Drivmedelskategori]],Drivmedel[],5,FALSE),""),"")</f>
        <v/>
      </c>
      <c r="D885" s="9" t="str">
        <f>IFERROR(IF(HBL[[#This Row],[Hållbar mängd]]&gt;0,HBL[[#This Row],[Växthusgasutsläpp g CO2e/MJ]]*HBL[[#This Row],[Energimängd MJ]]/1000000,""),"")</f>
        <v/>
      </c>
      <c r="E885" s="9" t="str">
        <f>IF(HBL[[#This Row],[Hållbar mängd]]&gt;0,CONCATENATE(Rapporteringsår,"-",HBL[[#This Row],[ID]]),"")</f>
        <v/>
      </c>
      <c r="F885" s="9" t="str">
        <f>IF(HBL[[#This Row],[Hållbar mängd]]&gt;0,Organisationsnummer,"")</f>
        <v/>
      </c>
      <c r="G885" s="9" t="str">
        <f>IF(HBL[[#This Row],[Hållbar mängd]]&gt;0,Rapporteringsår,"")</f>
        <v/>
      </c>
      <c r="H885" s="76" t="str">
        <f>IFERROR(VLOOKUP(HBL[[#This Row],[Råvara]],Råvaror!$B$3:$D$81,3,FALSE),"")</f>
        <v/>
      </c>
      <c r="I885" s="76" t="str">
        <f>IFERROR(VLOOKUP(HBL[[#This Row],[Råvara]],Råvaror!$B$3:$E$81,4,FALSE),"")</f>
        <v/>
      </c>
      <c r="J885" s="76" t="str">
        <f>IFERROR(VLOOKUP(HBL[[#This Row],[Drivmedel]],DML_drivmedel[[FuelID]:[Drivmedel]],6,FALSE),"")</f>
        <v/>
      </c>
      <c r="K885" s="148">
        <v>3883</v>
      </c>
      <c r="L885" s="3"/>
      <c r="M885" s="3"/>
      <c r="N885" s="3"/>
      <c r="O885" s="78"/>
      <c r="P885" s="3"/>
      <c r="Q885" s="3" t="str">
        <f>IFERROR(HLOOKUP(HBL[[#This Row],[Bränslekategori]],Listor!$G$292:$N$306,IF(HBL[[#This Row],[Enhet]]=Listor!$A$44,14,IF(HBL[[#This Row],[Enhet]]=Listor!$A$45,15,"")),FALSE),"")</f>
        <v/>
      </c>
      <c r="R885" s="3"/>
      <c r="S885" s="3"/>
      <c r="T885" s="3"/>
      <c r="U885" s="3"/>
      <c r="V885" s="3"/>
      <c r="W885" s="3"/>
      <c r="X885" s="3"/>
      <c r="Y885" s="77" t="str">
        <f>IF(HBL[[#This Row],[Produktionskedja]]&lt;&gt;"",VLOOKUP(HBL[[#This Row],[Produktionskedja]],Normalvärden[],4,FALSE),"")</f>
        <v/>
      </c>
      <c r="Z885" s="54"/>
      <c r="AA885" s="3"/>
      <c r="AB885" s="54"/>
      <c r="AC885" s="55" t="str">
        <f>IF(HBL[[#This Row],[Växthusgasutsläpp g CO2e/MJ]]&lt;&gt;"",IF(HBL[[#This Row],[Växthusgasutsläpp g CO2e/MJ]]&gt;(0.5*VLOOKUP(HBL[[#This Row],[Användningsområde]],Användningsområde[],2,FALSE)),"Utsläppsminskningen är mindre än 50 % och uppfyller därför inte hållbarhetskriterierna",""),"")</f>
        <v/>
      </c>
      <c r="AD885" s="55"/>
    </row>
    <row r="886" spans="2:30" x14ac:dyDescent="0.35">
      <c r="B886" s="9" t="str">
        <f>IF(HBL[[#This Row],[Hållbar mängd]]&gt;0,IF(HBL[[#This Row],[Enhet]]=Listor!$A$44,HBL[[#This Row],[Hållbar mängd]]*HBL[[#This Row],[Effektivt värmevärde]]*1000,HBL[[#This Row],[Hållbar mängd]]*HBL[[#This Row],[Effektivt värmevärde]]),"")</f>
        <v/>
      </c>
      <c r="C886" s="120" t="str">
        <f>IFERROR(IF(VLOOKUP(HBL[[#This Row],[Drivmedel]],DML_drivmedel[[FuelID]:[Reduktionsplikt]],10,FALSE)="Ja",VLOOKUP(HBL[[#This Row],[Drivmedelskategori]],Drivmedel[],5,FALSE),""),"")</f>
        <v/>
      </c>
      <c r="D886" s="9" t="str">
        <f>IFERROR(IF(HBL[[#This Row],[Hållbar mängd]]&gt;0,HBL[[#This Row],[Växthusgasutsläpp g CO2e/MJ]]*HBL[[#This Row],[Energimängd MJ]]/1000000,""),"")</f>
        <v/>
      </c>
      <c r="E886" s="9" t="str">
        <f>IF(HBL[[#This Row],[Hållbar mängd]]&gt;0,CONCATENATE(Rapporteringsår,"-",HBL[[#This Row],[ID]]),"")</f>
        <v/>
      </c>
      <c r="F886" s="9" t="str">
        <f>IF(HBL[[#This Row],[Hållbar mängd]]&gt;0,Organisationsnummer,"")</f>
        <v/>
      </c>
      <c r="G886" s="9" t="str">
        <f>IF(HBL[[#This Row],[Hållbar mängd]]&gt;0,Rapporteringsår,"")</f>
        <v/>
      </c>
      <c r="H886" s="76" t="str">
        <f>IFERROR(VLOOKUP(HBL[[#This Row],[Råvara]],Råvaror!$B$3:$D$81,3,FALSE),"")</f>
        <v/>
      </c>
      <c r="I886" s="76" t="str">
        <f>IFERROR(VLOOKUP(HBL[[#This Row],[Råvara]],Råvaror!$B$3:$E$81,4,FALSE),"")</f>
        <v/>
      </c>
      <c r="J886" s="76" t="str">
        <f>IFERROR(VLOOKUP(HBL[[#This Row],[Drivmedel]],DML_drivmedel[[FuelID]:[Drivmedel]],6,FALSE),"")</f>
        <v/>
      </c>
      <c r="K886" s="148">
        <v>3884</v>
      </c>
      <c r="L886" s="3"/>
      <c r="M886" s="3"/>
      <c r="N886" s="3"/>
      <c r="O886" s="78"/>
      <c r="P886" s="3"/>
      <c r="Q886" s="3" t="str">
        <f>IFERROR(HLOOKUP(HBL[[#This Row],[Bränslekategori]],Listor!$G$292:$N$306,IF(HBL[[#This Row],[Enhet]]=Listor!$A$44,14,IF(HBL[[#This Row],[Enhet]]=Listor!$A$45,15,"")),FALSE),"")</f>
        <v/>
      </c>
      <c r="R886" s="3"/>
      <c r="S886" s="3"/>
      <c r="T886" s="3"/>
      <c r="U886" s="3"/>
      <c r="V886" s="3"/>
      <c r="W886" s="3"/>
      <c r="X886" s="3"/>
      <c r="Y886" s="77" t="str">
        <f>IF(HBL[[#This Row],[Produktionskedja]]&lt;&gt;"",VLOOKUP(HBL[[#This Row],[Produktionskedja]],Normalvärden[],4,FALSE),"")</f>
        <v/>
      </c>
      <c r="Z886" s="54"/>
      <c r="AA886" s="3"/>
      <c r="AB886" s="54"/>
      <c r="AC886" s="55" t="str">
        <f>IF(HBL[[#This Row],[Växthusgasutsläpp g CO2e/MJ]]&lt;&gt;"",IF(HBL[[#This Row],[Växthusgasutsläpp g CO2e/MJ]]&gt;(0.5*VLOOKUP(HBL[[#This Row],[Användningsområde]],Användningsområde[],2,FALSE)),"Utsläppsminskningen är mindre än 50 % och uppfyller därför inte hållbarhetskriterierna",""),"")</f>
        <v/>
      </c>
      <c r="AD886" s="55"/>
    </row>
    <row r="887" spans="2:30" x14ac:dyDescent="0.35">
      <c r="B887" s="9" t="str">
        <f>IF(HBL[[#This Row],[Hållbar mängd]]&gt;0,IF(HBL[[#This Row],[Enhet]]=Listor!$A$44,HBL[[#This Row],[Hållbar mängd]]*HBL[[#This Row],[Effektivt värmevärde]]*1000,HBL[[#This Row],[Hållbar mängd]]*HBL[[#This Row],[Effektivt värmevärde]]),"")</f>
        <v/>
      </c>
      <c r="C887" s="120" t="str">
        <f>IFERROR(IF(VLOOKUP(HBL[[#This Row],[Drivmedel]],DML_drivmedel[[FuelID]:[Reduktionsplikt]],10,FALSE)="Ja",VLOOKUP(HBL[[#This Row],[Drivmedelskategori]],Drivmedel[],5,FALSE),""),"")</f>
        <v/>
      </c>
      <c r="D887" s="9" t="str">
        <f>IFERROR(IF(HBL[[#This Row],[Hållbar mängd]]&gt;0,HBL[[#This Row],[Växthusgasutsläpp g CO2e/MJ]]*HBL[[#This Row],[Energimängd MJ]]/1000000,""),"")</f>
        <v/>
      </c>
      <c r="E887" s="9" t="str">
        <f>IF(HBL[[#This Row],[Hållbar mängd]]&gt;0,CONCATENATE(Rapporteringsår,"-",HBL[[#This Row],[ID]]),"")</f>
        <v/>
      </c>
      <c r="F887" s="9" t="str">
        <f>IF(HBL[[#This Row],[Hållbar mängd]]&gt;0,Organisationsnummer,"")</f>
        <v/>
      </c>
      <c r="G887" s="9" t="str">
        <f>IF(HBL[[#This Row],[Hållbar mängd]]&gt;0,Rapporteringsår,"")</f>
        <v/>
      </c>
      <c r="H887" s="76" t="str">
        <f>IFERROR(VLOOKUP(HBL[[#This Row],[Råvara]],Råvaror!$B$3:$D$81,3,FALSE),"")</f>
        <v/>
      </c>
      <c r="I887" s="76" t="str">
        <f>IFERROR(VLOOKUP(HBL[[#This Row],[Råvara]],Råvaror!$B$3:$E$81,4,FALSE),"")</f>
        <v/>
      </c>
      <c r="J887" s="76" t="str">
        <f>IFERROR(VLOOKUP(HBL[[#This Row],[Drivmedel]],DML_drivmedel[[FuelID]:[Drivmedel]],6,FALSE),"")</f>
        <v/>
      </c>
      <c r="K887" s="148">
        <v>3885</v>
      </c>
      <c r="L887" s="3"/>
      <c r="M887" s="3"/>
      <c r="N887" s="3"/>
      <c r="O887" s="78"/>
      <c r="P887" s="3"/>
      <c r="Q887" s="3" t="str">
        <f>IFERROR(HLOOKUP(HBL[[#This Row],[Bränslekategori]],Listor!$G$292:$N$306,IF(HBL[[#This Row],[Enhet]]=Listor!$A$44,14,IF(HBL[[#This Row],[Enhet]]=Listor!$A$45,15,"")),FALSE),"")</f>
        <v/>
      </c>
      <c r="R887" s="3"/>
      <c r="S887" s="3"/>
      <c r="T887" s="3"/>
      <c r="U887" s="3"/>
      <c r="V887" s="3"/>
      <c r="W887" s="3"/>
      <c r="X887" s="3"/>
      <c r="Y887" s="77" t="str">
        <f>IF(HBL[[#This Row],[Produktionskedja]]&lt;&gt;"",VLOOKUP(HBL[[#This Row],[Produktionskedja]],Normalvärden[],4,FALSE),"")</f>
        <v/>
      </c>
      <c r="Z887" s="54"/>
      <c r="AA887" s="3"/>
      <c r="AB887" s="54"/>
      <c r="AC887" s="55" t="str">
        <f>IF(HBL[[#This Row],[Växthusgasutsläpp g CO2e/MJ]]&lt;&gt;"",IF(HBL[[#This Row],[Växthusgasutsläpp g CO2e/MJ]]&gt;(0.5*VLOOKUP(HBL[[#This Row],[Användningsområde]],Användningsområde[],2,FALSE)),"Utsläppsminskningen är mindre än 50 % och uppfyller därför inte hållbarhetskriterierna",""),"")</f>
        <v/>
      </c>
      <c r="AD887" s="55"/>
    </row>
    <row r="888" spans="2:30" x14ac:dyDescent="0.35">
      <c r="B888" s="9" t="str">
        <f>IF(HBL[[#This Row],[Hållbar mängd]]&gt;0,IF(HBL[[#This Row],[Enhet]]=Listor!$A$44,HBL[[#This Row],[Hållbar mängd]]*HBL[[#This Row],[Effektivt värmevärde]]*1000,HBL[[#This Row],[Hållbar mängd]]*HBL[[#This Row],[Effektivt värmevärde]]),"")</f>
        <v/>
      </c>
      <c r="C888" s="120" t="str">
        <f>IFERROR(IF(VLOOKUP(HBL[[#This Row],[Drivmedel]],DML_drivmedel[[FuelID]:[Reduktionsplikt]],10,FALSE)="Ja",VLOOKUP(HBL[[#This Row],[Drivmedelskategori]],Drivmedel[],5,FALSE),""),"")</f>
        <v/>
      </c>
      <c r="D888" s="9" t="str">
        <f>IFERROR(IF(HBL[[#This Row],[Hållbar mängd]]&gt;0,HBL[[#This Row],[Växthusgasutsläpp g CO2e/MJ]]*HBL[[#This Row],[Energimängd MJ]]/1000000,""),"")</f>
        <v/>
      </c>
      <c r="E888" s="9" t="str">
        <f>IF(HBL[[#This Row],[Hållbar mängd]]&gt;0,CONCATENATE(Rapporteringsår,"-",HBL[[#This Row],[ID]]),"")</f>
        <v/>
      </c>
      <c r="F888" s="9" t="str">
        <f>IF(HBL[[#This Row],[Hållbar mängd]]&gt;0,Organisationsnummer,"")</f>
        <v/>
      </c>
      <c r="G888" s="9" t="str">
        <f>IF(HBL[[#This Row],[Hållbar mängd]]&gt;0,Rapporteringsår,"")</f>
        <v/>
      </c>
      <c r="H888" s="76" t="str">
        <f>IFERROR(VLOOKUP(HBL[[#This Row],[Råvara]],Råvaror!$B$3:$D$81,3,FALSE),"")</f>
        <v/>
      </c>
      <c r="I888" s="76" t="str">
        <f>IFERROR(VLOOKUP(HBL[[#This Row],[Råvara]],Råvaror!$B$3:$E$81,4,FALSE),"")</f>
        <v/>
      </c>
      <c r="J888" s="76" t="str">
        <f>IFERROR(VLOOKUP(HBL[[#This Row],[Drivmedel]],DML_drivmedel[[FuelID]:[Drivmedel]],6,FALSE),"")</f>
        <v/>
      </c>
      <c r="K888" s="148">
        <v>3886</v>
      </c>
      <c r="L888" s="3"/>
      <c r="M888" s="3"/>
      <c r="N888" s="3"/>
      <c r="O888" s="78"/>
      <c r="P888" s="3"/>
      <c r="Q888" s="3" t="str">
        <f>IFERROR(HLOOKUP(HBL[[#This Row],[Bränslekategori]],Listor!$G$292:$N$306,IF(HBL[[#This Row],[Enhet]]=Listor!$A$44,14,IF(HBL[[#This Row],[Enhet]]=Listor!$A$45,15,"")),FALSE),"")</f>
        <v/>
      </c>
      <c r="R888" s="3"/>
      <c r="S888" s="3"/>
      <c r="T888" s="3"/>
      <c r="U888" s="3"/>
      <c r="V888" s="3"/>
      <c r="W888" s="3"/>
      <c r="X888" s="3"/>
      <c r="Y888" s="77" t="str">
        <f>IF(HBL[[#This Row],[Produktionskedja]]&lt;&gt;"",VLOOKUP(HBL[[#This Row],[Produktionskedja]],Normalvärden[],4,FALSE),"")</f>
        <v/>
      </c>
      <c r="Z888" s="54"/>
      <c r="AA888" s="3"/>
      <c r="AB888" s="54"/>
      <c r="AC888" s="55" t="str">
        <f>IF(HBL[[#This Row],[Växthusgasutsläpp g CO2e/MJ]]&lt;&gt;"",IF(HBL[[#This Row],[Växthusgasutsläpp g CO2e/MJ]]&gt;(0.5*VLOOKUP(HBL[[#This Row],[Användningsområde]],Användningsområde[],2,FALSE)),"Utsläppsminskningen är mindre än 50 % och uppfyller därför inte hållbarhetskriterierna",""),"")</f>
        <v/>
      </c>
      <c r="AD888" s="55"/>
    </row>
    <row r="889" spans="2:30" x14ac:dyDescent="0.35">
      <c r="B889" s="9" t="str">
        <f>IF(HBL[[#This Row],[Hållbar mängd]]&gt;0,IF(HBL[[#This Row],[Enhet]]=Listor!$A$44,HBL[[#This Row],[Hållbar mängd]]*HBL[[#This Row],[Effektivt värmevärde]]*1000,HBL[[#This Row],[Hållbar mängd]]*HBL[[#This Row],[Effektivt värmevärde]]),"")</f>
        <v/>
      </c>
      <c r="C889" s="120" t="str">
        <f>IFERROR(IF(VLOOKUP(HBL[[#This Row],[Drivmedel]],DML_drivmedel[[FuelID]:[Reduktionsplikt]],10,FALSE)="Ja",VLOOKUP(HBL[[#This Row],[Drivmedelskategori]],Drivmedel[],5,FALSE),""),"")</f>
        <v/>
      </c>
      <c r="D889" s="9" t="str">
        <f>IFERROR(IF(HBL[[#This Row],[Hållbar mängd]]&gt;0,HBL[[#This Row],[Växthusgasutsläpp g CO2e/MJ]]*HBL[[#This Row],[Energimängd MJ]]/1000000,""),"")</f>
        <v/>
      </c>
      <c r="E889" s="9" t="str">
        <f>IF(HBL[[#This Row],[Hållbar mängd]]&gt;0,CONCATENATE(Rapporteringsår,"-",HBL[[#This Row],[ID]]),"")</f>
        <v/>
      </c>
      <c r="F889" s="9" t="str">
        <f>IF(HBL[[#This Row],[Hållbar mängd]]&gt;0,Organisationsnummer,"")</f>
        <v/>
      </c>
      <c r="G889" s="9" t="str">
        <f>IF(HBL[[#This Row],[Hållbar mängd]]&gt;0,Rapporteringsår,"")</f>
        <v/>
      </c>
      <c r="H889" s="76" t="str">
        <f>IFERROR(VLOOKUP(HBL[[#This Row],[Råvara]],Råvaror!$B$3:$D$81,3,FALSE),"")</f>
        <v/>
      </c>
      <c r="I889" s="76" t="str">
        <f>IFERROR(VLOOKUP(HBL[[#This Row],[Råvara]],Råvaror!$B$3:$E$81,4,FALSE),"")</f>
        <v/>
      </c>
      <c r="J889" s="76" t="str">
        <f>IFERROR(VLOOKUP(HBL[[#This Row],[Drivmedel]],DML_drivmedel[[FuelID]:[Drivmedel]],6,FALSE),"")</f>
        <v/>
      </c>
      <c r="K889" s="148">
        <v>3887</v>
      </c>
      <c r="L889" s="3"/>
      <c r="M889" s="3"/>
      <c r="N889" s="3"/>
      <c r="O889" s="78"/>
      <c r="P889" s="3"/>
      <c r="Q889" s="3" t="str">
        <f>IFERROR(HLOOKUP(HBL[[#This Row],[Bränslekategori]],Listor!$G$292:$N$306,IF(HBL[[#This Row],[Enhet]]=Listor!$A$44,14,IF(HBL[[#This Row],[Enhet]]=Listor!$A$45,15,"")),FALSE),"")</f>
        <v/>
      </c>
      <c r="R889" s="3"/>
      <c r="S889" s="3"/>
      <c r="T889" s="3"/>
      <c r="U889" s="3"/>
      <c r="V889" s="3"/>
      <c r="W889" s="3"/>
      <c r="X889" s="3"/>
      <c r="Y889" s="77" t="str">
        <f>IF(HBL[[#This Row],[Produktionskedja]]&lt;&gt;"",VLOOKUP(HBL[[#This Row],[Produktionskedja]],Normalvärden[],4,FALSE),"")</f>
        <v/>
      </c>
      <c r="Z889" s="54"/>
      <c r="AA889" s="3"/>
      <c r="AB889" s="54"/>
      <c r="AC889" s="55" t="str">
        <f>IF(HBL[[#This Row],[Växthusgasutsläpp g CO2e/MJ]]&lt;&gt;"",IF(HBL[[#This Row],[Växthusgasutsläpp g CO2e/MJ]]&gt;(0.5*VLOOKUP(HBL[[#This Row],[Användningsområde]],Användningsområde[],2,FALSE)),"Utsläppsminskningen är mindre än 50 % och uppfyller därför inte hållbarhetskriterierna",""),"")</f>
        <v/>
      </c>
      <c r="AD889" s="55"/>
    </row>
    <row r="890" spans="2:30" x14ac:dyDescent="0.35">
      <c r="B890" s="9" t="str">
        <f>IF(HBL[[#This Row],[Hållbar mängd]]&gt;0,IF(HBL[[#This Row],[Enhet]]=Listor!$A$44,HBL[[#This Row],[Hållbar mängd]]*HBL[[#This Row],[Effektivt värmevärde]]*1000,HBL[[#This Row],[Hållbar mängd]]*HBL[[#This Row],[Effektivt värmevärde]]),"")</f>
        <v/>
      </c>
      <c r="C890" s="120" t="str">
        <f>IFERROR(IF(VLOOKUP(HBL[[#This Row],[Drivmedel]],DML_drivmedel[[FuelID]:[Reduktionsplikt]],10,FALSE)="Ja",VLOOKUP(HBL[[#This Row],[Drivmedelskategori]],Drivmedel[],5,FALSE),""),"")</f>
        <v/>
      </c>
      <c r="D890" s="9" t="str">
        <f>IFERROR(IF(HBL[[#This Row],[Hållbar mängd]]&gt;0,HBL[[#This Row],[Växthusgasutsläpp g CO2e/MJ]]*HBL[[#This Row],[Energimängd MJ]]/1000000,""),"")</f>
        <v/>
      </c>
      <c r="E890" s="9" t="str">
        <f>IF(HBL[[#This Row],[Hållbar mängd]]&gt;0,CONCATENATE(Rapporteringsår,"-",HBL[[#This Row],[ID]]),"")</f>
        <v/>
      </c>
      <c r="F890" s="9" t="str">
        <f>IF(HBL[[#This Row],[Hållbar mängd]]&gt;0,Organisationsnummer,"")</f>
        <v/>
      </c>
      <c r="G890" s="9" t="str">
        <f>IF(HBL[[#This Row],[Hållbar mängd]]&gt;0,Rapporteringsår,"")</f>
        <v/>
      </c>
      <c r="H890" s="76" t="str">
        <f>IFERROR(VLOOKUP(HBL[[#This Row],[Råvara]],Råvaror!$B$3:$D$81,3,FALSE),"")</f>
        <v/>
      </c>
      <c r="I890" s="76" t="str">
        <f>IFERROR(VLOOKUP(HBL[[#This Row],[Råvara]],Råvaror!$B$3:$E$81,4,FALSE),"")</f>
        <v/>
      </c>
      <c r="J890" s="76" t="str">
        <f>IFERROR(VLOOKUP(HBL[[#This Row],[Drivmedel]],DML_drivmedel[[FuelID]:[Drivmedel]],6,FALSE),"")</f>
        <v/>
      </c>
      <c r="K890" s="148">
        <v>3888</v>
      </c>
      <c r="L890" s="3"/>
      <c r="M890" s="3"/>
      <c r="N890" s="3"/>
      <c r="O890" s="78"/>
      <c r="P890" s="3"/>
      <c r="Q890" s="3" t="str">
        <f>IFERROR(HLOOKUP(HBL[[#This Row],[Bränslekategori]],Listor!$G$292:$N$306,IF(HBL[[#This Row],[Enhet]]=Listor!$A$44,14,IF(HBL[[#This Row],[Enhet]]=Listor!$A$45,15,"")),FALSE),"")</f>
        <v/>
      </c>
      <c r="R890" s="3"/>
      <c r="S890" s="3"/>
      <c r="T890" s="3"/>
      <c r="U890" s="3"/>
      <c r="V890" s="3"/>
      <c r="W890" s="3"/>
      <c r="X890" s="3"/>
      <c r="Y890" s="77" t="str">
        <f>IF(HBL[[#This Row],[Produktionskedja]]&lt;&gt;"",VLOOKUP(HBL[[#This Row],[Produktionskedja]],Normalvärden[],4,FALSE),"")</f>
        <v/>
      </c>
      <c r="Z890" s="54"/>
      <c r="AA890" s="3"/>
      <c r="AB890" s="54"/>
      <c r="AC890" s="55" t="str">
        <f>IF(HBL[[#This Row],[Växthusgasutsläpp g CO2e/MJ]]&lt;&gt;"",IF(HBL[[#This Row],[Växthusgasutsläpp g CO2e/MJ]]&gt;(0.5*VLOOKUP(HBL[[#This Row],[Användningsområde]],Användningsområde[],2,FALSE)),"Utsläppsminskningen är mindre än 50 % och uppfyller därför inte hållbarhetskriterierna",""),"")</f>
        <v/>
      </c>
      <c r="AD890" s="55"/>
    </row>
    <row r="891" spans="2:30" x14ac:dyDescent="0.35">
      <c r="B891" s="9" t="str">
        <f>IF(HBL[[#This Row],[Hållbar mängd]]&gt;0,IF(HBL[[#This Row],[Enhet]]=Listor!$A$44,HBL[[#This Row],[Hållbar mängd]]*HBL[[#This Row],[Effektivt värmevärde]]*1000,HBL[[#This Row],[Hållbar mängd]]*HBL[[#This Row],[Effektivt värmevärde]]),"")</f>
        <v/>
      </c>
      <c r="C891" s="120" t="str">
        <f>IFERROR(IF(VLOOKUP(HBL[[#This Row],[Drivmedel]],DML_drivmedel[[FuelID]:[Reduktionsplikt]],10,FALSE)="Ja",VLOOKUP(HBL[[#This Row],[Drivmedelskategori]],Drivmedel[],5,FALSE),""),"")</f>
        <v/>
      </c>
      <c r="D891" s="9" t="str">
        <f>IFERROR(IF(HBL[[#This Row],[Hållbar mängd]]&gt;0,HBL[[#This Row],[Växthusgasutsläpp g CO2e/MJ]]*HBL[[#This Row],[Energimängd MJ]]/1000000,""),"")</f>
        <v/>
      </c>
      <c r="E891" s="9" t="str">
        <f>IF(HBL[[#This Row],[Hållbar mängd]]&gt;0,CONCATENATE(Rapporteringsår,"-",HBL[[#This Row],[ID]]),"")</f>
        <v/>
      </c>
      <c r="F891" s="9" t="str">
        <f>IF(HBL[[#This Row],[Hållbar mängd]]&gt;0,Organisationsnummer,"")</f>
        <v/>
      </c>
      <c r="G891" s="9" t="str">
        <f>IF(HBL[[#This Row],[Hållbar mängd]]&gt;0,Rapporteringsår,"")</f>
        <v/>
      </c>
      <c r="H891" s="76" t="str">
        <f>IFERROR(VLOOKUP(HBL[[#This Row],[Råvara]],Råvaror!$B$3:$D$81,3,FALSE),"")</f>
        <v/>
      </c>
      <c r="I891" s="76" t="str">
        <f>IFERROR(VLOOKUP(HBL[[#This Row],[Råvara]],Råvaror!$B$3:$E$81,4,FALSE),"")</f>
        <v/>
      </c>
      <c r="J891" s="76" t="str">
        <f>IFERROR(VLOOKUP(HBL[[#This Row],[Drivmedel]],DML_drivmedel[[FuelID]:[Drivmedel]],6,FALSE),"")</f>
        <v/>
      </c>
      <c r="K891" s="148">
        <v>3889</v>
      </c>
      <c r="L891" s="3"/>
      <c r="M891" s="3"/>
      <c r="N891" s="3"/>
      <c r="O891" s="78"/>
      <c r="P891" s="3"/>
      <c r="Q891" s="3" t="str">
        <f>IFERROR(HLOOKUP(HBL[[#This Row],[Bränslekategori]],Listor!$G$292:$N$306,IF(HBL[[#This Row],[Enhet]]=Listor!$A$44,14,IF(HBL[[#This Row],[Enhet]]=Listor!$A$45,15,"")),FALSE),"")</f>
        <v/>
      </c>
      <c r="R891" s="3"/>
      <c r="S891" s="3"/>
      <c r="T891" s="3"/>
      <c r="U891" s="3"/>
      <c r="V891" s="3"/>
      <c r="W891" s="3"/>
      <c r="X891" s="3"/>
      <c r="Y891" s="77" t="str">
        <f>IF(HBL[[#This Row],[Produktionskedja]]&lt;&gt;"",VLOOKUP(HBL[[#This Row],[Produktionskedja]],Normalvärden[],4,FALSE),"")</f>
        <v/>
      </c>
      <c r="Z891" s="54"/>
      <c r="AA891" s="3"/>
      <c r="AB891" s="54"/>
      <c r="AC891" s="55" t="str">
        <f>IF(HBL[[#This Row],[Växthusgasutsläpp g CO2e/MJ]]&lt;&gt;"",IF(HBL[[#This Row],[Växthusgasutsläpp g CO2e/MJ]]&gt;(0.5*VLOOKUP(HBL[[#This Row],[Användningsområde]],Användningsområde[],2,FALSE)),"Utsläppsminskningen är mindre än 50 % och uppfyller därför inte hållbarhetskriterierna",""),"")</f>
        <v/>
      </c>
      <c r="AD891" s="55"/>
    </row>
    <row r="892" spans="2:30" x14ac:dyDescent="0.35">
      <c r="B892" s="9" t="str">
        <f>IF(HBL[[#This Row],[Hållbar mängd]]&gt;0,IF(HBL[[#This Row],[Enhet]]=Listor!$A$44,HBL[[#This Row],[Hållbar mängd]]*HBL[[#This Row],[Effektivt värmevärde]]*1000,HBL[[#This Row],[Hållbar mängd]]*HBL[[#This Row],[Effektivt värmevärde]]),"")</f>
        <v/>
      </c>
      <c r="C892" s="120" t="str">
        <f>IFERROR(IF(VLOOKUP(HBL[[#This Row],[Drivmedel]],DML_drivmedel[[FuelID]:[Reduktionsplikt]],10,FALSE)="Ja",VLOOKUP(HBL[[#This Row],[Drivmedelskategori]],Drivmedel[],5,FALSE),""),"")</f>
        <v/>
      </c>
      <c r="D892" s="9" t="str">
        <f>IFERROR(IF(HBL[[#This Row],[Hållbar mängd]]&gt;0,HBL[[#This Row],[Växthusgasutsläpp g CO2e/MJ]]*HBL[[#This Row],[Energimängd MJ]]/1000000,""),"")</f>
        <v/>
      </c>
      <c r="E892" s="9" t="str">
        <f>IF(HBL[[#This Row],[Hållbar mängd]]&gt;0,CONCATENATE(Rapporteringsår,"-",HBL[[#This Row],[ID]]),"")</f>
        <v/>
      </c>
      <c r="F892" s="9" t="str">
        <f>IF(HBL[[#This Row],[Hållbar mängd]]&gt;0,Organisationsnummer,"")</f>
        <v/>
      </c>
      <c r="G892" s="9" t="str">
        <f>IF(HBL[[#This Row],[Hållbar mängd]]&gt;0,Rapporteringsår,"")</f>
        <v/>
      </c>
      <c r="H892" s="76" t="str">
        <f>IFERROR(VLOOKUP(HBL[[#This Row],[Råvara]],Råvaror!$B$3:$D$81,3,FALSE),"")</f>
        <v/>
      </c>
      <c r="I892" s="76" t="str">
        <f>IFERROR(VLOOKUP(HBL[[#This Row],[Råvara]],Råvaror!$B$3:$E$81,4,FALSE),"")</f>
        <v/>
      </c>
      <c r="J892" s="76" t="str">
        <f>IFERROR(VLOOKUP(HBL[[#This Row],[Drivmedel]],DML_drivmedel[[FuelID]:[Drivmedel]],6,FALSE),"")</f>
        <v/>
      </c>
      <c r="K892" s="148">
        <v>3890</v>
      </c>
      <c r="L892" s="3"/>
      <c r="M892" s="3"/>
      <c r="N892" s="3"/>
      <c r="O892" s="78"/>
      <c r="P892" s="3"/>
      <c r="Q892" s="3" t="str">
        <f>IFERROR(HLOOKUP(HBL[[#This Row],[Bränslekategori]],Listor!$G$292:$N$306,IF(HBL[[#This Row],[Enhet]]=Listor!$A$44,14,IF(HBL[[#This Row],[Enhet]]=Listor!$A$45,15,"")),FALSE),"")</f>
        <v/>
      </c>
      <c r="R892" s="3"/>
      <c r="S892" s="3"/>
      <c r="T892" s="3"/>
      <c r="U892" s="3"/>
      <c r="V892" s="3"/>
      <c r="W892" s="3"/>
      <c r="X892" s="3"/>
      <c r="Y892" s="77" t="str">
        <f>IF(HBL[[#This Row],[Produktionskedja]]&lt;&gt;"",VLOOKUP(HBL[[#This Row],[Produktionskedja]],Normalvärden[],4,FALSE),"")</f>
        <v/>
      </c>
      <c r="Z892" s="54"/>
      <c r="AA892" s="3"/>
      <c r="AB892" s="54"/>
      <c r="AC892" s="55" t="str">
        <f>IF(HBL[[#This Row],[Växthusgasutsläpp g CO2e/MJ]]&lt;&gt;"",IF(HBL[[#This Row],[Växthusgasutsläpp g CO2e/MJ]]&gt;(0.5*VLOOKUP(HBL[[#This Row],[Användningsområde]],Användningsområde[],2,FALSE)),"Utsläppsminskningen är mindre än 50 % och uppfyller därför inte hållbarhetskriterierna",""),"")</f>
        <v/>
      </c>
      <c r="AD892" s="55"/>
    </row>
    <row r="893" spans="2:30" x14ac:dyDescent="0.35">
      <c r="B893" s="9" t="str">
        <f>IF(HBL[[#This Row],[Hållbar mängd]]&gt;0,IF(HBL[[#This Row],[Enhet]]=Listor!$A$44,HBL[[#This Row],[Hållbar mängd]]*HBL[[#This Row],[Effektivt värmevärde]]*1000,HBL[[#This Row],[Hållbar mängd]]*HBL[[#This Row],[Effektivt värmevärde]]),"")</f>
        <v/>
      </c>
      <c r="C893" s="120" t="str">
        <f>IFERROR(IF(VLOOKUP(HBL[[#This Row],[Drivmedel]],DML_drivmedel[[FuelID]:[Reduktionsplikt]],10,FALSE)="Ja",VLOOKUP(HBL[[#This Row],[Drivmedelskategori]],Drivmedel[],5,FALSE),""),"")</f>
        <v/>
      </c>
      <c r="D893" s="9" t="str">
        <f>IFERROR(IF(HBL[[#This Row],[Hållbar mängd]]&gt;0,HBL[[#This Row],[Växthusgasutsläpp g CO2e/MJ]]*HBL[[#This Row],[Energimängd MJ]]/1000000,""),"")</f>
        <v/>
      </c>
      <c r="E893" s="9" t="str">
        <f>IF(HBL[[#This Row],[Hållbar mängd]]&gt;0,CONCATENATE(Rapporteringsår,"-",HBL[[#This Row],[ID]]),"")</f>
        <v/>
      </c>
      <c r="F893" s="9" t="str">
        <f>IF(HBL[[#This Row],[Hållbar mängd]]&gt;0,Organisationsnummer,"")</f>
        <v/>
      </c>
      <c r="G893" s="9" t="str">
        <f>IF(HBL[[#This Row],[Hållbar mängd]]&gt;0,Rapporteringsår,"")</f>
        <v/>
      </c>
      <c r="H893" s="76" t="str">
        <f>IFERROR(VLOOKUP(HBL[[#This Row],[Råvara]],Råvaror!$B$3:$D$81,3,FALSE),"")</f>
        <v/>
      </c>
      <c r="I893" s="76" t="str">
        <f>IFERROR(VLOOKUP(HBL[[#This Row],[Råvara]],Råvaror!$B$3:$E$81,4,FALSE),"")</f>
        <v/>
      </c>
      <c r="J893" s="76" t="str">
        <f>IFERROR(VLOOKUP(HBL[[#This Row],[Drivmedel]],DML_drivmedel[[FuelID]:[Drivmedel]],6,FALSE),"")</f>
        <v/>
      </c>
      <c r="K893" s="148">
        <v>3891</v>
      </c>
      <c r="L893" s="3"/>
      <c r="M893" s="3"/>
      <c r="N893" s="3"/>
      <c r="O893" s="78"/>
      <c r="P893" s="3"/>
      <c r="Q893" s="3" t="str">
        <f>IFERROR(HLOOKUP(HBL[[#This Row],[Bränslekategori]],Listor!$G$292:$N$306,IF(HBL[[#This Row],[Enhet]]=Listor!$A$44,14,IF(HBL[[#This Row],[Enhet]]=Listor!$A$45,15,"")),FALSE),"")</f>
        <v/>
      </c>
      <c r="R893" s="3"/>
      <c r="S893" s="3"/>
      <c r="T893" s="3"/>
      <c r="U893" s="3"/>
      <c r="V893" s="3"/>
      <c r="W893" s="3"/>
      <c r="X893" s="3"/>
      <c r="Y893" s="77" t="str">
        <f>IF(HBL[[#This Row],[Produktionskedja]]&lt;&gt;"",VLOOKUP(HBL[[#This Row],[Produktionskedja]],Normalvärden[],4,FALSE),"")</f>
        <v/>
      </c>
      <c r="Z893" s="54"/>
      <c r="AA893" s="3"/>
      <c r="AB893" s="54"/>
      <c r="AC893" s="55" t="str">
        <f>IF(HBL[[#This Row],[Växthusgasutsläpp g CO2e/MJ]]&lt;&gt;"",IF(HBL[[#This Row],[Växthusgasutsläpp g CO2e/MJ]]&gt;(0.5*VLOOKUP(HBL[[#This Row],[Användningsområde]],Användningsområde[],2,FALSE)),"Utsläppsminskningen är mindre än 50 % och uppfyller därför inte hållbarhetskriterierna",""),"")</f>
        <v/>
      </c>
      <c r="AD893" s="55"/>
    </row>
    <row r="894" spans="2:30" x14ac:dyDescent="0.35">
      <c r="B894" s="9" t="str">
        <f>IF(HBL[[#This Row],[Hållbar mängd]]&gt;0,IF(HBL[[#This Row],[Enhet]]=Listor!$A$44,HBL[[#This Row],[Hållbar mängd]]*HBL[[#This Row],[Effektivt värmevärde]]*1000,HBL[[#This Row],[Hållbar mängd]]*HBL[[#This Row],[Effektivt värmevärde]]),"")</f>
        <v/>
      </c>
      <c r="C894" s="120" t="str">
        <f>IFERROR(IF(VLOOKUP(HBL[[#This Row],[Drivmedel]],DML_drivmedel[[FuelID]:[Reduktionsplikt]],10,FALSE)="Ja",VLOOKUP(HBL[[#This Row],[Drivmedelskategori]],Drivmedel[],5,FALSE),""),"")</f>
        <v/>
      </c>
      <c r="D894" s="9" t="str">
        <f>IFERROR(IF(HBL[[#This Row],[Hållbar mängd]]&gt;0,HBL[[#This Row],[Växthusgasutsläpp g CO2e/MJ]]*HBL[[#This Row],[Energimängd MJ]]/1000000,""),"")</f>
        <v/>
      </c>
      <c r="E894" s="9" t="str">
        <f>IF(HBL[[#This Row],[Hållbar mängd]]&gt;0,CONCATENATE(Rapporteringsår,"-",HBL[[#This Row],[ID]]),"")</f>
        <v/>
      </c>
      <c r="F894" s="9" t="str">
        <f>IF(HBL[[#This Row],[Hållbar mängd]]&gt;0,Organisationsnummer,"")</f>
        <v/>
      </c>
      <c r="G894" s="9" t="str">
        <f>IF(HBL[[#This Row],[Hållbar mängd]]&gt;0,Rapporteringsår,"")</f>
        <v/>
      </c>
      <c r="H894" s="76" t="str">
        <f>IFERROR(VLOOKUP(HBL[[#This Row],[Råvara]],Råvaror!$B$3:$D$81,3,FALSE),"")</f>
        <v/>
      </c>
      <c r="I894" s="76" t="str">
        <f>IFERROR(VLOOKUP(HBL[[#This Row],[Råvara]],Råvaror!$B$3:$E$81,4,FALSE),"")</f>
        <v/>
      </c>
      <c r="J894" s="76" t="str">
        <f>IFERROR(VLOOKUP(HBL[[#This Row],[Drivmedel]],DML_drivmedel[[FuelID]:[Drivmedel]],6,FALSE),"")</f>
        <v/>
      </c>
      <c r="K894" s="148">
        <v>3892</v>
      </c>
      <c r="L894" s="3"/>
      <c r="M894" s="3"/>
      <c r="N894" s="3"/>
      <c r="O894" s="78"/>
      <c r="P894" s="3"/>
      <c r="Q894" s="3" t="str">
        <f>IFERROR(HLOOKUP(HBL[[#This Row],[Bränslekategori]],Listor!$G$292:$N$306,IF(HBL[[#This Row],[Enhet]]=Listor!$A$44,14,IF(HBL[[#This Row],[Enhet]]=Listor!$A$45,15,"")),FALSE),"")</f>
        <v/>
      </c>
      <c r="R894" s="3"/>
      <c r="S894" s="3"/>
      <c r="T894" s="3"/>
      <c r="U894" s="3"/>
      <c r="V894" s="3"/>
      <c r="W894" s="3"/>
      <c r="X894" s="3"/>
      <c r="Y894" s="77" t="str">
        <f>IF(HBL[[#This Row],[Produktionskedja]]&lt;&gt;"",VLOOKUP(HBL[[#This Row],[Produktionskedja]],Normalvärden[],4,FALSE),"")</f>
        <v/>
      </c>
      <c r="Z894" s="54"/>
      <c r="AA894" s="3"/>
      <c r="AB894" s="54"/>
      <c r="AC894" s="55" t="str">
        <f>IF(HBL[[#This Row],[Växthusgasutsläpp g CO2e/MJ]]&lt;&gt;"",IF(HBL[[#This Row],[Växthusgasutsläpp g CO2e/MJ]]&gt;(0.5*VLOOKUP(HBL[[#This Row],[Användningsområde]],Användningsområde[],2,FALSE)),"Utsläppsminskningen är mindre än 50 % och uppfyller därför inte hållbarhetskriterierna",""),"")</f>
        <v/>
      </c>
      <c r="AD894" s="55"/>
    </row>
    <row r="895" spans="2:30" x14ac:dyDescent="0.35">
      <c r="B895" s="9" t="str">
        <f>IF(HBL[[#This Row],[Hållbar mängd]]&gt;0,IF(HBL[[#This Row],[Enhet]]=Listor!$A$44,HBL[[#This Row],[Hållbar mängd]]*HBL[[#This Row],[Effektivt värmevärde]]*1000,HBL[[#This Row],[Hållbar mängd]]*HBL[[#This Row],[Effektivt värmevärde]]),"")</f>
        <v/>
      </c>
      <c r="C895" s="120" t="str">
        <f>IFERROR(IF(VLOOKUP(HBL[[#This Row],[Drivmedel]],DML_drivmedel[[FuelID]:[Reduktionsplikt]],10,FALSE)="Ja",VLOOKUP(HBL[[#This Row],[Drivmedelskategori]],Drivmedel[],5,FALSE),""),"")</f>
        <v/>
      </c>
      <c r="D895" s="9" t="str">
        <f>IFERROR(IF(HBL[[#This Row],[Hållbar mängd]]&gt;0,HBL[[#This Row],[Växthusgasutsläpp g CO2e/MJ]]*HBL[[#This Row],[Energimängd MJ]]/1000000,""),"")</f>
        <v/>
      </c>
      <c r="E895" s="9" t="str">
        <f>IF(HBL[[#This Row],[Hållbar mängd]]&gt;0,CONCATENATE(Rapporteringsår,"-",HBL[[#This Row],[ID]]),"")</f>
        <v/>
      </c>
      <c r="F895" s="9" t="str">
        <f>IF(HBL[[#This Row],[Hållbar mängd]]&gt;0,Organisationsnummer,"")</f>
        <v/>
      </c>
      <c r="G895" s="9" t="str">
        <f>IF(HBL[[#This Row],[Hållbar mängd]]&gt;0,Rapporteringsår,"")</f>
        <v/>
      </c>
      <c r="H895" s="76" t="str">
        <f>IFERROR(VLOOKUP(HBL[[#This Row],[Råvara]],Råvaror!$B$3:$D$81,3,FALSE),"")</f>
        <v/>
      </c>
      <c r="I895" s="76" t="str">
        <f>IFERROR(VLOOKUP(HBL[[#This Row],[Råvara]],Råvaror!$B$3:$E$81,4,FALSE),"")</f>
        <v/>
      </c>
      <c r="J895" s="76" t="str">
        <f>IFERROR(VLOOKUP(HBL[[#This Row],[Drivmedel]],DML_drivmedel[[FuelID]:[Drivmedel]],6,FALSE),"")</f>
        <v/>
      </c>
      <c r="K895" s="148">
        <v>3893</v>
      </c>
      <c r="L895" s="3"/>
      <c r="M895" s="3"/>
      <c r="N895" s="3"/>
      <c r="O895" s="78"/>
      <c r="P895" s="3"/>
      <c r="Q895" s="3" t="str">
        <f>IFERROR(HLOOKUP(HBL[[#This Row],[Bränslekategori]],Listor!$G$292:$N$306,IF(HBL[[#This Row],[Enhet]]=Listor!$A$44,14,IF(HBL[[#This Row],[Enhet]]=Listor!$A$45,15,"")),FALSE),"")</f>
        <v/>
      </c>
      <c r="R895" s="3"/>
      <c r="S895" s="3"/>
      <c r="T895" s="3"/>
      <c r="U895" s="3"/>
      <c r="V895" s="3"/>
      <c r="W895" s="3"/>
      <c r="X895" s="3"/>
      <c r="Y895" s="77" t="str">
        <f>IF(HBL[[#This Row],[Produktionskedja]]&lt;&gt;"",VLOOKUP(HBL[[#This Row],[Produktionskedja]],Normalvärden[],4,FALSE),"")</f>
        <v/>
      </c>
      <c r="Z895" s="54"/>
      <c r="AA895" s="3"/>
      <c r="AB895" s="54"/>
      <c r="AC895" s="55" t="str">
        <f>IF(HBL[[#This Row],[Växthusgasutsläpp g CO2e/MJ]]&lt;&gt;"",IF(HBL[[#This Row],[Växthusgasutsläpp g CO2e/MJ]]&gt;(0.5*VLOOKUP(HBL[[#This Row],[Användningsområde]],Användningsområde[],2,FALSE)),"Utsläppsminskningen är mindre än 50 % och uppfyller därför inte hållbarhetskriterierna",""),"")</f>
        <v/>
      </c>
      <c r="AD895" s="55"/>
    </row>
    <row r="896" spans="2:30" x14ac:dyDescent="0.35">
      <c r="B896" s="9" t="str">
        <f>IF(HBL[[#This Row],[Hållbar mängd]]&gt;0,IF(HBL[[#This Row],[Enhet]]=Listor!$A$44,HBL[[#This Row],[Hållbar mängd]]*HBL[[#This Row],[Effektivt värmevärde]]*1000,HBL[[#This Row],[Hållbar mängd]]*HBL[[#This Row],[Effektivt värmevärde]]),"")</f>
        <v/>
      </c>
      <c r="C896" s="120" t="str">
        <f>IFERROR(IF(VLOOKUP(HBL[[#This Row],[Drivmedel]],DML_drivmedel[[FuelID]:[Reduktionsplikt]],10,FALSE)="Ja",VLOOKUP(HBL[[#This Row],[Drivmedelskategori]],Drivmedel[],5,FALSE),""),"")</f>
        <v/>
      </c>
      <c r="D896" s="9" t="str">
        <f>IFERROR(IF(HBL[[#This Row],[Hållbar mängd]]&gt;0,HBL[[#This Row],[Växthusgasutsläpp g CO2e/MJ]]*HBL[[#This Row],[Energimängd MJ]]/1000000,""),"")</f>
        <v/>
      </c>
      <c r="E896" s="9" t="str">
        <f>IF(HBL[[#This Row],[Hållbar mängd]]&gt;0,CONCATENATE(Rapporteringsår,"-",HBL[[#This Row],[ID]]),"")</f>
        <v/>
      </c>
      <c r="F896" s="9" t="str">
        <f>IF(HBL[[#This Row],[Hållbar mängd]]&gt;0,Organisationsnummer,"")</f>
        <v/>
      </c>
      <c r="G896" s="9" t="str">
        <f>IF(HBL[[#This Row],[Hållbar mängd]]&gt;0,Rapporteringsår,"")</f>
        <v/>
      </c>
      <c r="H896" s="76" t="str">
        <f>IFERROR(VLOOKUP(HBL[[#This Row],[Råvara]],Råvaror!$B$3:$D$81,3,FALSE),"")</f>
        <v/>
      </c>
      <c r="I896" s="76" t="str">
        <f>IFERROR(VLOOKUP(HBL[[#This Row],[Råvara]],Råvaror!$B$3:$E$81,4,FALSE),"")</f>
        <v/>
      </c>
      <c r="J896" s="76" t="str">
        <f>IFERROR(VLOOKUP(HBL[[#This Row],[Drivmedel]],DML_drivmedel[[FuelID]:[Drivmedel]],6,FALSE),"")</f>
        <v/>
      </c>
      <c r="K896" s="148">
        <v>3894</v>
      </c>
      <c r="L896" s="3"/>
      <c r="M896" s="3"/>
      <c r="N896" s="3"/>
      <c r="O896" s="78"/>
      <c r="P896" s="3"/>
      <c r="Q896" s="3" t="str">
        <f>IFERROR(HLOOKUP(HBL[[#This Row],[Bränslekategori]],Listor!$G$292:$N$306,IF(HBL[[#This Row],[Enhet]]=Listor!$A$44,14,IF(HBL[[#This Row],[Enhet]]=Listor!$A$45,15,"")),FALSE),"")</f>
        <v/>
      </c>
      <c r="R896" s="3"/>
      <c r="S896" s="3"/>
      <c r="T896" s="3"/>
      <c r="U896" s="3"/>
      <c r="V896" s="3"/>
      <c r="W896" s="3"/>
      <c r="X896" s="3"/>
      <c r="Y896" s="77" t="str">
        <f>IF(HBL[[#This Row],[Produktionskedja]]&lt;&gt;"",VLOOKUP(HBL[[#This Row],[Produktionskedja]],Normalvärden[],4,FALSE),"")</f>
        <v/>
      </c>
      <c r="Z896" s="54"/>
      <c r="AA896" s="3"/>
      <c r="AB896" s="54"/>
      <c r="AC896" s="55" t="str">
        <f>IF(HBL[[#This Row],[Växthusgasutsläpp g CO2e/MJ]]&lt;&gt;"",IF(HBL[[#This Row],[Växthusgasutsläpp g CO2e/MJ]]&gt;(0.5*VLOOKUP(HBL[[#This Row],[Användningsområde]],Användningsområde[],2,FALSE)),"Utsläppsminskningen är mindre än 50 % och uppfyller därför inte hållbarhetskriterierna",""),"")</f>
        <v/>
      </c>
      <c r="AD896" s="55"/>
    </row>
    <row r="897" spans="2:30" x14ac:dyDescent="0.35">
      <c r="B897" s="9" t="str">
        <f>IF(HBL[[#This Row],[Hållbar mängd]]&gt;0,IF(HBL[[#This Row],[Enhet]]=Listor!$A$44,HBL[[#This Row],[Hållbar mängd]]*HBL[[#This Row],[Effektivt värmevärde]]*1000,HBL[[#This Row],[Hållbar mängd]]*HBL[[#This Row],[Effektivt värmevärde]]),"")</f>
        <v/>
      </c>
      <c r="C897" s="120" t="str">
        <f>IFERROR(IF(VLOOKUP(HBL[[#This Row],[Drivmedel]],DML_drivmedel[[FuelID]:[Reduktionsplikt]],10,FALSE)="Ja",VLOOKUP(HBL[[#This Row],[Drivmedelskategori]],Drivmedel[],5,FALSE),""),"")</f>
        <v/>
      </c>
      <c r="D897" s="9" t="str">
        <f>IFERROR(IF(HBL[[#This Row],[Hållbar mängd]]&gt;0,HBL[[#This Row],[Växthusgasutsläpp g CO2e/MJ]]*HBL[[#This Row],[Energimängd MJ]]/1000000,""),"")</f>
        <v/>
      </c>
      <c r="E897" s="9" t="str">
        <f>IF(HBL[[#This Row],[Hållbar mängd]]&gt;0,CONCATENATE(Rapporteringsår,"-",HBL[[#This Row],[ID]]),"")</f>
        <v/>
      </c>
      <c r="F897" s="9" t="str">
        <f>IF(HBL[[#This Row],[Hållbar mängd]]&gt;0,Organisationsnummer,"")</f>
        <v/>
      </c>
      <c r="G897" s="9" t="str">
        <f>IF(HBL[[#This Row],[Hållbar mängd]]&gt;0,Rapporteringsår,"")</f>
        <v/>
      </c>
      <c r="H897" s="76" t="str">
        <f>IFERROR(VLOOKUP(HBL[[#This Row],[Råvara]],Råvaror!$B$3:$D$81,3,FALSE),"")</f>
        <v/>
      </c>
      <c r="I897" s="76" t="str">
        <f>IFERROR(VLOOKUP(HBL[[#This Row],[Råvara]],Råvaror!$B$3:$E$81,4,FALSE),"")</f>
        <v/>
      </c>
      <c r="J897" s="76" t="str">
        <f>IFERROR(VLOOKUP(HBL[[#This Row],[Drivmedel]],DML_drivmedel[[FuelID]:[Drivmedel]],6,FALSE),"")</f>
        <v/>
      </c>
      <c r="K897" s="148">
        <v>3895</v>
      </c>
      <c r="L897" s="3"/>
      <c r="M897" s="3"/>
      <c r="N897" s="3"/>
      <c r="O897" s="78"/>
      <c r="P897" s="3"/>
      <c r="Q897" s="3" t="str">
        <f>IFERROR(HLOOKUP(HBL[[#This Row],[Bränslekategori]],Listor!$G$292:$N$306,IF(HBL[[#This Row],[Enhet]]=Listor!$A$44,14,IF(HBL[[#This Row],[Enhet]]=Listor!$A$45,15,"")),FALSE),"")</f>
        <v/>
      </c>
      <c r="R897" s="3"/>
      <c r="S897" s="3"/>
      <c r="T897" s="3"/>
      <c r="U897" s="3"/>
      <c r="V897" s="3"/>
      <c r="W897" s="3"/>
      <c r="X897" s="3"/>
      <c r="Y897" s="77" t="str">
        <f>IF(HBL[[#This Row],[Produktionskedja]]&lt;&gt;"",VLOOKUP(HBL[[#This Row],[Produktionskedja]],Normalvärden[],4,FALSE),"")</f>
        <v/>
      </c>
      <c r="Z897" s="54"/>
      <c r="AA897" s="3"/>
      <c r="AB897" s="54"/>
      <c r="AC897" s="55" t="str">
        <f>IF(HBL[[#This Row],[Växthusgasutsläpp g CO2e/MJ]]&lt;&gt;"",IF(HBL[[#This Row],[Växthusgasutsläpp g CO2e/MJ]]&gt;(0.5*VLOOKUP(HBL[[#This Row],[Användningsområde]],Användningsområde[],2,FALSE)),"Utsläppsminskningen är mindre än 50 % och uppfyller därför inte hållbarhetskriterierna",""),"")</f>
        <v/>
      </c>
      <c r="AD897" s="55"/>
    </row>
    <row r="898" spans="2:30" x14ac:dyDescent="0.35">
      <c r="B898" s="9" t="str">
        <f>IF(HBL[[#This Row],[Hållbar mängd]]&gt;0,IF(HBL[[#This Row],[Enhet]]=Listor!$A$44,HBL[[#This Row],[Hållbar mängd]]*HBL[[#This Row],[Effektivt värmevärde]]*1000,HBL[[#This Row],[Hållbar mängd]]*HBL[[#This Row],[Effektivt värmevärde]]),"")</f>
        <v/>
      </c>
      <c r="C898" s="120" t="str">
        <f>IFERROR(IF(VLOOKUP(HBL[[#This Row],[Drivmedel]],DML_drivmedel[[FuelID]:[Reduktionsplikt]],10,FALSE)="Ja",VLOOKUP(HBL[[#This Row],[Drivmedelskategori]],Drivmedel[],5,FALSE),""),"")</f>
        <v/>
      </c>
      <c r="D898" s="9" t="str">
        <f>IFERROR(IF(HBL[[#This Row],[Hållbar mängd]]&gt;0,HBL[[#This Row],[Växthusgasutsläpp g CO2e/MJ]]*HBL[[#This Row],[Energimängd MJ]]/1000000,""),"")</f>
        <v/>
      </c>
      <c r="E898" s="9" t="str">
        <f>IF(HBL[[#This Row],[Hållbar mängd]]&gt;0,CONCATENATE(Rapporteringsår,"-",HBL[[#This Row],[ID]]),"")</f>
        <v/>
      </c>
      <c r="F898" s="9" t="str">
        <f>IF(HBL[[#This Row],[Hållbar mängd]]&gt;0,Organisationsnummer,"")</f>
        <v/>
      </c>
      <c r="G898" s="9" t="str">
        <f>IF(HBL[[#This Row],[Hållbar mängd]]&gt;0,Rapporteringsår,"")</f>
        <v/>
      </c>
      <c r="H898" s="76" t="str">
        <f>IFERROR(VLOOKUP(HBL[[#This Row],[Råvara]],Råvaror!$B$3:$D$81,3,FALSE),"")</f>
        <v/>
      </c>
      <c r="I898" s="76" t="str">
        <f>IFERROR(VLOOKUP(HBL[[#This Row],[Råvara]],Råvaror!$B$3:$E$81,4,FALSE),"")</f>
        <v/>
      </c>
      <c r="J898" s="76" t="str">
        <f>IFERROR(VLOOKUP(HBL[[#This Row],[Drivmedel]],DML_drivmedel[[FuelID]:[Drivmedel]],6,FALSE),"")</f>
        <v/>
      </c>
      <c r="K898" s="148">
        <v>3896</v>
      </c>
      <c r="L898" s="3"/>
      <c r="M898" s="3"/>
      <c r="N898" s="3"/>
      <c r="O898" s="78"/>
      <c r="P898" s="3"/>
      <c r="Q898" s="3" t="str">
        <f>IFERROR(HLOOKUP(HBL[[#This Row],[Bränslekategori]],Listor!$G$292:$N$306,IF(HBL[[#This Row],[Enhet]]=Listor!$A$44,14,IF(HBL[[#This Row],[Enhet]]=Listor!$A$45,15,"")),FALSE),"")</f>
        <v/>
      </c>
      <c r="R898" s="3"/>
      <c r="S898" s="3"/>
      <c r="T898" s="3"/>
      <c r="U898" s="3"/>
      <c r="V898" s="3"/>
      <c r="W898" s="3"/>
      <c r="X898" s="3"/>
      <c r="Y898" s="77" t="str">
        <f>IF(HBL[[#This Row],[Produktionskedja]]&lt;&gt;"",VLOOKUP(HBL[[#This Row],[Produktionskedja]],Normalvärden[],4,FALSE),"")</f>
        <v/>
      </c>
      <c r="Z898" s="54"/>
      <c r="AA898" s="3"/>
      <c r="AB898" s="54"/>
      <c r="AC898" s="55" t="str">
        <f>IF(HBL[[#This Row],[Växthusgasutsläpp g CO2e/MJ]]&lt;&gt;"",IF(HBL[[#This Row],[Växthusgasutsläpp g CO2e/MJ]]&gt;(0.5*VLOOKUP(HBL[[#This Row],[Användningsområde]],Användningsområde[],2,FALSE)),"Utsläppsminskningen är mindre än 50 % och uppfyller därför inte hållbarhetskriterierna",""),"")</f>
        <v/>
      </c>
      <c r="AD898" s="55"/>
    </row>
    <row r="899" spans="2:30" x14ac:dyDescent="0.35">
      <c r="B899" s="9" t="str">
        <f>IF(HBL[[#This Row],[Hållbar mängd]]&gt;0,IF(HBL[[#This Row],[Enhet]]=Listor!$A$44,HBL[[#This Row],[Hållbar mängd]]*HBL[[#This Row],[Effektivt värmevärde]]*1000,HBL[[#This Row],[Hållbar mängd]]*HBL[[#This Row],[Effektivt värmevärde]]),"")</f>
        <v/>
      </c>
      <c r="C899" s="120" t="str">
        <f>IFERROR(IF(VLOOKUP(HBL[[#This Row],[Drivmedel]],DML_drivmedel[[FuelID]:[Reduktionsplikt]],10,FALSE)="Ja",VLOOKUP(HBL[[#This Row],[Drivmedelskategori]],Drivmedel[],5,FALSE),""),"")</f>
        <v/>
      </c>
      <c r="D899" s="9" t="str">
        <f>IFERROR(IF(HBL[[#This Row],[Hållbar mängd]]&gt;0,HBL[[#This Row],[Växthusgasutsläpp g CO2e/MJ]]*HBL[[#This Row],[Energimängd MJ]]/1000000,""),"")</f>
        <v/>
      </c>
      <c r="E899" s="9" t="str">
        <f>IF(HBL[[#This Row],[Hållbar mängd]]&gt;0,CONCATENATE(Rapporteringsår,"-",HBL[[#This Row],[ID]]),"")</f>
        <v/>
      </c>
      <c r="F899" s="9" t="str">
        <f>IF(HBL[[#This Row],[Hållbar mängd]]&gt;0,Organisationsnummer,"")</f>
        <v/>
      </c>
      <c r="G899" s="9" t="str">
        <f>IF(HBL[[#This Row],[Hållbar mängd]]&gt;0,Rapporteringsår,"")</f>
        <v/>
      </c>
      <c r="H899" s="76" t="str">
        <f>IFERROR(VLOOKUP(HBL[[#This Row],[Råvara]],Råvaror!$B$3:$D$81,3,FALSE),"")</f>
        <v/>
      </c>
      <c r="I899" s="76" t="str">
        <f>IFERROR(VLOOKUP(HBL[[#This Row],[Råvara]],Råvaror!$B$3:$E$81,4,FALSE),"")</f>
        <v/>
      </c>
      <c r="J899" s="76" t="str">
        <f>IFERROR(VLOOKUP(HBL[[#This Row],[Drivmedel]],DML_drivmedel[[FuelID]:[Drivmedel]],6,FALSE),"")</f>
        <v/>
      </c>
      <c r="K899" s="148">
        <v>3897</v>
      </c>
      <c r="L899" s="3"/>
      <c r="M899" s="3"/>
      <c r="N899" s="3"/>
      <c r="O899" s="78"/>
      <c r="P899" s="3"/>
      <c r="Q899" s="3" t="str">
        <f>IFERROR(HLOOKUP(HBL[[#This Row],[Bränslekategori]],Listor!$G$292:$N$306,IF(HBL[[#This Row],[Enhet]]=Listor!$A$44,14,IF(HBL[[#This Row],[Enhet]]=Listor!$A$45,15,"")),FALSE),"")</f>
        <v/>
      </c>
      <c r="R899" s="3"/>
      <c r="S899" s="3"/>
      <c r="T899" s="3"/>
      <c r="U899" s="3"/>
      <c r="V899" s="3"/>
      <c r="W899" s="3"/>
      <c r="X899" s="3"/>
      <c r="Y899" s="77" t="str">
        <f>IF(HBL[[#This Row],[Produktionskedja]]&lt;&gt;"",VLOOKUP(HBL[[#This Row],[Produktionskedja]],Normalvärden[],4,FALSE),"")</f>
        <v/>
      </c>
      <c r="Z899" s="54"/>
      <c r="AA899" s="3"/>
      <c r="AB899" s="54"/>
      <c r="AC899" s="55" t="str">
        <f>IF(HBL[[#This Row],[Växthusgasutsläpp g CO2e/MJ]]&lt;&gt;"",IF(HBL[[#This Row],[Växthusgasutsläpp g CO2e/MJ]]&gt;(0.5*VLOOKUP(HBL[[#This Row],[Användningsområde]],Användningsområde[],2,FALSE)),"Utsläppsminskningen är mindre än 50 % och uppfyller därför inte hållbarhetskriterierna",""),"")</f>
        <v/>
      </c>
      <c r="AD899" s="55"/>
    </row>
    <row r="900" spans="2:30" x14ac:dyDescent="0.35">
      <c r="B900" s="9" t="str">
        <f>IF(HBL[[#This Row],[Hållbar mängd]]&gt;0,IF(HBL[[#This Row],[Enhet]]=Listor!$A$44,HBL[[#This Row],[Hållbar mängd]]*HBL[[#This Row],[Effektivt värmevärde]]*1000,HBL[[#This Row],[Hållbar mängd]]*HBL[[#This Row],[Effektivt värmevärde]]),"")</f>
        <v/>
      </c>
      <c r="C900" s="120" t="str">
        <f>IFERROR(IF(VLOOKUP(HBL[[#This Row],[Drivmedel]],DML_drivmedel[[FuelID]:[Reduktionsplikt]],10,FALSE)="Ja",VLOOKUP(HBL[[#This Row],[Drivmedelskategori]],Drivmedel[],5,FALSE),""),"")</f>
        <v/>
      </c>
      <c r="D900" s="9" t="str">
        <f>IFERROR(IF(HBL[[#This Row],[Hållbar mängd]]&gt;0,HBL[[#This Row],[Växthusgasutsläpp g CO2e/MJ]]*HBL[[#This Row],[Energimängd MJ]]/1000000,""),"")</f>
        <v/>
      </c>
      <c r="E900" s="9" t="str">
        <f>IF(HBL[[#This Row],[Hållbar mängd]]&gt;0,CONCATENATE(Rapporteringsår,"-",HBL[[#This Row],[ID]]),"")</f>
        <v/>
      </c>
      <c r="F900" s="9" t="str">
        <f>IF(HBL[[#This Row],[Hållbar mängd]]&gt;0,Organisationsnummer,"")</f>
        <v/>
      </c>
      <c r="G900" s="9" t="str">
        <f>IF(HBL[[#This Row],[Hållbar mängd]]&gt;0,Rapporteringsår,"")</f>
        <v/>
      </c>
      <c r="H900" s="76" t="str">
        <f>IFERROR(VLOOKUP(HBL[[#This Row],[Råvara]],Råvaror!$B$3:$D$81,3,FALSE),"")</f>
        <v/>
      </c>
      <c r="I900" s="76" t="str">
        <f>IFERROR(VLOOKUP(HBL[[#This Row],[Råvara]],Råvaror!$B$3:$E$81,4,FALSE),"")</f>
        <v/>
      </c>
      <c r="J900" s="76" t="str">
        <f>IFERROR(VLOOKUP(HBL[[#This Row],[Drivmedel]],DML_drivmedel[[FuelID]:[Drivmedel]],6,FALSE),"")</f>
        <v/>
      </c>
      <c r="K900" s="148">
        <v>3898</v>
      </c>
      <c r="L900" s="3"/>
      <c r="M900" s="3"/>
      <c r="N900" s="3"/>
      <c r="O900" s="78"/>
      <c r="P900" s="3"/>
      <c r="Q900" s="3" t="str">
        <f>IFERROR(HLOOKUP(HBL[[#This Row],[Bränslekategori]],Listor!$G$292:$N$306,IF(HBL[[#This Row],[Enhet]]=Listor!$A$44,14,IF(HBL[[#This Row],[Enhet]]=Listor!$A$45,15,"")),FALSE),"")</f>
        <v/>
      </c>
      <c r="R900" s="3"/>
      <c r="S900" s="3"/>
      <c r="T900" s="3"/>
      <c r="U900" s="3"/>
      <c r="V900" s="3"/>
      <c r="W900" s="3"/>
      <c r="X900" s="3"/>
      <c r="Y900" s="77" t="str">
        <f>IF(HBL[[#This Row],[Produktionskedja]]&lt;&gt;"",VLOOKUP(HBL[[#This Row],[Produktionskedja]],Normalvärden[],4,FALSE),"")</f>
        <v/>
      </c>
      <c r="Z900" s="54"/>
      <c r="AA900" s="3"/>
      <c r="AB900" s="54"/>
      <c r="AC900" s="55" t="str">
        <f>IF(HBL[[#This Row],[Växthusgasutsläpp g CO2e/MJ]]&lt;&gt;"",IF(HBL[[#This Row],[Växthusgasutsläpp g CO2e/MJ]]&gt;(0.5*VLOOKUP(HBL[[#This Row],[Användningsområde]],Användningsområde[],2,FALSE)),"Utsläppsminskningen är mindre än 50 % och uppfyller därför inte hållbarhetskriterierna",""),"")</f>
        <v/>
      </c>
      <c r="AD900" s="55"/>
    </row>
    <row r="901" spans="2:30" x14ac:dyDescent="0.35">
      <c r="B901" s="9" t="str">
        <f>IF(HBL[[#This Row],[Hållbar mängd]]&gt;0,IF(HBL[[#This Row],[Enhet]]=Listor!$A$44,HBL[[#This Row],[Hållbar mängd]]*HBL[[#This Row],[Effektivt värmevärde]]*1000,HBL[[#This Row],[Hållbar mängd]]*HBL[[#This Row],[Effektivt värmevärde]]),"")</f>
        <v/>
      </c>
      <c r="C901" s="120" t="str">
        <f>IFERROR(IF(VLOOKUP(HBL[[#This Row],[Drivmedel]],DML_drivmedel[[FuelID]:[Reduktionsplikt]],10,FALSE)="Ja",VLOOKUP(HBL[[#This Row],[Drivmedelskategori]],Drivmedel[],5,FALSE),""),"")</f>
        <v/>
      </c>
      <c r="D901" s="9" t="str">
        <f>IFERROR(IF(HBL[[#This Row],[Hållbar mängd]]&gt;0,HBL[[#This Row],[Växthusgasutsläpp g CO2e/MJ]]*HBL[[#This Row],[Energimängd MJ]]/1000000,""),"")</f>
        <v/>
      </c>
      <c r="E901" s="9" t="str">
        <f>IF(HBL[[#This Row],[Hållbar mängd]]&gt;0,CONCATENATE(Rapporteringsår,"-",HBL[[#This Row],[ID]]),"")</f>
        <v/>
      </c>
      <c r="F901" s="9" t="str">
        <f>IF(HBL[[#This Row],[Hållbar mängd]]&gt;0,Organisationsnummer,"")</f>
        <v/>
      </c>
      <c r="G901" s="9" t="str">
        <f>IF(HBL[[#This Row],[Hållbar mängd]]&gt;0,Rapporteringsår,"")</f>
        <v/>
      </c>
      <c r="H901" s="76" t="str">
        <f>IFERROR(VLOOKUP(HBL[[#This Row],[Råvara]],Råvaror!$B$3:$D$81,3,FALSE),"")</f>
        <v/>
      </c>
      <c r="I901" s="76" t="str">
        <f>IFERROR(VLOOKUP(HBL[[#This Row],[Råvara]],Råvaror!$B$3:$E$81,4,FALSE),"")</f>
        <v/>
      </c>
      <c r="J901" s="76" t="str">
        <f>IFERROR(VLOOKUP(HBL[[#This Row],[Drivmedel]],DML_drivmedel[[FuelID]:[Drivmedel]],6,FALSE),"")</f>
        <v/>
      </c>
      <c r="K901" s="148">
        <v>3899</v>
      </c>
      <c r="L901" s="3"/>
      <c r="M901" s="3"/>
      <c r="N901" s="3"/>
      <c r="O901" s="78"/>
      <c r="P901" s="3"/>
      <c r="Q901" s="3" t="str">
        <f>IFERROR(HLOOKUP(HBL[[#This Row],[Bränslekategori]],Listor!$G$292:$N$306,IF(HBL[[#This Row],[Enhet]]=Listor!$A$44,14,IF(HBL[[#This Row],[Enhet]]=Listor!$A$45,15,"")),FALSE),"")</f>
        <v/>
      </c>
      <c r="R901" s="3"/>
      <c r="S901" s="3"/>
      <c r="T901" s="3"/>
      <c r="U901" s="3"/>
      <c r="V901" s="3"/>
      <c r="W901" s="3"/>
      <c r="X901" s="3"/>
      <c r="Y901" s="77" t="str">
        <f>IF(HBL[[#This Row],[Produktionskedja]]&lt;&gt;"",VLOOKUP(HBL[[#This Row],[Produktionskedja]],Normalvärden[],4,FALSE),"")</f>
        <v/>
      </c>
      <c r="Z901" s="54"/>
      <c r="AA901" s="3"/>
      <c r="AB901" s="54"/>
      <c r="AC901" s="55" t="str">
        <f>IF(HBL[[#This Row],[Växthusgasutsläpp g CO2e/MJ]]&lt;&gt;"",IF(HBL[[#This Row],[Växthusgasutsläpp g CO2e/MJ]]&gt;(0.5*VLOOKUP(HBL[[#This Row],[Användningsområde]],Användningsområde[],2,FALSE)),"Utsläppsminskningen är mindre än 50 % och uppfyller därför inte hållbarhetskriterierna",""),"")</f>
        <v/>
      </c>
      <c r="AD901" s="55"/>
    </row>
    <row r="902" spans="2:30" x14ac:dyDescent="0.35">
      <c r="B902" s="9" t="str">
        <f>IF(HBL[[#This Row],[Hållbar mängd]]&gt;0,IF(HBL[[#This Row],[Enhet]]=Listor!$A$44,HBL[[#This Row],[Hållbar mängd]]*HBL[[#This Row],[Effektivt värmevärde]]*1000,HBL[[#This Row],[Hållbar mängd]]*HBL[[#This Row],[Effektivt värmevärde]]),"")</f>
        <v/>
      </c>
      <c r="C902" s="120" t="str">
        <f>IFERROR(IF(VLOOKUP(HBL[[#This Row],[Drivmedel]],DML_drivmedel[[FuelID]:[Reduktionsplikt]],10,FALSE)="Ja",VLOOKUP(HBL[[#This Row],[Drivmedelskategori]],Drivmedel[],5,FALSE),""),"")</f>
        <v/>
      </c>
      <c r="D902" s="9" t="str">
        <f>IFERROR(IF(HBL[[#This Row],[Hållbar mängd]]&gt;0,HBL[[#This Row],[Växthusgasutsläpp g CO2e/MJ]]*HBL[[#This Row],[Energimängd MJ]]/1000000,""),"")</f>
        <v/>
      </c>
      <c r="E902" s="9" t="str">
        <f>IF(HBL[[#This Row],[Hållbar mängd]]&gt;0,CONCATENATE(Rapporteringsår,"-",HBL[[#This Row],[ID]]),"")</f>
        <v/>
      </c>
      <c r="F902" s="9" t="str">
        <f>IF(HBL[[#This Row],[Hållbar mängd]]&gt;0,Organisationsnummer,"")</f>
        <v/>
      </c>
      <c r="G902" s="9" t="str">
        <f>IF(HBL[[#This Row],[Hållbar mängd]]&gt;0,Rapporteringsår,"")</f>
        <v/>
      </c>
      <c r="H902" s="76" t="str">
        <f>IFERROR(VLOOKUP(HBL[[#This Row],[Råvara]],Råvaror!$B$3:$D$81,3,FALSE),"")</f>
        <v/>
      </c>
      <c r="I902" s="76" t="str">
        <f>IFERROR(VLOOKUP(HBL[[#This Row],[Råvara]],Råvaror!$B$3:$E$81,4,FALSE),"")</f>
        <v/>
      </c>
      <c r="J902" s="76" t="str">
        <f>IFERROR(VLOOKUP(HBL[[#This Row],[Drivmedel]],DML_drivmedel[[FuelID]:[Drivmedel]],6,FALSE),"")</f>
        <v/>
      </c>
      <c r="K902" s="148">
        <v>3900</v>
      </c>
      <c r="L902" s="3"/>
      <c r="M902" s="3"/>
      <c r="N902" s="3"/>
      <c r="O902" s="78"/>
      <c r="P902" s="3"/>
      <c r="Q902" s="3" t="str">
        <f>IFERROR(HLOOKUP(HBL[[#This Row],[Bränslekategori]],Listor!$G$292:$N$306,IF(HBL[[#This Row],[Enhet]]=Listor!$A$44,14,IF(HBL[[#This Row],[Enhet]]=Listor!$A$45,15,"")),FALSE),"")</f>
        <v/>
      </c>
      <c r="R902" s="3"/>
      <c r="S902" s="3"/>
      <c r="T902" s="3"/>
      <c r="U902" s="3"/>
      <c r="V902" s="3"/>
      <c r="W902" s="3"/>
      <c r="X902" s="3"/>
      <c r="Y902" s="77" t="str">
        <f>IF(HBL[[#This Row],[Produktionskedja]]&lt;&gt;"",VLOOKUP(HBL[[#This Row],[Produktionskedja]],Normalvärden[],4,FALSE),"")</f>
        <v/>
      </c>
      <c r="Z902" s="54"/>
      <c r="AA902" s="3"/>
      <c r="AB902" s="54"/>
      <c r="AC902" s="55" t="str">
        <f>IF(HBL[[#This Row],[Växthusgasutsläpp g CO2e/MJ]]&lt;&gt;"",IF(HBL[[#This Row],[Växthusgasutsläpp g CO2e/MJ]]&gt;(0.5*VLOOKUP(HBL[[#This Row],[Användningsområde]],Användningsområde[],2,FALSE)),"Utsläppsminskningen är mindre än 50 % och uppfyller därför inte hållbarhetskriterierna",""),"")</f>
        <v/>
      </c>
      <c r="AD902" s="55"/>
    </row>
    <row r="903" spans="2:30" x14ac:dyDescent="0.35">
      <c r="B903" s="9" t="str">
        <f>IF(HBL[[#This Row],[Hållbar mängd]]&gt;0,IF(HBL[[#This Row],[Enhet]]=Listor!$A$44,HBL[[#This Row],[Hållbar mängd]]*HBL[[#This Row],[Effektivt värmevärde]]*1000,HBL[[#This Row],[Hållbar mängd]]*HBL[[#This Row],[Effektivt värmevärde]]),"")</f>
        <v/>
      </c>
      <c r="C903" s="120" t="str">
        <f>IFERROR(IF(VLOOKUP(HBL[[#This Row],[Drivmedel]],DML_drivmedel[[FuelID]:[Reduktionsplikt]],10,FALSE)="Ja",VLOOKUP(HBL[[#This Row],[Drivmedelskategori]],Drivmedel[],5,FALSE),""),"")</f>
        <v/>
      </c>
      <c r="D903" s="9" t="str">
        <f>IFERROR(IF(HBL[[#This Row],[Hållbar mängd]]&gt;0,HBL[[#This Row],[Växthusgasutsläpp g CO2e/MJ]]*HBL[[#This Row],[Energimängd MJ]]/1000000,""),"")</f>
        <v/>
      </c>
      <c r="E903" s="9" t="str">
        <f>IF(HBL[[#This Row],[Hållbar mängd]]&gt;0,CONCATENATE(Rapporteringsår,"-",HBL[[#This Row],[ID]]),"")</f>
        <v/>
      </c>
      <c r="F903" s="9" t="str">
        <f>IF(HBL[[#This Row],[Hållbar mängd]]&gt;0,Organisationsnummer,"")</f>
        <v/>
      </c>
      <c r="G903" s="9" t="str">
        <f>IF(HBL[[#This Row],[Hållbar mängd]]&gt;0,Rapporteringsår,"")</f>
        <v/>
      </c>
      <c r="H903" s="76" t="str">
        <f>IFERROR(VLOOKUP(HBL[[#This Row],[Råvara]],Råvaror!$B$3:$D$81,3,FALSE),"")</f>
        <v/>
      </c>
      <c r="I903" s="76" t="str">
        <f>IFERROR(VLOOKUP(HBL[[#This Row],[Råvara]],Råvaror!$B$3:$E$81,4,FALSE),"")</f>
        <v/>
      </c>
      <c r="J903" s="76" t="str">
        <f>IFERROR(VLOOKUP(HBL[[#This Row],[Drivmedel]],DML_drivmedel[[FuelID]:[Drivmedel]],6,FALSE),"")</f>
        <v/>
      </c>
      <c r="K903" s="148">
        <v>3901</v>
      </c>
      <c r="L903" s="3"/>
      <c r="M903" s="3"/>
      <c r="N903" s="3"/>
      <c r="O903" s="78"/>
      <c r="P903" s="3"/>
      <c r="Q903" s="3" t="str">
        <f>IFERROR(HLOOKUP(HBL[[#This Row],[Bränslekategori]],Listor!$G$292:$N$306,IF(HBL[[#This Row],[Enhet]]=Listor!$A$44,14,IF(HBL[[#This Row],[Enhet]]=Listor!$A$45,15,"")),FALSE),"")</f>
        <v/>
      </c>
      <c r="R903" s="3"/>
      <c r="S903" s="3"/>
      <c r="T903" s="3"/>
      <c r="U903" s="3"/>
      <c r="V903" s="3"/>
      <c r="W903" s="3"/>
      <c r="X903" s="3"/>
      <c r="Y903" s="77" t="str">
        <f>IF(HBL[[#This Row],[Produktionskedja]]&lt;&gt;"",VLOOKUP(HBL[[#This Row],[Produktionskedja]],Normalvärden[],4,FALSE),"")</f>
        <v/>
      </c>
      <c r="Z903" s="54"/>
      <c r="AA903" s="3"/>
      <c r="AB903" s="54"/>
      <c r="AC903" s="55" t="str">
        <f>IF(HBL[[#This Row],[Växthusgasutsläpp g CO2e/MJ]]&lt;&gt;"",IF(HBL[[#This Row],[Växthusgasutsläpp g CO2e/MJ]]&gt;(0.5*VLOOKUP(HBL[[#This Row],[Användningsområde]],Användningsområde[],2,FALSE)),"Utsläppsminskningen är mindre än 50 % och uppfyller därför inte hållbarhetskriterierna",""),"")</f>
        <v/>
      </c>
      <c r="AD903" s="55"/>
    </row>
    <row r="904" spans="2:30" x14ac:dyDescent="0.35">
      <c r="B904" s="9" t="str">
        <f>IF(HBL[[#This Row],[Hållbar mängd]]&gt;0,IF(HBL[[#This Row],[Enhet]]=Listor!$A$44,HBL[[#This Row],[Hållbar mängd]]*HBL[[#This Row],[Effektivt värmevärde]]*1000,HBL[[#This Row],[Hållbar mängd]]*HBL[[#This Row],[Effektivt värmevärde]]),"")</f>
        <v/>
      </c>
      <c r="C904" s="120" t="str">
        <f>IFERROR(IF(VLOOKUP(HBL[[#This Row],[Drivmedel]],DML_drivmedel[[FuelID]:[Reduktionsplikt]],10,FALSE)="Ja",VLOOKUP(HBL[[#This Row],[Drivmedelskategori]],Drivmedel[],5,FALSE),""),"")</f>
        <v/>
      </c>
      <c r="D904" s="9" t="str">
        <f>IFERROR(IF(HBL[[#This Row],[Hållbar mängd]]&gt;0,HBL[[#This Row],[Växthusgasutsläpp g CO2e/MJ]]*HBL[[#This Row],[Energimängd MJ]]/1000000,""),"")</f>
        <v/>
      </c>
      <c r="E904" s="9" t="str">
        <f>IF(HBL[[#This Row],[Hållbar mängd]]&gt;0,CONCATENATE(Rapporteringsår,"-",HBL[[#This Row],[ID]]),"")</f>
        <v/>
      </c>
      <c r="F904" s="9" t="str">
        <f>IF(HBL[[#This Row],[Hållbar mängd]]&gt;0,Organisationsnummer,"")</f>
        <v/>
      </c>
      <c r="G904" s="9" t="str">
        <f>IF(HBL[[#This Row],[Hållbar mängd]]&gt;0,Rapporteringsår,"")</f>
        <v/>
      </c>
      <c r="H904" s="76" t="str">
        <f>IFERROR(VLOOKUP(HBL[[#This Row],[Råvara]],Råvaror!$B$3:$D$81,3,FALSE),"")</f>
        <v/>
      </c>
      <c r="I904" s="76" t="str">
        <f>IFERROR(VLOOKUP(HBL[[#This Row],[Råvara]],Råvaror!$B$3:$E$81,4,FALSE),"")</f>
        <v/>
      </c>
      <c r="J904" s="76" t="str">
        <f>IFERROR(VLOOKUP(HBL[[#This Row],[Drivmedel]],DML_drivmedel[[FuelID]:[Drivmedel]],6,FALSE),"")</f>
        <v/>
      </c>
      <c r="K904" s="148">
        <v>3902</v>
      </c>
      <c r="L904" s="3"/>
      <c r="M904" s="3"/>
      <c r="N904" s="3"/>
      <c r="O904" s="78"/>
      <c r="P904" s="3"/>
      <c r="Q904" s="3" t="str">
        <f>IFERROR(HLOOKUP(HBL[[#This Row],[Bränslekategori]],Listor!$G$292:$N$306,IF(HBL[[#This Row],[Enhet]]=Listor!$A$44,14,IF(HBL[[#This Row],[Enhet]]=Listor!$A$45,15,"")),FALSE),"")</f>
        <v/>
      </c>
      <c r="R904" s="3"/>
      <c r="S904" s="3"/>
      <c r="T904" s="3"/>
      <c r="U904" s="3"/>
      <c r="V904" s="3"/>
      <c r="W904" s="3"/>
      <c r="X904" s="3"/>
      <c r="Y904" s="77" t="str">
        <f>IF(HBL[[#This Row],[Produktionskedja]]&lt;&gt;"",VLOOKUP(HBL[[#This Row],[Produktionskedja]],Normalvärden[],4,FALSE),"")</f>
        <v/>
      </c>
      <c r="Z904" s="54"/>
      <c r="AA904" s="3"/>
      <c r="AB904" s="54"/>
      <c r="AC904" s="55" t="str">
        <f>IF(HBL[[#This Row],[Växthusgasutsläpp g CO2e/MJ]]&lt;&gt;"",IF(HBL[[#This Row],[Växthusgasutsläpp g CO2e/MJ]]&gt;(0.5*VLOOKUP(HBL[[#This Row],[Användningsområde]],Användningsområde[],2,FALSE)),"Utsläppsminskningen är mindre än 50 % och uppfyller därför inte hållbarhetskriterierna",""),"")</f>
        <v/>
      </c>
      <c r="AD904" s="55"/>
    </row>
    <row r="905" spans="2:30" x14ac:dyDescent="0.35">
      <c r="B905" s="9" t="str">
        <f>IF(HBL[[#This Row],[Hållbar mängd]]&gt;0,IF(HBL[[#This Row],[Enhet]]=Listor!$A$44,HBL[[#This Row],[Hållbar mängd]]*HBL[[#This Row],[Effektivt värmevärde]]*1000,HBL[[#This Row],[Hållbar mängd]]*HBL[[#This Row],[Effektivt värmevärde]]),"")</f>
        <v/>
      </c>
      <c r="C905" s="120" t="str">
        <f>IFERROR(IF(VLOOKUP(HBL[[#This Row],[Drivmedel]],DML_drivmedel[[FuelID]:[Reduktionsplikt]],10,FALSE)="Ja",VLOOKUP(HBL[[#This Row],[Drivmedelskategori]],Drivmedel[],5,FALSE),""),"")</f>
        <v/>
      </c>
      <c r="D905" s="9" t="str">
        <f>IFERROR(IF(HBL[[#This Row],[Hållbar mängd]]&gt;0,HBL[[#This Row],[Växthusgasutsläpp g CO2e/MJ]]*HBL[[#This Row],[Energimängd MJ]]/1000000,""),"")</f>
        <v/>
      </c>
      <c r="E905" s="9" t="str">
        <f>IF(HBL[[#This Row],[Hållbar mängd]]&gt;0,CONCATENATE(Rapporteringsår,"-",HBL[[#This Row],[ID]]),"")</f>
        <v/>
      </c>
      <c r="F905" s="9" t="str">
        <f>IF(HBL[[#This Row],[Hållbar mängd]]&gt;0,Organisationsnummer,"")</f>
        <v/>
      </c>
      <c r="G905" s="9" t="str">
        <f>IF(HBL[[#This Row],[Hållbar mängd]]&gt;0,Rapporteringsår,"")</f>
        <v/>
      </c>
      <c r="H905" s="76" t="str">
        <f>IFERROR(VLOOKUP(HBL[[#This Row],[Råvara]],Råvaror!$B$3:$D$81,3,FALSE),"")</f>
        <v/>
      </c>
      <c r="I905" s="76" t="str">
        <f>IFERROR(VLOOKUP(HBL[[#This Row],[Råvara]],Råvaror!$B$3:$E$81,4,FALSE),"")</f>
        <v/>
      </c>
      <c r="J905" s="76" t="str">
        <f>IFERROR(VLOOKUP(HBL[[#This Row],[Drivmedel]],DML_drivmedel[[FuelID]:[Drivmedel]],6,FALSE),"")</f>
        <v/>
      </c>
      <c r="K905" s="148">
        <v>3903</v>
      </c>
      <c r="L905" s="3"/>
      <c r="M905" s="3"/>
      <c r="N905" s="3"/>
      <c r="O905" s="78"/>
      <c r="P905" s="3"/>
      <c r="Q905" s="3" t="str">
        <f>IFERROR(HLOOKUP(HBL[[#This Row],[Bränslekategori]],Listor!$G$292:$N$306,IF(HBL[[#This Row],[Enhet]]=Listor!$A$44,14,IF(HBL[[#This Row],[Enhet]]=Listor!$A$45,15,"")),FALSE),"")</f>
        <v/>
      </c>
      <c r="R905" s="3"/>
      <c r="S905" s="3"/>
      <c r="T905" s="3"/>
      <c r="U905" s="3"/>
      <c r="V905" s="3"/>
      <c r="W905" s="3"/>
      <c r="X905" s="3"/>
      <c r="Y905" s="77" t="str">
        <f>IF(HBL[[#This Row],[Produktionskedja]]&lt;&gt;"",VLOOKUP(HBL[[#This Row],[Produktionskedja]],Normalvärden[],4,FALSE),"")</f>
        <v/>
      </c>
      <c r="Z905" s="54"/>
      <c r="AA905" s="3"/>
      <c r="AB905" s="54"/>
      <c r="AC905" s="55" t="str">
        <f>IF(HBL[[#This Row],[Växthusgasutsläpp g CO2e/MJ]]&lt;&gt;"",IF(HBL[[#This Row],[Växthusgasutsläpp g CO2e/MJ]]&gt;(0.5*VLOOKUP(HBL[[#This Row],[Användningsområde]],Användningsområde[],2,FALSE)),"Utsläppsminskningen är mindre än 50 % och uppfyller därför inte hållbarhetskriterierna",""),"")</f>
        <v/>
      </c>
      <c r="AD905" s="55"/>
    </row>
    <row r="906" spans="2:30" x14ac:dyDescent="0.35">
      <c r="B906" s="9" t="str">
        <f>IF(HBL[[#This Row],[Hållbar mängd]]&gt;0,IF(HBL[[#This Row],[Enhet]]=Listor!$A$44,HBL[[#This Row],[Hållbar mängd]]*HBL[[#This Row],[Effektivt värmevärde]]*1000,HBL[[#This Row],[Hållbar mängd]]*HBL[[#This Row],[Effektivt värmevärde]]),"")</f>
        <v/>
      </c>
      <c r="C906" s="120" t="str">
        <f>IFERROR(IF(VLOOKUP(HBL[[#This Row],[Drivmedel]],DML_drivmedel[[FuelID]:[Reduktionsplikt]],10,FALSE)="Ja",VLOOKUP(HBL[[#This Row],[Drivmedelskategori]],Drivmedel[],5,FALSE),""),"")</f>
        <v/>
      </c>
      <c r="D906" s="9" t="str">
        <f>IFERROR(IF(HBL[[#This Row],[Hållbar mängd]]&gt;0,HBL[[#This Row],[Växthusgasutsläpp g CO2e/MJ]]*HBL[[#This Row],[Energimängd MJ]]/1000000,""),"")</f>
        <v/>
      </c>
      <c r="E906" s="9" t="str">
        <f>IF(HBL[[#This Row],[Hållbar mängd]]&gt;0,CONCATENATE(Rapporteringsår,"-",HBL[[#This Row],[ID]]),"")</f>
        <v/>
      </c>
      <c r="F906" s="9" t="str">
        <f>IF(HBL[[#This Row],[Hållbar mängd]]&gt;0,Organisationsnummer,"")</f>
        <v/>
      </c>
      <c r="G906" s="9" t="str">
        <f>IF(HBL[[#This Row],[Hållbar mängd]]&gt;0,Rapporteringsår,"")</f>
        <v/>
      </c>
      <c r="H906" s="76" t="str">
        <f>IFERROR(VLOOKUP(HBL[[#This Row],[Råvara]],Råvaror!$B$3:$D$81,3,FALSE),"")</f>
        <v/>
      </c>
      <c r="I906" s="76" t="str">
        <f>IFERROR(VLOOKUP(HBL[[#This Row],[Råvara]],Råvaror!$B$3:$E$81,4,FALSE),"")</f>
        <v/>
      </c>
      <c r="J906" s="76" t="str">
        <f>IFERROR(VLOOKUP(HBL[[#This Row],[Drivmedel]],DML_drivmedel[[FuelID]:[Drivmedel]],6,FALSE),"")</f>
        <v/>
      </c>
      <c r="K906" s="148">
        <v>3904</v>
      </c>
      <c r="L906" s="3"/>
      <c r="M906" s="3"/>
      <c r="N906" s="3"/>
      <c r="O906" s="78"/>
      <c r="P906" s="3"/>
      <c r="Q906" s="3" t="str">
        <f>IFERROR(HLOOKUP(HBL[[#This Row],[Bränslekategori]],Listor!$G$292:$N$306,IF(HBL[[#This Row],[Enhet]]=Listor!$A$44,14,IF(HBL[[#This Row],[Enhet]]=Listor!$A$45,15,"")),FALSE),"")</f>
        <v/>
      </c>
      <c r="R906" s="3"/>
      <c r="S906" s="3"/>
      <c r="T906" s="3"/>
      <c r="U906" s="3"/>
      <c r="V906" s="3"/>
      <c r="W906" s="3"/>
      <c r="X906" s="3"/>
      <c r="Y906" s="77" t="str">
        <f>IF(HBL[[#This Row],[Produktionskedja]]&lt;&gt;"",VLOOKUP(HBL[[#This Row],[Produktionskedja]],Normalvärden[],4,FALSE),"")</f>
        <v/>
      </c>
      <c r="Z906" s="54"/>
      <c r="AA906" s="3"/>
      <c r="AB906" s="54"/>
      <c r="AC906" s="55" t="str">
        <f>IF(HBL[[#This Row],[Växthusgasutsläpp g CO2e/MJ]]&lt;&gt;"",IF(HBL[[#This Row],[Växthusgasutsläpp g CO2e/MJ]]&gt;(0.5*VLOOKUP(HBL[[#This Row],[Användningsområde]],Användningsområde[],2,FALSE)),"Utsläppsminskningen är mindre än 50 % och uppfyller därför inte hållbarhetskriterierna",""),"")</f>
        <v/>
      </c>
      <c r="AD906" s="55"/>
    </row>
    <row r="907" spans="2:30" x14ac:dyDescent="0.35">
      <c r="B907" s="9" t="str">
        <f>IF(HBL[[#This Row],[Hållbar mängd]]&gt;0,IF(HBL[[#This Row],[Enhet]]=Listor!$A$44,HBL[[#This Row],[Hållbar mängd]]*HBL[[#This Row],[Effektivt värmevärde]]*1000,HBL[[#This Row],[Hållbar mängd]]*HBL[[#This Row],[Effektivt värmevärde]]),"")</f>
        <v/>
      </c>
      <c r="C907" s="120" t="str">
        <f>IFERROR(IF(VLOOKUP(HBL[[#This Row],[Drivmedel]],DML_drivmedel[[FuelID]:[Reduktionsplikt]],10,FALSE)="Ja",VLOOKUP(HBL[[#This Row],[Drivmedelskategori]],Drivmedel[],5,FALSE),""),"")</f>
        <v/>
      </c>
      <c r="D907" s="9" t="str">
        <f>IFERROR(IF(HBL[[#This Row],[Hållbar mängd]]&gt;0,HBL[[#This Row],[Växthusgasutsläpp g CO2e/MJ]]*HBL[[#This Row],[Energimängd MJ]]/1000000,""),"")</f>
        <v/>
      </c>
      <c r="E907" s="9" t="str">
        <f>IF(HBL[[#This Row],[Hållbar mängd]]&gt;0,CONCATENATE(Rapporteringsår,"-",HBL[[#This Row],[ID]]),"")</f>
        <v/>
      </c>
      <c r="F907" s="9" t="str">
        <f>IF(HBL[[#This Row],[Hållbar mängd]]&gt;0,Organisationsnummer,"")</f>
        <v/>
      </c>
      <c r="G907" s="9" t="str">
        <f>IF(HBL[[#This Row],[Hållbar mängd]]&gt;0,Rapporteringsår,"")</f>
        <v/>
      </c>
      <c r="H907" s="76" t="str">
        <f>IFERROR(VLOOKUP(HBL[[#This Row],[Råvara]],Råvaror!$B$3:$D$81,3,FALSE),"")</f>
        <v/>
      </c>
      <c r="I907" s="76" t="str">
        <f>IFERROR(VLOOKUP(HBL[[#This Row],[Råvara]],Råvaror!$B$3:$E$81,4,FALSE),"")</f>
        <v/>
      </c>
      <c r="J907" s="76" t="str">
        <f>IFERROR(VLOOKUP(HBL[[#This Row],[Drivmedel]],DML_drivmedel[[FuelID]:[Drivmedel]],6,FALSE),"")</f>
        <v/>
      </c>
      <c r="K907" s="148">
        <v>3905</v>
      </c>
      <c r="L907" s="3"/>
      <c r="M907" s="3"/>
      <c r="N907" s="3"/>
      <c r="O907" s="78"/>
      <c r="P907" s="3"/>
      <c r="Q907" s="3" t="str">
        <f>IFERROR(HLOOKUP(HBL[[#This Row],[Bränslekategori]],Listor!$G$292:$N$306,IF(HBL[[#This Row],[Enhet]]=Listor!$A$44,14,IF(HBL[[#This Row],[Enhet]]=Listor!$A$45,15,"")),FALSE),"")</f>
        <v/>
      </c>
      <c r="R907" s="3"/>
      <c r="S907" s="3"/>
      <c r="T907" s="3"/>
      <c r="U907" s="3"/>
      <c r="V907" s="3"/>
      <c r="W907" s="3"/>
      <c r="X907" s="3"/>
      <c r="Y907" s="77" t="str">
        <f>IF(HBL[[#This Row],[Produktionskedja]]&lt;&gt;"",VLOOKUP(HBL[[#This Row],[Produktionskedja]],Normalvärden[],4,FALSE),"")</f>
        <v/>
      </c>
      <c r="Z907" s="54"/>
      <c r="AA907" s="3"/>
      <c r="AB907" s="54"/>
      <c r="AC907" s="55" t="str">
        <f>IF(HBL[[#This Row],[Växthusgasutsläpp g CO2e/MJ]]&lt;&gt;"",IF(HBL[[#This Row],[Växthusgasutsläpp g CO2e/MJ]]&gt;(0.5*VLOOKUP(HBL[[#This Row],[Användningsområde]],Användningsområde[],2,FALSE)),"Utsläppsminskningen är mindre än 50 % och uppfyller därför inte hållbarhetskriterierna",""),"")</f>
        <v/>
      </c>
      <c r="AD907" s="55"/>
    </row>
    <row r="908" spans="2:30" x14ac:dyDescent="0.35">
      <c r="B908" s="9" t="str">
        <f>IF(HBL[[#This Row],[Hållbar mängd]]&gt;0,IF(HBL[[#This Row],[Enhet]]=Listor!$A$44,HBL[[#This Row],[Hållbar mängd]]*HBL[[#This Row],[Effektivt värmevärde]]*1000,HBL[[#This Row],[Hållbar mängd]]*HBL[[#This Row],[Effektivt värmevärde]]),"")</f>
        <v/>
      </c>
      <c r="C908" s="120" t="str">
        <f>IFERROR(IF(VLOOKUP(HBL[[#This Row],[Drivmedel]],DML_drivmedel[[FuelID]:[Reduktionsplikt]],10,FALSE)="Ja",VLOOKUP(HBL[[#This Row],[Drivmedelskategori]],Drivmedel[],5,FALSE),""),"")</f>
        <v/>
      </c>
      <c r="D908" s="9" t="str">
        <f>IFERROR(IF(HBL[[#This Row],[Hållbar mängd]]&gt;0,HBL[[#This Row],[Växthusgasutsläpp g CO2e/MJ]]*HBL[[#This Row],[Energimängd MJ]]/1000000,""),"")</f>
        <v/>
      </c>
      <c r="E908" s="9" t="str">
        <f>IF(HBL[[#This Row],[Hållbar mängd]]&gt;0,CONCATENATE(Rapporteringsår,"-",HBL[[#This Row],[ID]]),"")</f>
        <v/>
      </c>
      <c r="F908" s="9" t="str">
        <f>IF(HBL[[#This Row],[Hållbar mängd]]&gt;0,Organisationsnummer,"")</f>
        <v/>
      </c>
      <c r="G908" s="9" t="str">
        <f>IF(HBL[[#This Row],[Hållbar mängd]]&gt;0,Rapporteringsår,"")</f>
        <v/>
      </c>
      <c r="H908" s="76" t="str">
        <f>IFERROR(VLOOKUP(HBL[[#This Row],[Råvara]],Råvaror!$B$3:$D$81,3,FALSE),"")</f>
        <v/>
      </c>
      <c r="I908" s="76" t="str">
        <f>IFERROR(VLOOKUP(HBL[[#This Row],[Råvara]],Råvaror!$B$3:$E$81,4,FALSE),"")</f>
        <v/>
      </c>
      <c r="J908" s="76" t="str">
        <f>IFERROR(VLOOKUP(HBL[[#This Row],[Drivmedel]],DML_drivmedel[[FuelID]:[Drivmedel]],6,FALSE),"")</f>
        <v/>
      </c>
      <c r="K908" s="148">
        <v>3906</v>
      </c>
      <c r="L908" s="3"/>
      <c r="M908" s="3"/>
      <c r="N908" s="3"/>
      <c r="O908" s="78"/>
      <c r="P908" s="3"/>
      <c r="Q908" s="3" t="str">
        <f>IFERROR(HLOOKUP(HBL[[#This Row],[Bränslekategori]],Listor!$G$292:$N$306,IF(HBL[[#This Row],[Enhet]]=Listor!$A$44,14,IF(HBL[[#This Row],[Enhet]]=Listor!$A$45,15,"")),FALSE),"")</f>
        <v/>
      </c>
      <c r="R908" s="3"/>
      <c r="S908" s="3"/>
      <c r="T908" s="3"/>
      <c r="U908" s="3"/>
      <c r="V908" s="3"/>
      <c r="W908" s="3"/>
      <c r="X908" s="3"/>
      <c r="Y908" s="77" t="str">
        <f>IF(HBL[[#This Row],[Produktionskedja]]&lt;&gt;"",VLOOKUP(HBL[[#This Row],[Produktionskedja]],Normalvärden[],4,FALSE),"")</f>
        <v/>
      </c>
      <c r="Z908" s="54"/>
      <c r="AA908" s="3"/>
      <c r="AB908" s="54"/>
      <c r="AC908" s="55" t="str">
        <f>IF(HBL[[#This Row],[Växthusgasutsläpp g CO2e/MJ]]&lt;&gt;"",IF(HBL[[#This Row],[Växthusgasutsläpp g CO2e/MJ]]&gt;(0.5*VLOOKUP(HBL[[#This Row],[Användningsområde]],Användningsområde[],2,FALSE)),"Utsläppsminskningen är mindre än 50 % och uppfyller därför inte hållbarhetskriterierna",""),"")</f>
        <v/>
      </c>
      <c r="AD908" s="55"/>
    </row>
    <row r="909" spans="2:30" x14ac:dyDescent="0.35">
      <c r="B909" s="9" t="str">
        <f>IF(HBL[[#This Row],[Hållbar mängd]]&gt;0,IF(HBL[[#This Row],[Enhet]]=Listor!$A$44,HBL[[#This Row],[Hållbar mängd]]*HBL[[#This Row],[Effektivt värmevärde]]*1000,HBL[[#This Row],[Hållbar mängd]]*HBL[[#This Row],[Effektivt värmevärde]]),"")</f>
        <v/>
      </c>
      <c r="C909" s="120" t="str">
        <f>IFERROR(IF(VLOOKUP(HBL[[#This Row],[Drivmedel]],DML_drivmedel[[FuelID]:[Reduktionsplikt]],10,FALSE)="Ja",VLOOKUP(HBL[[#This Row],[Drivmedelskategori]],Drivmedel[],5,FALSE),""),"")</f>
        <v/>
      </c>
      <c r="D909" s="9" t="str">
        <f>IFERROR(IF(HBL[[#This Row],[Hållbar mängd]]&gt;0,HBL[[#This Row],[Växthusgasutsläpp g CO2e/MJ]]*HBL[[#This Row],[Energimängd MJ]]/1000000,""),"")</f>
        <v/>
      </c>
      <c r="E909" s="9" t="str">
        <f>IF(HBL[[#This Row],[Hållbar mängd]]&gt;0,CONCATENATE(Rapporteringsår,"-",HBL[[#This Row],[ID]]),"")</f>
        <v/>
      </c>
      <c r="F909" s="9" t="str">
        <f>IF(HBL[[#This Row],[Hållbar mängd]]&gt;0,Organisationsnummer,"")</f>
        <v/>
      </c>
      <c r="G909" s="9" t="str">
        <f>IF(HBL[[#This Row],[Hållbar mängd]]&gt;0,Rapporteringsår,"")</f>
        <v/>
      </c>
      <c r="H909" s="76" t="str">
        <f>IFERROR(VLOOKUP(HBL[[#This Row],[Råvara]],Råvaror!$B$3:$D$81,3,FALSE),"")</f>
        <v/>
      </c>
      <c r="I909" s="76" t="str">
        <f>IFERROR(VLOOKUP(HBL[[#This Row],[Råvara]],Råvaror!$B$3:$E$81,4,FALSE),"")</f>
        <v/>
      </c>
      <c r="J909" s="76" t="str">
        <f>IFERROR(VLOOKUP(HBL[[#This Row],[Drivmedel]],DML_drivmedel[[FuelID]:[Drivmedel]],6,FALSE),"")</f>
        <v/>
      </c>
      <c r="K909" s="148">
        <v>3907</v>
      </c>
      <c r="L909" s="3"/>
      <c r="M909" s="3"/>
      <c r="N909" s="3"/>
      <c r="O909" s="78"/>
      <c r="P909" s="3"/>
      <c r="Q909" s="3" t="str">
        <f>IFERROR(HLOOKUP(HBL[[#This Row],[Bränslekategori]],Listor!$G$292:$N$306,IF(HBL[[#This Row],[Enhet]]=Listor!$A$44,14,IF(HBL[[#This Row],[Enhet]]=Listor!$A$45,15,"")),FALSE),"")</f>
        <v/>
      </c>
      <c r="R909" s="3"/>
      <c r="S909" s="3"/>
      <c r="T909" s="3"/>
      <c r="U909" s="3"/>
      <c r="V909" s="3"/>
      <c r="W909" s="3"/>
      <c r="X909" s="3"/>
      <c r="Y909" s="77" t="str">
        <f>IF(HBL[[#This Row],[Produktionskedja]]&lt;&gt;"",VLOOKUP(HBL[[#This Row],[Produktionskedja]],Normalvärden[],4,FALSE),"")</f>
        <v/>
      </c>
      <c r="Z909" s="54"/>
      <c r="AA909" s="3"/>
      <c r="AB909" s="54"/>
      <c r="AC909" s="55" t="str">
        <f>IF(HBL[[#This Row],[Växthusgasutsläpp g CO2e/MJ]]&lt;&gt;"",IF(HBL[[#This Row],[Växthusgasutsläpp g CO2e/MJ]]&gt;(0.5*VLOOKUP(HBL[[#This Row],[Användningsområde]],Användningsområde[],2,FALSE)),"Utsläppsminskningen är mindre än 50 % och uppfyller därför inte hållbarhetskriterierna",""),"")</f>
        <v/>
      </c>
      <c r="AD909" s="55"/>
    </row>
    <row r="910" spans="2:30" x14ac:dyDescent="0.35">
      <c r="B910" s="9" t="str">
        <f>IF(HBL[[#This Row],[Hållbar mängd]]&gt;0,IF(HBL[[#This Row],[Enhet]]=Listor!$A$44,HBL[[#This Row],[Hållbar mängd]]*HBL[[#This Row],[Effektivt värmevärde]]*1000,HBL[[#This Row],[Hållbar mängd]]*HBL[[#This Row],[Effektivt värmevärde]]),"")</f>
        <v/>
      </c>
      <c r="C910" s="120" t="str">
        <f>IFERROR(IF(VLOOKUP(HBL[[#This Row],[Drivmedel]],DML_drivmedel[[FuelID]:[Reduktionsplikt]],10,FALSE)="Ja",VLOOKUP(HBL[[#This Row],[Drivmedelskategori]],Drivmedel[],5,FALSE),""),"")</f>
        <v/>
      </c>
      <c r="D910" s="9" t="str">
        <f>IFERROR(IF(HBL[[#This Row],[Hållbar mängd]]&gt;0,HBL[[#This Row],[Växthusgasutsläpp g CO2e/MJ]]*HBL[[#This Row],[Energimängd MJ]]/1000000,""),"")</f>
        <v/>
      </c>
      <c r="E910" s="9" t="str">
        <f>IF(HBL[[#This Row],[Hållbar mängd]]&gt;0,CONCATENATE(Rapporteringsår,"-",HBL[[#This Row],[ID]]),"")</f>
        <v/>
      </c>
      <c r="F910" s="9" t="str">
        <f>IF(HBL[[#This Row],[Hållbar mängd]]&gt;0,Organisationsnummer,"")</f>
        <v/>
      </c>
      <c r="G910" s="9" t="str">
        <f>IF(HBL[[#This Row],[Hållbar mängd]]&gt;0,Rapporteringsår,"")</f>
        <v/>
      </c>
      <c r="H910" s="76" t="str">
        <f>IFERROR(VLOOKUP(HBL[[#This Row],[Råvara]],Råvaror!$B$3:$D$81,3,FALSE),"")</f>
        <v/>
      </c>
      <c r="I910" s="76" t="str">
        <f>IFERROR(VLOOKUP(HBL[[#This Row],[Råvara]],Råvaror!$B$3:$E$81,4,FALSE),"")</f>
        <v/>
      </c>
      <c r="J910" s="76" t="str">
        <f>IFERROR(VLOOKUP(HBL[[#This Row],[Drivmedel]],DML_drivmedel[[FuelID]:[Drivmedel]],6,FALSE),"")</f>
        <v/>
      </c>
      <c r="K910" s="148">
        <v>3908</v>
      </c>
      <c r="L910" s="3"/>
      <c r="M910" s="3"/>
      <c r="N910" s="3"/>
      <c r="O910" s="78"/>
      <c r="P910" s="3"/>
      <c r="Q910" s="3" t="str">
        <f>IFERROR(HLOOKUP(HBL[[#This Row],[Bränslekategori]],Listor!$G$292:$N$306,IF(HBL[[#This Row],[Enhet]]=Listor!$A$44,14,IF(HBL[[#This Row],[Enhet]]=Listor!$A$45,15,"")),FALSE),"")</f>
        <v/>
      </c>
      <c r="R910" s="3"/>
      <c r="S910" s="3"/>
      <c r="T910" s="3"/>
      <c r="U910" s="3"/>
      <c r="V910" s="3"/>
      <c r="W910" s="3"/>
      <c r="X910" s="3"/>
      <c r="Y910" s="77" t="str">
        <f>IF(HBL[[#This Row],[Produktionskedja]]&lt;&gt;"",VLOOKUP(HBL[[#This Row],[Produktionskedja]],Normalvärden[],4,FALSE),"")</f>
        <v/>
      </c>
      <c r="Z910" s="54"/>
      <c r="AA910" s="3"/>
      <c r="AB910" s="54"/>
      <c r="AC910" s="55" t="str">
        <f>IF(HBL[[#This Row],[Växthusgasutsläpp g CO2e/MJ]]&lt;&gt;"",IF(HBL[[#This Row],[Växthusgasutsläpp g CO2e/MJ]]&gt;(0.5*VLOOKUP(HBL[[#This Row],[Användningsområde]],Användningsområde[],2,FALSE)),"Utsläppsminskningen är mindre än 50 % och uppfyller därför inte hållbarhetskriterierna",""),"")</f>
        <v/>
      </c>
      <c r="AD910" s="55"/>
    </row>
    <row r="911" spans="2:30" x14ac:dyDescent="0.35">
      <c r="B911" s="9" t="str">
        <f>IF(HBL[[#This Row],[Hållbar mängd]]&gt;0,IF(HBL[[#This Row],[Enhet]]=Listor!$A$44,HBL[[#This Row],[Hållbar mängd]]*HBL[[#This Row],[Effektivt värmevärde]]*1000,HBL[[#This Row],[Hållbar mängd]]*HBL[[#This Row],[Effektivt värmevärde]]),"")</f>
        <v/>
      </c>
      <c r="C911" s="120" t="str">
        <f>IFERROR(IF(VLOOKUP(HBL[[#This Row],[Drivmedel]],DML_drivmedel[[FuelID]:[Reduktionsplikt]],10,FALSE)="Ja",VLOOKUP(HBL[[#This Row],[Drivmedelskategori]],Drivmedel[],5,FALSE),""),"")</f>
        <v/>
      </c>
      <c r="D911" s="9" t="str">
        <f>IFERROR(IF(HBL[[#This Row],[Hållbar mängd]]&gt;0,HBL[[#This Row],[Växthusgasutsläpp g CO2e/MJ]]*HBL[[#This Row],[Energimängd MJ]]/1000000,""),"")</f>
        <v/>
      </c>
      <c r="E911" s="9" t="str">
        <f>IF(HBL[[#This Row],[Hållbar mängd]]&gt;0,CONCATENATE(Rapporteringsår,"-",HBL[[#This Row],[ID]]),"")</f>
        <v/>
      </c>
      <c r="F911" s="9" t="str">
        <f>IF(HBL[[#This Row],[Hållbar mängd]]&gt;0,Organisationsnummer,"")</f>
        <v/>
      </c>
      <c r="G911" s="9" t="str">
        <f>IF(HBL[[#This Row],[Hållbar mängd]]&gt;0,Rapporteringsår,"")</f>
        <v/>
      </c>
      <c r="H911" s="76" t="str">
        <f>IFERROR(VLOOKUP(HBL[[#This Row],[Råvara]],Råvaror!$B$3:$D$81,3,FALSE),"")</f>
        <v/>
      </c>
      <c r="I911" s="76" t="str">
        <f>IFERROR(VLOOKUP(HBL[[#This Row],[Råvara]],Råvaror!$B$3:$E$81,4,FALSE),"")</f>
        <v/>
      </c>
      <c r="J911" s="76" t="str">
        <f>IFERROR(VLOOKUP(HBL[[#This Row],[Drivmedel]],DML_drivmedel[[FuelID]:[Drivmedel]],6,FALSE),"")</f>
        <v/>
      </c>
      <c r="K911" s="148">
        <v>3909</v>
      </c>
      <c r="L911" s="3"/>
      <c r="M911" s="3"/>
      <c r="N911" s="3"/>
      <c r="O911" s="78"/>
      <c r="P911" s="3"/>
      <c r="Q911" s="3" t="str">
        <f>IFERROR(HLOOKUP(HBL[[#This Row],[Bränslekategori]],Listor!$G$292:$N$306,IF(HBL[[#This Row],[Enhet]]=Listor!$A$44,14,IF(HBL[[#This Row],[Enhet]]=Listor!$A$45,15,"")),FALSE),"")</f>
        <v/>
      </c>
      <c r="R911" s="3"/>
      <c r="S911" s="3"/>
      <c r="T911" s="3"/>
      <c r="U911" s="3"/>
      <c r="V911" s="3"/>
      <c r="W911" s="3"/>
      <c r="X911" s="3"/>
      <c r="Y911" s="77" t="str">
        <f>IF(HBL[[#This Row],[Produktionskedja]]&lt;&gt;"",VLOOKUP(HBL[[#This Row],[Produktionskedja]],Normalvärden[],4,FALSE),"")</f>
        <v/>
      </c>
      <c r="Z911" s="54"/>
      <c r="AA911" s="3"/>
      <c r="AB911" s="54"/>
      <c r="AC911" s="55" t="str">
        <f>IF(HBL[[#This Row],[Växthusgasutsläpp g CO2e/MJ]]&lt;&gt;"",IF(HBL[[#This Row],[Växthusgasutsläpp g CO2e/MJ]]&gt;(0.5*VLOOKUP(HBL[[#This Row],[Användningsområde]],Användningsområde[],2,FALSE)),"Utsläppsminskningen är mindre än 50 % och uppfyller därför inte hållbarhetskriterierna",""),"")</f>
        <v/>
      </c>
      <c r="AD911" s="55"/>
    </row>
    <row r="912" spans="2:30" x14ac:dyDescent="0.35">
      <c r="B912" s="9" t="str">
        <f>IF(HBL[[#This Row],[Hållbar mängd]]&gt;0,IF(HBL[[#This Row],[Enhet]]=Listor!$A$44,HBL[[#This Row],[Hållbar mängd]]*HBL[[#This Row],[Effektivt värmevärde]]*1000,HBL[[#This Row],[Hållbar mängd]]*HBL[[#This Row],[Effektivt värmevärde]]),"")</f>
        <v/>
      </c>
      <c r="C912" s="120" t="str">
        <f>IFERROR(IF(VLOOKUP(HBL[[#This Row],[Drivmedel]],DML_drivmedel[[FuelID]:[Reduktionsplikt]],10,FALSE)="Ja",VLOOKUP(HBL[[#This Row],[Drivmedelskategori]],Drivmedel[],5,FALSE),""),"")</f>
        <v/>
      </c>
      <c r="D912" s="9" t="str">
        <f>IFERROR(IF(HBL[[#This Row],[Hållbar mängd]]&gt;0,HBL[[#This Row],[Växthusgasutsläpp g CO2e/MJ]]*HBL[[#This Row],[Energimängd MJ]]/1000000,""),"")</f>
        <v/>
      </c>
      <c r="E912" s="9" t="str">
        <f>IF(HBL[[#This Row],[Hållbar mängd]]&gt;0,CONCATENATE(Rapporteringsår,"-",HBL[[#This Row],[ID]]),"")</f>
        <v/>
      </c>
      <c r="F912" s="9" t="str">
        <f>IF(HBL[[#This Row],[Hållbar mängd]]&gt;0,Organisationsnummer,"")</f>
        <v/>
      </c>
      <c r="G912" s="9" t="str">
        <f>IF(HBL[[#This Row],[Hållbar mängd]]&gt;0,Rapporteringsår,"")</f>
        <v/>
      </c>
      <c r="H912" s="76" t="str">
        <f>IFERROR(VLOOKUP(HBL[[#This Row],[Råvara]],Råvaror!$B$3:$D$81,3,FALSE),"")</f>
        <v/>
      </c>
      <c r="I912" s="76" t="str">
        <f>IFERROR(VLOOKUP(HBL[[#This Row],[Råvara]],Råvaror!$B$3:$E$81,4,FALSE),"")</f>
        <v/>
      </c>
      <c r="J912" s="76" t="str">
        <f>IFERROR(VLOOKUP(HBL[[#This Row],[Drivmedel]],DML_drivmedel[[FuelID]:[Drivmedel]],6,FALSE),"")</f>
        <v/>
      </c>
      <c r="K912" s="148">
        <v>3910</v>
      </c>
      <c r="L912" s="3"/>
      <c r="M912" s="3"/>
      <c r="N912" s="3"/>
      <c r="O912" s="78"/>
      <c r="P912" s="3"/>
      <c r="Q912" s="3" t="str">
        <f>IFERROR(HLOOKUP(HBL[[#This Row],[Bränslekategori]],Listor!$G$292:$N$306,IF(HBL[[#This Row],[Enhet]]=Listor!$A$44,14,IF(HBL[[#This Row],[Enhet]]=Listor!$A$45,15,"")),FALSE),"")</f>
        <v/>
      </c>
      <c r="R912" s="3"/>
      <c r="S912" s="3"/>
      <c r="T912" s="3"/>
      <c r="U912" s="3"/>
      <c r="V912" s="3"/>
      <c r="W912" s="3"/>
      <c r="X912" s="3"/>
      <c r="Y912" s="77" t="str">
        <f>IF(HBL[[#This Row],[Produktionskedja]]&lt;&gt;"",VLOOKUP(HBL[[#This Row],[Produktionskedja]],Normalvärden[],4,FALSE),"")</f>
        <v/>
      </c>
      <c r="Z912" s="54"/>
      <c r="AA912" s="3"/>
      <c r="AB912" s="54"/>
      <c r="AC912" s="55" t="str">
        <f>IF(HBL[[#This Row],[Växthusgasutsläpp g CO2e/MJ]]&lt;&gt;"",IF(HBL[[#This Row],[Växthusgasutsläpp g CO2e/MJ]]&gt;(0.5*VLOOKUP(HBL[[#This Row],[Användningsområde]],Användningsområde[],2,FALSE)),"Utsläppsminskningen är mindre än 50 % och uppfyller därför inte hållbarhetskriterierna",""),"")</f>
        <v/>
      </c>
      <c r="AD912" s="55"/>
    </row>
    <row r="913" spans="2:30" x14ac:dyDescent="0.35">
      <c r="B913" s="9" t="str">
        <f>IF(HBL[[#This Row],[Hållbar mängd]]&gt;0,IF(HBL[[#This Row],[Enhet]]=Listor!$A$44,HBL[[#This Row],[Hållbar mängd]]*HBL[[#This Row],[Effektivt värmevärde]]*1000,HBL[[#This Row],[Hållbar mängd]]*HBL[[#This Row],[Effektivt värmevärde]]),"")</f>
        <v/>
      </c>
      <c r="C913" s="120" t="str">
        <f>IFERROR(IF(VLOOKUP(HBL[[#This Row],[Drivmedel]],DML_drivmedel[[FuelID]:[Reduktionsplikt]],10,FALSE)="Ja",VLOOKUP(HBL[[#This Row],[Drivmedelskategori]],Drivmedel[],5,FALSE),""),"")</f>
        <v/>
      </c>
      <c r="D913" s="9" t="str">
        <f>IFERROR(IF(HBL[[#This Row],[Hållbar mängd]]&gt;0,HBL[[#This Row],[Växthusgasutsläpp g CO2e/MJ]]*HBL[[#This Row],[Energimängd MJ]]/1000000,""),"")</f>
        <v/>
      </c>
      <c r="E913" s="9" t="str">
        <f>IF(HBL[[#This Row],[Hållbar mängd]]&gt;0,CONCATENATE(Rapporteringsår,"-",HBL[[#This Row],[ID]]),"")</f>
        <v/>
      </c>
      <c r="F913" s="9" t="str">
        <f>IF(HBL[[#This Row],[Hållbar mängd]]&gt;0,Organisationsnummer,"")</f>
        <v/>
      </c>
      <c r="G913" s="9" t="str">
        <f>IF(HBL[[#This Row],[Hållbar mängd]]&gt;0,Rapporteringsår,"")</f>
        <v/>
      </c>
      <c r="H913" s="76" t="str">
        <f>IFERROR(VLOOKUP(HBL[[#This Row],[Råvara]],Råvaror!$B$3:$D$81,3,FALSE),"")</f>
        <v/>
      </c>
      <c r="I913" s="76" t="str">
        <f>IFERROR(VLOOKUP(HBL[[#This Row],[Råvara]],Råvaror!$B$3:$E$81,4,FALSE),"")</f>
        <v/>
      </c>
      <c r="J913" s="76" t="str">
        <f>IFERROR(VLOOKUP(HBL[[#This Row],[Drivmedel]],DML_drivmedel[[FuelID]:[Drivmedel]],6,FALSE),"")</f>
        <v/>
      </c>
      <c r="K913" s="148">
        <v>3911</v>
      </c>
      <c r="L913" s="3"/>
      <c r="M913" s="3"/>
      <c r="N913" s="3"/>
      <c r="O913" s="78"/>
      <c r="P913" s="3"/>
      <c r="Q913" s="3" t="str">
        <f>IFERROR(HLOOKUP(HBL[[#This Row],[Bränslekategori]],Listor!$G$292:$N$306,IF(HBL[[#This Row],[Enhet]]=Listor!$A$44,14,IF(HBL[[#This Row],[Enhet]]=Listor!$A$45,15,"")),FALSE),"")</f>
        <v/>
      </c>
      <c r="R913" s="3"/>
      <c r="S913" s="3"/>
      <c r="T913" s="3"/>
      <c r="U913" s="3"/>
      <c r="V913" s="3"/>
      <c r="W913" s="3"/>
      <c r="X913" s="3"/>
      <c r="Y913" s="77" t="str">
        <f>IF(HBL[[#This Row],[Produktionskedja]]&lt;&gt;"",VLOOKUP(HBL[[#This Row],[Produktionskedja]],Normalvärden[],4,FALSE),"")</f>
        <v/>
      </c>
      <c r="Z913" s="54"/>
      <c r="AA913" s="3"/>
      <c r="AB913" s="54"/>
      <c r="AC913" s="55" t="str">
        <f>IF(HBL[[#This Row],[Växthusgasutsläpp g CO2e/MJ]]&lt;&gt;"",IF(HBL[[#This Row],[Växthusgasutsläpp g CO2e/MJ]]&gt;(0.5*VLOOKUP(HBL[[#This Row],[Användningsområde]],Användningsområde[],2,FALSE)),"Utsläppsminskningen är mindre än 50 % och uppfyller därför inte hållbarhetskriterierna",""),"")</f>
        <v/>
      </c>
      <c r="AD913" s="55"/>
    </row>
    <row r="914" spans="2:30" x14ac:dyDescent="0.35">
      <c r="B914" s="9" t="str">
        <f>IF(HBL[[#This Row],[Hållbar mängd]]&gt;0,IF(HBL[[#This Row],[Enhet]]=Listor!$A$44,HBL[[#This Row],[Hållbar mängd]]*HBL[[#This Row],[Effektivt värmevärde]]*1000,HBL[[#This Row],[Hållbar mängd]]*HBL[[#This Row],[Effektivt värmevärde]]),"")</f>
        <v/>
      </c>
      <c r="C914" s="120" t="str">
        <f>IFERROR(IF(VLOOKUP(HBL[[#This Row],[Drivmedel]],DML_drivmedel[[FuelID]:[Reduktionsplikt]],10,FALSE)="Ja",VLOOKUP(HBL[[#This Row],[Drivmedelskategori]],Drivmedel[],5,FALSE),""),"")</f>
        <v/>
      </c>
      <c r="D914" s="9" t="str">
        <f>IFERROR(IF(HBL[[#This Row],[Hållbar mängd]]&gt;0,HBL[[#This Row],[Växthusgasutsläpp g CO2e/MJ]]*HBL[[#This Row],[Energimängd MJ]]/1000000,""),"")</f>
        <v/>
      </c>
      <c r="E914" s="9" t="str">
        <f>IF(HBL[[#This Row],[Hållbar mängd]]&gt;0,CONCATENATE(Rapporteringsår,"-",HBL[[#This Row],[ID]]),"")</f>
        <v/>
      </c>
      <c r="F914" s="9" t="str">
        <f>IF(HBL[[#This Row],[Hållbar mängd]]&gt;0,Organisationsnummer,"")</f>
        <v/>
      </c>
      <c r="G914" s="9" t="str">
        <f>IF(HBL[[#This Row],[Hållbar mängd]]&gt;0,Rapporteringsår,"")</f>
        <v/>
      </c>
      <c r="H914" s="76" t="str">
        <f>IFERROR(VLOOKUP(HBL[[#This Row],[Råvara]],Råvaror!$B$3:$D$81,3,FALSE),"")</f>
        <v/>
      </c>
      <c r="I914" s="76" t="str">
        <f>IFERROR(VLOOKUP(HBL[[#This Row],[Råvara]],Råvaror!$B$3:$E$81,4,FALSE),"")</f>
        <v/>
      </c>
      <c r="J914" s="76" t="str">
        <f>IFERROR(VLOOKUP(HBL[[#This Row],[Drivmedel]],DML_drivmedel[[FuelID]:[Drivmedel]],6,FALSE),"")</f>
        <v/>
      </c>
      <c r="K914" s="148">
        <v>3912</v>
      </c>
      <c r="L914" s="3"/>
      <c r="M914" s="3"/>
      <c r="N914" s="3"/>
      <c r="O914" s="78"/>
      <c r="P914" s="3"/>
      <c r="Q914" s="3" t="str">
        <f>IFERROR(HLOOKUP(HBL[[#This Row],[Bränslekategori]],Listor!$G$292:$N$306,IF(HBL[[#This Row],[Enhet]]=Listor!$A$44,14,IF(HBL[[#This Row],[Enhet]]=Listor!$A$45,15,"")),FALSE),"")</f>
        <v/>
      </c>
      <c r="R914" s="3"/>
      <c r="S914" s="3"/>
      <c r="T914" s="3"/>
      <c r="U914" s="3"/>
      <c r="V914" s="3"/>
      <c r="W914" s="3"/>
      <c r="X914" s="3"/>
      <c r="Y914" s="77" t="str">
        <f>IF(HBL[[#This Row],[Produktionskedja]]&lt;&gt;"",VLOOKUP(HBL[[#This Row],[Produktionskedja]],Normalvärden[],4,FALSE),"")</f>
        <v/>
      </c>
      <c r="Z914" s="54"/>
      <c r="AA914" s="3"/>
      <c r="AB914" s="54"/>
      <c r="AC914" s="55" t="str">
        <f>IF(HBL[[#This Row],[Växthusgasutsläpp g CO2e/MJ]]&lt;&gt;"",IF(HBL[[#This Row],[Växthusgasutsläpp g CO2e/MJ]]&gt;(0.5*VLOOKUP(HBL[[#This Row],[Användningsområde]],Användningsområde[],2,FALSE)),"Utsläppsminskningen är mindre än 50 % och uppfyller därför inte hållbarhetskriterierna",""),"")</f>
        <v/>
      </c>
      <c r="AD914" s="55"/>
    </row>
    <row r="915" spans="2:30" x14ac:dyDescent="0.35">
      <c r="B915" s="9" t="str">
        <f>IF(HBL[[#This Row],[Hållbar mängd]]&gt;0,IF(HBL[[#This Row],[Enhet]]=Listor!$A$44,HBL[[#This Row],[Hållbar mängd]]*HBL[[#This Row],[Effektivt värmevärde]]*1000,HBL[[#This Row],[Hållbar mängd]]*HBL[[#This Row],[Effektivt värmevärde]]),"")</f>
        <v/>
      </c>
      <c r="C915" s="120" t="str">
        <f>IFERROR(IF(VLOOKUP(HBL[[#This Row],[Drivmedel]],DML_drivmedel[[FuelID]:[Reduktionsplikt]],10,FALSE)="Ja",VLOOKUP(HBL[[#This Row],[Drivmedelskategori]],Drivmedel[],5,FALSE),""),"")</f>
        <v/>
      </c>
      <c r="D915" s="9" t="str">
        <f>IFERROR(IF(HBL[[#This Row],[Hållbar mängd]]&gt;0,HBL[[#This Row],[Växthusgasutsläpp g CO2e/MJ]]*HBL[[#This Row],[Energimängd MJ]]/1000000,""),"")</f>
        <v/>
      </c>
      <c r="E915" s="9" t="str">
        <f>IF(HBL[[#This Row],[Hållbar mängd]]&gt;0,CONCATENATE(Rapporteringsår,"-",HBL[[#This Row],[ID]]),"")</f>
        <v/>
      </c>
      <c r="F915" s="9" t="str">
        <f>IF(HBL[[#This Row],[Hållbar mängd]]&gt;0,Organisationsnummer,"")</f>
        <v/>
      </c>
      <c r="G915" s="9" t="str">
        <f>IF(HBL[[#This Row],[Hållbar mängd]]&gt;0,Rapporteringsår,"")</f>
        <v/>
      </c>
      <c r="H915" s="76" t="str">
        <f>IFERROR(VLOOKUP(HBL[[#This Row],[Råvara]],Råvaror!$B$3:$D$81,3,FALSE),"")</f>
        <v/>
      </c>
      <c r="I915" s="76" t="str">
        <f>IFERROR(VLOOKUP(HBL[[#This Row],[Råvara]],Råvaror!$B$3:$E$81,4,FALSE),"")</f>
        <v/>
      </c>
      <c r="J915" s="76" t="str">
        <f>IFERROR(VLOOKUP(HBL[[#This Row],[Drivmedel]],DML_drivmedel[[FuelID]:[Drivmedel]],6,FALSE),"")</f>
        <v/>
      </c>
      <c r="K915" s="148">
        <v>3913</v>
      </c>
      <c r="L915" s="3"/>
      <c r="M915" s="3"/>
      <c r="N915" s="3"/>
      <c r="O915" s="78"/>
      <c r="P915" s="3"/>
      <c r="Q915" s="3" t="str">
        <f>IFERROR(HLOOKUP(HBL[[#This Row],[Bränslekategori]],Listor!$G$292:$N$306,IF(HBL[[#This Row],[Enhet]]=Listor!$A$44,14,IF(HBL[[#This Row],[Enhet]]=Listor!$A$45,15,"")),FALSE),"")</f>
        <v/>
      </c>
      <c r="R915" s="3"/>
      <c r="S915" s="3"/>
      <c r="T915" s="3"/>
      <c r="U915" s="3"/>
      <c r="V915" s="3"/>
      <c r="W915" s="3"/>
      <c r="X915" s="3"/>
      <c r="Y915" s="77" t="str">
        <f>IF(HBL[[#This Row],[Produktionskedja]]&lt;&gt;"",VLOOKUP(HBL[[#This Row],[Produktionskedja]],Normalvärden[],4,FALSE),"")</f>
        <v/>
      </c>
      <c r="Z915" s="54"/>
      <c r="AA915" s="3"/>
      <c r="AB915" s="54"/>
      <c r="AC915" s="55" t="str">
        <f>IF(HBL[[#This Row],[Växthusgasutsläpp g CO2e/MJ]]&lt;&gt;"",IF(HBL[[#This Row],[Växthusgasutsläpp g CO2e/MJ]]&gt;(0.5*VLOOKUP(HBL[[#This Row],[Användningsområde]],Användningsområde[],2,FALSE)),"Utsläppsminskningen är mindre än 50 % och uppfyller därför inte hållbarhetskriterierna",""),"")</f>
        <v/>
      </c>
      <c r="AD915" s="55"/>
    </row>
    <row r="916" spans="2:30" x14ac:dyDescent="0.35">
      <c r="B916" s="9" t="str">
        <f>IF(HBL[[#This Row],[Hållbar mängd]]&gt;0,IF(HBL[[#This Row],[Enhet]]=Listor!$A$44,HBL[[#This Row],[Hållbar mängd]]*HBL[[#This Row],[Effektivt värmevärde]]*1000,HBL[[#This Row],[Hållbar mängd]]*HBL[[#This Row],[Effektivt värmevärde]]),"")</f>
        <v/>
      </c>
      <c r="C916" s="120" t="str">
        <f>IFERROR(IF(VLOOKUP(HBL[[#This Row],[Drivmedel]],DML_drivmedel[[FuelID]:[Reduktionsplikt]],10,FALSE)="Ja",VLOOKUP(HBL[[#This Row],[Drivmedelskategori]],Drivmedel[],5,FALSE),""),"")</f>
        <v/>
      </c>
      <c r="D916" s="9" t="str">
        <f>IFERROR(IF(HBL[[#This Row],[Hållbar mängd]]&gt;0,HBL[[#This Row],[Växthusgasutsläpp g CO2e/MJ]]*HBL[[#This Row],[Energimängd MJ]]/1000000,""),"")</f>
        <v/>
      </c>
      <c r="E916" s="9" t="str">
        <f>IF(HBL[[#This Row],[Hållbar mängd]]&gt;0,CONCATENATE(Rapporteringsår,"-",HBL[[#This Row],[ID]]),"")</f>
        <v/>
      </c>
      <c r="F916" s="9" t="str">
        <f>IF(HBL[[#This Row],[Hållbar mängd]]&gt;0,Organisationsnummer,"")</f>
        <v/>
      </c>
      <c r="G916" s="9" t="str">
        <f>IF(HBL[[#This Row],[Hållbar mängd]]&gt;0,Rapporteringsår,"")</f>
        <v/>
      </c>
      <c r="H916" s="76" t="str">
        <f>IFERROR(VLOOKUP(HBL[[#This Row],[Råvara]],Råvaror!$B$3:$D$81,3,FALSE),"")</f>
        <v/>
      </c>
      <c r="I916" s="76" t="str">
        <f>IFERROR(VLOOKUP(HBL[[#This Row],[Råvara]],Råvaror!$B$3:$E$81,4,FALSE),"")</f>
        <v/>
      </c>
      <c r="J916" s="76" t="str">
        <f>IFERROR(VLOOKUP(HBL[[#This Row],[Drivmedel]],DML_drivmedel[[FuelID]:[Drivmedel]],6,FALSE),"")</f>
        <v/>
      </c>
      <c r="K916" s="148">
        <v>3914</v>
      </c>
      <c r="L916" s="3"/>
      <c r="M916" s="3"/>
      <c r="N916" s="3"/>
      <c r="O916" s="78"/>
      <c r="P916" s="3"/>
      <c r="Q916" s="3" t="str">
        <f>IFERROR(HLOOKUP(HBL[[#This Row],[Bränslekategori]],Listor!$G$292:$N$306,IF(HBL[[#This Row],[Enhet]]=Listor!$A$44,14,IF(HBL[[#This Row],[Enhet]]=Listor!$A$45,15,"")),FALSE),"")</f>
        <v/>
      </c>
      <c r="R916" s="3"/>
      <c r="S916" s="3"/>
      <c r="T916" s="3"/>
      <c r="U916" s="3"/>
      <c r="V916" s="3"/>
      <c r="W916" s="3"/>
      <c r="X916" s="3"/>
      <c r="Y916" s="77" t="str">
        <f>IF(HBL[[#This Row],[Produktionskedja]]&lt;&gt;"",VLOOKUP(HBL[[#This Row],[Produktionskedja]],Normalvärden[],4,FALSE),"")</f>
        <v/>
      </c>
      <c r="Z916" s="54"/>
      <c r="AA916" s="3"/>
      <c r="AB916" s="54"/>
      <c r="AC916" s="55" t="str">
        <f>IF(HBL[[#This Row],[Växthusgasutsläpp g CO2e/MJ]]&lt;&gt;"",IF(HBL[[#This Row],[Växthusgasutsläpp g CO2e/MJ]]&gt;(0.5*VLOOKUP(HBL[[#This Row],[Användningsområde]],Användningsområde[],2,FALSE)),"Utsläppsminskningen är mindre än 50 % och uppfyller därför inte hållbarhetskriterierna",""),"")</f>
        <v/>
      </c>
      <c r="AD916" s="55"/>
    </row>
    <row r="917" spans="2:30" x14ac:dyDescent="0.35">
      <c r="B917" s="9" t="str">
        <f>IF(HBL[[#This Row],[Hållbar mängd]]&gt;0,IF(HBL[[#This Row],[Enhet]]=Listor!$A$44,HBL[[#This Row],[Hållbar mängd]]*HBL[[#This Row],[Effektivt värmevärde]]*1000,HBL[[#This Row],[Hållbar mängd]]*HBL[[#This Row],[Effektivt värmevärde]]),"")</f>
        <v/>
      </c>
      <c r="C917" s="120" t="str">
        <f>IFERROR(IF(VLOOKUP(HBL[[#This Row],[Drivmedel]],DML_drivmedel[[FuelID]:[Reduktionsplikt]],10,FALSE)="Ja",VLOOKUP(HBL[[#This Row],[Drivmedelskategori]],Drivmedel[],5,FALSE),""),"")</f>
        <v/>
      </c>
      <c r="D917" s="9" t="str">
        <f>IFERROR(IF(HBL[[#This Row],[Hållbar mängd]]&gt;0,HBL[[#This Row],[Växthusgasutsläpp g CO2e/MJ]]*HBL[[#This Row],[Energimängd MJ]]/1000000,""),"")</f>
        <v/>
      </c>
      <c r="E917" s="9" t="str">
        <f>IF(HBL[[#This Row],[Hållbar mängd]]&gt;0,CONCATENATE(Rapporteringsår,"-",HBL[[#This Row],[ID]]),"")</f>
        <v/>
      </c>
      <c r="F917" s="9" t="str">
        <f>IF(HBL[[#This Row],[Hållbar mängd]]&gt;0,Organisationsnummer,"")</f>
        <v/>
      </c>
      <c r="G917" s="9" t="str">
        <f>IF(HBL[[#This Row],[Hållbar mängd]]&gt;0,Rapporteringsår,"")</f>
        <v/>
      </c>
      <c r="H917" s="76" t="str">
        <f>IFERROR(VLOOKUP(HBL[[#This Row],[Råvara]],Råvaror!$B$3:$D$81,3,FALSE),"")</f>
        <v/>
      </c>
      <c r="I917" s="76" t="str">
        <f>IFERROR(VLOOKUP(HBL[[#This Row],[Råvara]],Råvaror!$B$3:$E$81,4,FALSE),"")</f>
        <v/>
      </c>
      <c r="J917" s="76" t="str">
        <f>IFERROR(VLOOKUP(HBL[[#This Row],[Drivmedel]],DML_drivmedel[[FuelID]:[Drivmedel]],6,FALSE),"")</f>
        <v/>
      </c>
      <c r="K917" s="148">
        <v>3915</v>
      </c>
      <c r="L917" s="3"/>
      <c r="M917" s="3"/>
      <c r="N917" s="3"/>
      <c r="O917" s="78"/>
      <c r="P917" s="3"/>
      <c r="Q917" s="3" t="str">
        <f>IFERROR(HLOOKUP(HBL[[#This Row],[Bränslekategori]],Listor!$G$292:$N$306,IF(HBL[[#This Row],[Enhet]]=Listor!$A$44,14,IF(HBL[[#This Row],[Enhet]]=Listor!$A$45,15,"")),FALSE),"")</f>
        <v/>
      </c>
      <c r="R917" s="3"/>
      <c r="S917" s="3"/>
      <c r="T917" s="3"/>
      <c r="U917" s="3"/>
      <c r="V917" s="3"/>
      <c r="W917" s="3"/>
      <c r="X917" s="3"/>
      <c r="Y917" s="77" t="str">
        <f>IF(HBL[[#This Row],[Produktionskedja]]&lt;&gt;"",VLOOKUP(HBL[[#This Row],[Produktionskedja]],Normalvärden[],4,FALSE),"")</f>
        <v/>
      </c>
      <c r="Z917" s="54"/>
      <c r="AA917" s="3"/>
      <c r="AB917" s="54"/>
      <c r="AC917" s="55" t="str">
        <f>IF(HBL[[#This Row],[Växthusgasutsläpp g CO2e/MJ]]&lt;&gt;"",IF(HBL[[#This Row],[Växthusgasutsläpp g CO2e/MJ]]&gt;(0.5*VLOOKUP(HBL[[#This Row],[Användningsområde]],Användningsområde[],2,FALSE)),"Utsläppsminskningen är mindre än 50 % och uppfyller därför inte hållbarhetskriterierna",""),"")</f>
        <v/>
      </c>
      <c r="AD917" s="55"/>
    </row>
    <row r="918" spans="2:30" x14ac:dyDescent="0.35">
      <c r="B918" s="9" t="str">
        <f>IF(HBL[[#This Row],[Hållbar mängd]]&gt;0,IF(HBL[[#This Row],[Enhet]]=Listor!$A$44,HBL[[#This Row],[Hållbar mängd]]*HBL[[#This Row],[Effektivt värmevärde]]*1000,HBL[[#This Row],[Hållbar mängd]]*HBL[[#This Row],[Effektivt värmevärde]]),"")</f>
        <v/>
      </c>
      <c r="C918" s="120" t="str">
        <f>IFERROR(IF(VLOOKUP(HBL[[#This Row],[Drivmedel]],DML_drivmedel[[FuelID]:[Reduktionsplikt]],10,FALSE)="Ja",VLOOKUP(HBL[[#This Row],[Drivmedelskategori]],Drivmedel[],5,FALSE),""),"")</f>
        <v/>
      </c>
      <c r="D918" s="9" t="str">
        <f>IFERROR(IF(HBL[[#This Row],[Hållbar mängd]]&gt;0,HBL[[#This Row],[Växthusgasutsläpp g CO2e/MJ]]*HBL[[#This Row],[Energimängd MJ]]/1000000,""),"")</f>
        <v/>
      </c>
      <c r="E918" s="9" t="str">
        <f>IF(HBL[[#This Row],[Hållbar mängd]]&gt;0,CONCATENATE(Rapporteringsår,"-",HBL[[#This Row],[ID]]),"")</f>
        <v/>
      </c>
      <c r="F918" s="9" t="str">
        <f>IF(HBL[[#This Row],[Hållbar mängd]]&gt;0,Organisationsnummer,"")</f>
        <v/>
      </c>
      <c r="G918" s="9" t="str">
        <f>IF(HBL[[#This Row],[Hållbar mängd]]&gt;0,Rapporteringsår,"")</f>
        <v/>
      </c>
      <c r="H918" s="76" t="str">
        <f>IFERROR(VLOOKUP(HBL[[#This Row],[Råvara]],Råvaror!$B$3:$D$81,3,FALSE),"")</f>
        <v/>
      </c>
      <c r="I918" s="76" t="str">
        <f>IFERROR(VLOOKUP(HBL[[#This Row],[Råvara]],Råvaror!$B$3:$E$81,4,FALSE),"")</f>
        <v/>
      </c>
      <c r="J918" s="76" t="str">
        <f>IFERROR(VLOOKUP(HBL[[#This Row],[Drivmedel]],DML_drivmedel[[FuelID]:[Drivmedel]],6,FALSE),"")</f>
        <v/>
      </c>
      <c r="K918" s="148">
        <v>3916</v>
      </c>
      <c r="L918" s="3"/>
      <c r="M918" s="3"/>
      <c r="N918" s="3"/>
      <c r="O918" s="78"/>
      <c r="P918" s="3"/>
      <c r="Q918" s="3" t="str">
        <f>IFERROR(HLOOKUP(HBL[[#This Row],[Bränslekategori]],Listor!$G$292:$N$306,IF(HBL[[#This Row],[Enhet]]=Listor!$A$44,14,IF(HBL[[#This Row],[Enhet]]=Listor!$A$45,15,"")),FALSE),"")</f>
        <v/>
      </c>
      <c r="R918" s="3"/>
      <c r="S918" s="3"/>
      <c r="T918" s="3"/>
      <c r="U918" s="3"/>
      <c r="V918" s="3"/>
      <c r="W918" s="3"/>
      <c r="X918" s="3"/>
      <c r="Y918" s="77" t="str">
        <f>IF(HBL[[#This Row],[Produktionskedja]]&lt;&gt;"",VLOOKUP(HBL[[#This Row],[Produktionskedja]],Normalvärden[],4,FALSE),"")</f>
        <v/>
      </c>
      <c r="Z918" s="54"/>
      <c r="AA918" s="3"/>
      <c r="AB918" s="54"/>
      <c r="AC918" s="55" t="str">
        <f>IF(HBL[[#This Row],[Växthusgasutsläpp g CO2e/MJ]]&lt;&gt;"",IF(HBL[[#This Row],[Växthusgasutsläpp g CO2e/MJ]]&gt;(0.5*VLOOKUP(HBL[[#This Row],[Användningsområde]],Användningsområde[],2,FALSE)),"Utsläppsminskningen är mindre än 50 % och uppfyller därför inte hållbarhetskriterierna",""),"")</f>
        <v/>
      </c>
      <c r="AD918" s="55"/>
    </row>
    <row r="919" spans="2:30" x14ac:dyDescent="0.35">
      <c r="B919" s="9" t="str">
        <f>IF(HBL[[#This Row],[Hållbar mängd]]&gt;0,IF(HBL[[#This Row],[Enhet]]=Listor!$A$44,HBL[[#This Row],[Hållbar mängd]]*HBL[[#This Row],[Effektivt värmevärde]]*1000,HBL[[#This Row],[Hållbar mängd]]*HBL[[#This Row],[Effektivt värmevärde]]),"")</f>
        <v/>
      </c>
      <c r="C919" s="120" t="str">
        <f>IFERROR(IF(VLOOKUP(HBL[[#This Row],[Drivmedel]],DML_drivmedel[[FuelID]:[Reduktionsplikt]],10,FALSE)="Ja",VLOOKUP(HBL[[#This Row],[Drivmedelskategori]],Drivmedel[],5,FALSE),""),"")</f>
        <v/>
      </c>
      <c r="D919" s="9" t="str">
        <f>IFERROR(IF(HBL[[#This Row],[Hållbar mängd]]&gt;0,HBL[[#This Row],[Växthusgasutsläpp g CO2e/MJ]]*HBL[[#This Row],[Energimängd MJ]]/1000000,""),"")</f>
        <v/>
      </c>
      <c r="E919" s="9" t="str">
        <f>IF(HBL[[#This Row],[Hållbar mängd]]&gt;0,CONCATENATE(Rapporteringsår,"-",HBL[[#This Row],[ID]]),"")</f>
        <v/>
      </c>
      <c r="F919" s="9" t="str">
        <f>IF(HBL[[#This Row],[Hållbar mängd]]&gt;0,Organisationsnummer,"")</f>
        <v/>
      </c>
      <c r="G919" s="9" t="str">
        <f>IF(HBL[[#This Row],[Hållbar mängd]]&gt;0,Rapporteringsår,"")</f>
        <v/>
      </c>
      <c r="H919" s="76" t="str">
        <f>IFERROR(VLOOKUP(HBL[[#This Row],[Råvara]],Råvaror!$B$3:$D$81,3,FALSE),"")</f>
        <v/>
      </c>
      <c r="I919" s="76" t="str">
        <f>IFERROR(VLOOKUP(HBL[[#This Row],[Råvara]],Råvaror!$B$3:$E$81,4,FALSE),"")</f>
        <v/>
      </c>
      <c r="J919" s="76" t="str">
        <f>IFERROR(VLOOKUP(HBL[[#This Row],[Drivmedel]],DML_drivmedel[[FuelID]:[Drivmedel]],6,FALSE),"")</f>
        <v/>
      </c>
      <c r="K919" s="148">
        <v>3917</v>
      </c>
      <c r="L919" s="3"/>
      <c r="M919" s="3"/>
      <c r="N919" s="3"/>
      <c r="O919" s="78"/>
      <c r="P919" s="3"/>
      <c r="Q919" s="3" t="str">
        <f>IFERROR(HLOOKUP(HBL[[#This Row],[Bränslekategori]],Listor!$G$292:$N$306,IF(HBL[[#This Row],[Enhet]]=Listor!$A$44,14,IF(HBL[[#This Row],[Enhet]]=Listor!$A$45,15,"")),FALSE),"")</f>
        <v/>
      </c>
      <c r="R919" s="3"/>
      <c r="S919" s="3"/>
      <c r="T919" s="3"/>
      <c r="U919" s="3"/>
      <c r="V919" s="3"/>
      <c r="W919" s="3"/>
      <c r="X919" s="3"/>
      <c r="Y919" s="77" t="str">
        <f>IF(HBL[[#This Row],[Produktionskedja]]&lt;&gt;"",VLOOKUP(HBL[[#This Row],[Produktionskedja]],Normalvärden[],4,FALSE),"")</f>
        <v/>
      </c>
      <c r="Z919" s="54"/>
      <c r="AA919" s="3"/>
      <c r="AB919" s="54"/>
      <c r="AC919" s="55" t="str">
        <f>IF(HBL[[#This Row],[Växthusgasutsläpp g CO2e/MJ]]&lt;&gt;"",IF(HBL[[#This Row],[Växthusgasutsläpp g CO2e/MJ]]&gt;(0.5*VLOOKUP(HBL[[#This Row],[Användningsområde]],Användningsområde[],2,FALSE)),"Utsläppsminskningen är mindre än 50 % och uppfyller därför inte hållbarhetskriterierna",""),"")</f>
        <v/>
      </c>
      <c r="AD919" s="55"/>
    </row>
    <row r="920" spans="2:30" x14ac:dyDescent="0.35">
      <c r="B920" s="9" t="str">
        <f>IF(HBL[[#This Row],[Hållbar mängd]]&gt;0,IF(HBL[[#This Row],[Enhet]]=Listor!$A$44,HBL[[#This Row],[Hållbar mängd]]*HBL[[#This Row],[Effektivt värmevärde]]*1000,HBL[[#This Row],[Hållbar mängd]]*HBL[[#This Row],[Effektivt värmevärde]]),"")</f>
        <v/>
      </c>
      <c r="C920" s="120" t="str">
        <f>IFERROR(IF(VLOOKUP(HBL[[#This Row],[Drivmedel]],DML_drivmedel[[FuelID]:[Reduktionsplikt]],10,FALSE)="Ja",VLOOKUP(HBL[[#This Row],[Drivmedelskategori]],Drivmedel[],5,FALSE),""),"")</f>
        <v/>
      </c>
      <c r="D920" s="9" t="str">
        <f>IFERROR(IF(HBL[[#This Row],[Hållbar mängd]]&gt;0,HBL[[#This Row],[Växthusgasutsläpp g CO2e/MJ]]*HBL[[#This Row],[Energimängd MJ]]/1000000,""),"")</f>
        <v/>
      </c>
      <c r="E920" s="9" t="str">
        <f>IF(HBL[[#This Row],[Hållbar mängd]]&gt;0,CONCATENATE(Rapporteringsår,"-",HBL[[#This Row],[ID]]),"")</f>
        <v/>
      </c>
      <c r="F920" s="9" t="str">
        <f>IF(HBL[[#This Row],[Hållbar mängd]]&gt;0,Organisationsnummer,"")</f>
        <v/>
      </c>
      <c r="G920" s="9" t="str">
        <f>IF(HBL[[#This Row],[Hållbar mängd]]&gt;0,Rapporteringsår,"")</f>
        <v/>
      </c>
      <c r="H920" s="76" t="str">
        <f>IFERROR(VLOOKUP(HBL[[#This Row],[Råvara]],Råvaror!$B$3:$D$81,3,FALSE),"")</f>
        <v/>
      </c>
      <c r="I920" s="76" t="str">
        <f>IFERROR(VLOOKUP(HBL[[#This Row],[Råvara]],Råvaror!$B$3:$E$81,4,FALSE),"")</f>
        <v/>
      </c>
      <c r="J920" s="76" t="str">
        <f>IFERROR(VLOOKUP(HBL[[#This Row],[Drivmedel]],DML_drivmedel[[FuelID]:[Drivmedel]],6,FALSE),"")</f>
        <v/>
      </c>
      <c r="K920" s="148">
        <v>3918</v>
      </c>
      <c r="L920" s="3"/>
      <c r="M920" s="3"/>
      <c r="N920" s="3"/>
      <c r="O920" s="78"/>
      <c r="P920" s="3"/>
      <c r="Q920" s="3" t="str">
        <f>IFERROR(HLOOKUP(HBL[[#This Row],[Bränslekategori]],Listor!$G$292:$N$306,IF(HBL[[#This Row],[Enhet]]=Listor!$A$44,14,IF(HBL[[#This Row],[Enhet]]=Listor!$A$45,15,"")),FALSE),"")</f>
        <v/>
      </c>
      <c r="R920" s="3"/>
      <c r="S920" s="3"/>
      <c r="T920" s="3"/>
      <c r="U920" s="3"/>
      <c r="V920" s="3"/>
      <c r="W920" s="3"/>
      <c r="X920" s="3"/>
      <c r="Y920" s="77" t="str">
        <f>IF(HBL[[#This Row],[Produktionskedja]]&lt;&gt;"",VLOOKUP(HBL[[#This Row],[Produktionskedja]],Normalvärden[],4,FALSE),"")</f>
        <v/>
      </c>
      <c r="Z920" s="54"/>
      <c r="AA920" s="3"/>
      <c r="AB920" s="54"/>
      <c r="AC920" s="55" t="str">
        <f>IF(HBL[[#This Row],[Växthusgasutsläpp g CO2e/MJ]]&lt;&gt;"",IF(HBL[[#This Row],[Växthusgasutsläpp g CO2e/MJ]]&gt;(0.5*VLOOKUP(HBL[[#This Row],[Användningsområde]],Användningsområde[],2,FALSE)),"Utsläppsminskningen är mindre än 50 % och uppfyller därför inte hållbarhetskriterierna",""),"")</f>
        <v/>
      </c>
      <c r="AD920" s="55"/>
    </row>
    <row r="921" spans="2:30" x14ac:dyDescent="0.35">
      <c r="B921" s="9" t="str">
        <f>IF(HBL[[#This Row],[Hållbar mängd]]&gt;0,IF(HBL[[#This Row],[Enhet]]=Listor!$A$44,HBL[[#This Row],[Hållbar mängd]]*HBL[[#This Row],[Effektivt värmevärde]]*1000,HBL[[#This Row],[Hållbar mängd]]*HBL[[#This Row],[Effektivt värmevärde]]),"")</f>
        <v/>
      </c>
      <c r="C921" s="120" t="str">
        <f>IFERROR(IF(VLOOKUP(HBL[[#This Row],[Drivmedel]],DML_drivmedel[[FuelID]:[Reduktionsplikt]],10,FALSE)="Ja",VLOOKUP(HBL[[#This Row],[Drivmedelskategori]],Drivmedel[],5,FALSE),""),"")</f>
        <v/>
      </c>
      <c r="D921" s="9" t="str">
        <f>IFERROR(IF(HBL[[#This Row],[Hållbar mängd]]&gt;0,HBL[[#This Row],[Växthusgasutsläpp g CO2e/MJ]]*HBL[[#This Row],[Energimängd MJ]]/1000000,""),"")</f>
        <v/>
      </c>
      <c r="E921" s="9" t="str">
        <f>IF(HBL[[#This Row],[Hållbar mängd]]&gt;0,CONCATENATE(Rapporteringsår,"-",HBL[[#This Row],[ID]]),"")</f>
        <v/>
      </c>
      <c r="F921" s="9" t="str">
        <f>IF(HBL[[#This Row],[Hållbar mängd]]&gt;0,Organisationsnummer,"")</f>
        <v/>
      </c>
      <c r="G921" s="9" t="str">
        <f>IF(HBL[[#This Row],[Hållbar mängd]]&gt;0,Rapporteringsår,"")</f>
        <v/>
      </c>
      <c r="H921" s="76" t="str">
        <f>IFERROR(VLOOKUP(HBL[[#This Row],[Råvara]],Råvaror!$B$3:$D$81,3,FALSE),"")</f>
        <v/>
      </c>
      <c r="I921" s="76" t="str">
        <f>IFERROR(VLOOKUP(HBL[[#This Row],[Råvara]],Råvaror!$B$3:$E$81,4,FALSE),"")</f>
        <v/>
      </c>
      <c r="J921" s="76" t="str">
        <f>IFERROR(VLOOKUP(HBL[[#This Row],[Drivmedel]],DML_drivmedel[[FuelID]:[Drivmedel]],6,FALSE),"")</f>
        <v/>
      </c>
      <c r="K921" s="148">
        <v>3919</v>
      </c>
      <c r="L921" s="3"/>
      <c r="M921" s="3"/>
      <c r="N921" s="3"/>
      <c r="O921" s="78"/>
      <c r="P921" s="3"/>
      <c r="Q921" s="3" t="str">
        <f>IFERROR(HLOOKUP(HBL[[#This Row],[Bränslekategori]],Listor!$G$292:$N$306,IF(HBL[[#This Row],[Enhet]]=Listor!$A$44,14,IF(HBL[[#This Row],[Enhet]]=Listor!$A$45,15,"")),FALSE),"")</f>
        <v/>
      </c>
      <c r="R921" s="3"/>
      <c r="S921" s="3"/>
      <c r="T921" s="3"/>
      <c r="U921" s="3"/>
      <c r="V921" s="3"/>
      <c r="W921" s="3"/>
      <c r="X921" s="3"/>
      <c r="Y921" s="77" t="str">
        <f>IF(HBL[[#This Row],[Produktionskedja]]&lt;&gt;"",VLOOKUP(HBL[[#This Row],[Produktionskedja]],Normalvärden[],4,FALSE),"")</f>
        <v/>
      </c>
      <c r="Z921" s="54"/>
      <c r="AA921" s="3"/>
      <c r="AB921" s="54"/>
      <c r="AC921" s="55" t="str">
        <f>IF(HBL[[#This Row],[Växthusgasutsläpp g CO2e/MJ]]&lt;&gt;"",IF(HBL[[#This Row],[Växthusgasutsläpp g CO2e/MJ]]&gt;(0.5*VLOOKUP(HBL[[#This Row],[Användningsområde]],Användningsområde[],2,FALSE)),"Utsläppsminskningen är mindre än 50 % och uppfyller därför inte hållbarhetskriterierna",""),"")</f>
        <v/>
      </c>
      <c r="AD921" s="55"/>
    </row>
    <row r="922" spans="2:30" x14ac:dyDescent="0.35">
      <c r="B922" s="9" t="str">
        <f>IF(HBL[[#This Row],[Hållbar mängd]]&gt;0,IF(HBL[[#This Row],[Enhet]]=Listor!$A$44,HBL[[#This Row],[Hållbar mängd]]*HBL[[#This Row],[Effektivt värmevärde]]*1000,HBL[[#This Row],[Hållbar mängd]]*HBL[[#This Row],[Effektivt värmevärde]]),"")</f>
        <v/>
      </c>
      <c r="C922" s="120" t="str">
        <f>IFERROR(IF(VLOOKUP(HBL[[#This Row],[Drivmedel]],DML_drivmedel[[FuelID]:[Reduktionsplikt]],10,FALSE)="Ja",VLOOKUP(HBL[[#This Row],[Drivmedelskategori]],Drivmedel[],5,FALSE),""),"")</f>
        <v/>
      </c>
      <c r="D922" s="9" t="str">
        <f>IFERROR(IF(HBL[[#This Row],[Hållbar mängd]]&gt;0,HBL[[#This Row],[Växthusgasutsläpp g CO2e/MJ]]*HBL[[#This Row],[Energimängd MJ]]/1000000,""),"")</f>
        <v/>
      </c>
      <c r="E922" s="9" t="str">
        <f>IF(HBL[[#This Row],[Hållbar mängd]]&gt;0,CONCATENATE(Rapporteringsår,"-",HBL[[#This Row],[ID]]),"")</f>
        <v/>
      </c>
      <c r="F922" s="9" t="str">
        <f>IF(HBL[[#This Row],[Hållbar mängd]]&gt;0,Organisationsnummer,"")</f>
        <v/>
      </c>
      <c r="G922" s="9" t="str">
        <f>IF(HBL[[#This Row],[Hållbar mängd]]&gt;0,Rapporteringsår,"")</f>
        <v/>
      </c>
      <c r="H922" s="76" t="str">
        <f>IFERROR(VLOOKUP(HBL[[#This Row],[Råvara]],Råvaror!$B$3:$D$81,3,FALSE),"")</f>
        <v/>
      </c>
      <c r="I922" s="76" t="str">
        <f>IFERROR(VLOOKUP(HBL[[#This Row],[Råvara]],Råvaror!$B$3:$E$81,4,FALSE),"")</f>
        <v/>
      </c>
      <c r="J922" s="76" t="str">
        <f>IFERROR(VLOOKUP(HBL[[#This Row],[Drivmedel]],DML_drivmedel[[FuelID]:[Drivmedel]],6,FALSE),"")</f>
        <v/>
      </c>
      <c r="K922" s="148">
        <v>3920</v>
      </c>
      <c r="L922" s="3"/>
      <c r="M922" s="3"/>
      <c r="N922" s="3"/>
      <c r="O922" s="78"/>
      <c r="P922" s="3"/>
      <c r="Q922" s="3" t="str">
        <f>IFERROR(HLOOKUP(HBL[[#This Row],[Bränslekategori]],Listor!$G$292:$N$306,IF(HBL[[#This Row],[Enhet]]=Listor!$A$44,14,IF(HBL[[#This Row],[Enhet]]=Listor!$A$45,15,"")),FALSE),"")</f>
        <v/>
      </c>
      <c r="R922" s="3"/>
      <c r="S922" s="3"/>
      <c r="T922" s="3"/>
      <c r="U922" s="3"/>
      <c r="V922" s="3"/>
      <c r="W922" s="3"/>
      <c r="X922" s="3"/>
      <c r="Y922" s="77" t="str">
        <f>IF(HBL[[#This Row],[Produktionskedja]]&lt;&gt;"",VLOOKUP(HBL[[#This Row],[Produktionskedja]],Normalvärden[],4,FALSE),"")</f>
        <v/>
      </c>
      <c r="Z922" s="54"/>
      <c r="AA922" s="3"/>
      <c r="AB922" s="54"/>
      <c r="AC922" s="55" t="str">
        <f>IF(HBL[[#This Row],[Växthusgasutsläpp g CO2e/MJ]]&lt;&gt;"",IF(HBL[[#This Row],[Växthusgasutsläpp g CO2e/MJ]]&gt;(0.5*VLOOKUP(HBL[[#This Row],[Användningsområde]],Användningsområde[],2,FALSE)),"Utsläppsminskningen är mindre än 50 % och uppfyller därför inte hållbarhetskriterierna",""),"")</f>
        <v/>
      </c>
      <c r="AD922" s="55"/>
    </row>
    <row r="923" spans="2:30" x14ac:dyDescent="0.35">
      <c r="B923" s="9" t="str">
        <f>IF(HBL[[#This Row],[Hållbar mängd]]&gt;0,IF(HBL[[#This Row],[Enhet]]=Listor!$A$44,HBL[[#This Row],[Hållbar mängd]]*HBL[[#This Row],[Effektivt värmevärde]]*1000,HBL[[#This Row],[Hållbar mängd]]*HBL[[#This Row],[Effektivt värmevärde]]),"")</f>
        <v/>
      </c>
      <c r="C923" s="120" t="str">
        <f>IFERROR(IF(VLOOKUP(HBL[[#This Row],[Drivmedel]],DML_drivmedel[[FuelID]:[Reduktionsplikt]],10,FALSE)="Ja",VLOOKUP(HBL[[#This Row],[Drivmedelskategori]],Drivmedel[],5,FALSE),""),"")</f>
        <v/>
      </c>
      <c r="D923" s="9" t="str">
        <f>IFERROR(IF(HBL[[#This Row],[Hållbar mängd]]&gt;0,HBL[[#This Row],[Växthusgasutsläpp g CO2e/MJ]]*HBL[[#This Row],[Energimängd MJ]]/1000000,""),"")</f>
        <v/>
      </c>
      <c r="E923" s="9" t="str">
        <f>IF(HBL[[#This Row],[Hållbar mängd]]&gt;0,CONCATENATE(Rapporteringsår,"-",HBL[[#This Row],[ID]]),"")</f>
        <v/>
      </c>
      <c r="F923" s="9" t="str">
        <f>IF(HBL[[#This Row],[Hållbar mängd]]&gt;0,Organisationsnummer,"")</f>
        <v/>
      </c>
      <c r="G923" s="9" t="str">
        <f>IF(HBL[[#This Row],[Hållbar mängd]]&gt;0,Rapporteringsår,"")</f>
        <v/>
      </c>
      <c r="H923" s="76" t="str">
        <f>IFERROR(VLOOKUP(HBL[[#This Row],[Råvara]],Råvaror!$B$3:$D$81,3,FALSE),"")</f>
        <v/>
      </c>
      <c r="I923" s="76" t="str">
        <f>IFERROR(VLOOKUP(HBL[[#This Row],[Råvara]],Råvaror!$B$3:$E$81,4,FALSE),"")</f>
        <v/>
      </c>
      <c r="J923" s="76" t="str">
        <f>IFERROR(VLOOKUP(HBL[[#This Row],[Drivmedel]],DML_drivmedel[[FuelID]:[Drivmedel]],6,FALSE),"")</f>
        <v/>
      </c>
      <c r="K923" s="148">
        <v>3921</v>
      </c>
      <c r="L923" s="3"/>
      <c r="M923" s="3"/>
      <c r="N923" s="3"/>
      <c r="O923" s="78"/>
      <c r="P923" s="3"/>
      <c r="Q923" s="3" t="str">
        <f>IFERROR(HLOOKUP(HBL[[#This Row],[Bränslekategori]],Listor!$G$292:$N$306,IF(HBL[[#This Row],[Enhet]]=Listor!$A$44,14,IF(HBL[[#This Row],[Enhet]]=Listor!$A$45,15,"")),FALSE),"")</f>
        <v/>
      </c>
      <c r="R923" s="3"/>
      <c r="S923" s="3"/>
      <c r="T923" s="3"/>
      <c r="U923" s="3"/>
      <c r="V923" s="3"/>
      <c r="W923" s="3"/>
      <c r="X923" s="3"/>
      <c r="Y923" s="77" t="str">
        <f>IF(HBL[[#This Row],[Produktionskedja]]&lt;&gt;"",VLOOKUP(HBL[[#This Row],[Produktionskedja]],Normalvärden[],4,FALSE),"")</f>
        <v/>
      </c>
      <c r="Z923" s="54"/>
      <c r="AA923" s="3"/>
      <c r="AB923" s="54"/>
      <c r="AC923" s="55" t="str">
        <f>IF(HBL[[#This Row],[Växthusgasutsläpp g CO2e/MJ]]&lt;&gt;"",IF(HBL[[#This Row],[Växthusgasutsläpp g CO2e/MJ]]&gt;(0.5*VLOOKUP(HBL[[#This Row],[Användningsområde]],Användningsområde[],2,FALSE)),"Utsläppsminskningen är mindre än 50 % och uppfyller därför inte hållbarhetskriterierna",""),"")</f>
        <v/>
      </c>
      <c r="AD923" s="55"/>
    </row>
    <row r="924" spans="2:30" x14ac:dyDescent="0.35">
      <c r="B924" s="9" t="str">
        <f>IF(HBL[[#This Row],[Hållbar mängd]]&gt;0,IF(HBL[[#This Row],[Enhet]]=Listor!$A$44,HBL[[#This Row],[Hållbar mängd]]*HBL[[#This Row],[Effektivt värmevärde]]*1000,HBL[[#This Row],[Hållbar mängd]]*HBL[[#This Row],[Effektivt värmevärde]]),"")</f>
        <v/>
      </c>
      <c r="C924" s="120" t="str">
        <f>IFERROR(IF(VLOOKUP(HBL[[#This Row],[Drivmedel]],DML_drivmedel[[FuelID]:[Reduktionsplikt]],10,FALSE)="Ja",VLOOKUP(HBL[[#This Row],[Drivmedelskategori]],Drivmedel[],5,FALSE),""),"")</f>
        <v/>
      </c>
      <c r="D924" s="9" t="str">
        <f>IFERROR(IF(HBL[[#This Row],[Hållbar mängd]]&gt;0,HBL[[#This Row],[Växthusgasutsläpp g CO2e/MJ]]*HBL[[#This Row],[Energimängd MJ]]/1000000,""),"")</f>
        <v/>
      </c>
      <c r="E924" s="9" t="str">
        <f>IF(HBL[[#This Row],[Hållbar mängd]]&gt;0,CONCATENATE(Rapporteringsår,"-",HBL[[#This Row],[ID]]),"")</f>
        <v/>
      </c>
      <c r="F924" s="9" t="str">
        <f>IF(HBL[[#This Row],[Hållbar mängd]]&gt;0,Organisationsnummer,"")</f>
        <v/>
      </c>
      <c r="G924" s="9" t="str">
        <f>IF(HBL[[#This Row],[Hållbar mängd]]&gt;0,Rapporteringsår,"")</f>
        <v/>
      </c>
      <c r="H924" s="76" t="str">
        <f>IFERROR(VLOOKUP(HBL[[#This Row],[Råvara]],Råvaror!$B$3:$D$81,3,FALSE),"")</f>
        <v/>
      </c>
      <c r="I924" s="76" t="str">
        <f>IFERROR(VLOOKUP(HBL[[#This Row],[Råvara]],Råvaror!$B$3:$E$81,4,FALSE),"")</f>
        <v/>
      </c>
      <c r="J924" s="76" t="str">
        <f>IFERROR(VLOOKUP(HBL[[#This Row],[Drivmedel]],DML_drivmedel[[FuelID]:[Drivmedel]],6,FALSE),"")</f>
        <v/>
      </c>
      <c r="K924" s="148">
        <v>3922</v>
      </c>
      <c r="L924" s="3"/>
      <c r="M924" s="3"/>
      <c r="N924" s="3"/>
      <c r="O924" s="78"/>
      <c r="P924" s="3"/>
      <c r="Q924" s="3" t="str">
        <f>IFERROR(HLOOKUP(HBL[[#This Row],[Bränslekategori]],Listor!$G$292:$N$306,IF(HBL[[#This Row],[Enhet]]=Listor!$A$44,14,IF(HBL[[#This Row],[Enhet]]=Listor!$A$45,15,"")),FALSE),"")</f>
        <v/>
      </c>
      <c r="R924" s="3"/>
      <c r="S924" s="3"/>
      <c r="T924" s="3"/>
      <c r="U924" s="3"/>
      <c r="V924" s="3"/>
      <c r="W924" s="3"/>
      <c r="X924" s="3"/>
      <c r="Y924" s="77" t="str">
        <f>IF(HBL[[#This Row],[Produktionskedja]]&lt;&gt;"",VLOOKUP(HBL[[#This Row],[Produktionskedja]],Normalvärden[],4,FALSE),"")</f>
        <v/>
      </c>
      <c r="Z924" s="54"/>
      <c r="AA924" s="3"/>
      <c r="AB924" s="54"/>
      <c r="AC924" s="55" t="str">
        <f>IF(HBL[[#This Row],[Växthusgasutsläpp g CO2e/MJ]]&lt;&gt;"",IF(HBL[[#This Row],[Växthusgasutsläpp g CO2e/MJ]]&gt;(0.5*VLOOKUP(HBL[[#This Row],[Användningsområde]],Användningsområde[],2,FALSE)),"Utsläppsminskningen är mindre än 50 % och uppfyller därför inte hållbarhetskriterierna",""),"")</f>
        <v/>
      </c>
      <c r="AD924" s="55"/>
    </row>
    <row r="925" spans="2:30" x14ac:dyDescent="0.35">
      <c r="B925" s="9" t="str">
        <f>IF(HBL[[#This Row],[Hållbar mängd]]&gt;0,IF(HBL[[#This Row],[Enhet]]=Listor!$A$44,HBL[[#This Row],[Hållbar mängd]]*HBL[[#This Row],[Effektivt värmevärde]]*1000,HBL[[#This Row],[Hållbar mängd]]*HBL[[#This Row],[Effektivt värmevärde]]),"")</f>
        <v/>
      </c>
      <c r="C925" s="120" t="str">
        <f>IFERROR(IF(VLOOKUP(HBL[[#This Row],[Drivmedel]],DML_drivmedel[[FuelID]:[Reduktionsplikt]],10,FALSE)="Ja",VLOOKUP(HBL[[#This Row],[Drivmedelskategori]],Drivmedel[],5,FALSE),""),"")</f>
        <v/>
      </c>
      <c r="D925" s="9" t="str">
        <f>IFERROR(IF(HBL[[#This Row],[Hållbar mängd]]&gt;0,HBL[[#This Row],[Växthusgasutsläpp g CO2e/MJ]]*HBL[[#This Row],[Energimängd MJ]]/1000000,""),"")</f>
        <v/>
      </c>
      <c r="E925" s="9" t="str">
        <f>IF(HBL[[#This Row],[Hållbar mängd]]&gt;0,CONCATENATE(Rapporteringsår,"-",HBL[[#This Row],[ID]]),"")</f>
        <v/>
      </c>
      <c r="F925" s="9" t="str">
        <f>IF(HBL[[#This Row],[Hållbar mängd]]&gt;0,Organisationsnummer,"")</f>
        <v/>
      </c>
      <c r="G925" s="9" t="str">
        <f>IF(HBL[[#This Row],[Hållbar mängd]]&gt;0,Rapporteringsår,"")</f>
        <v/>
      </c>
      <c r="H925" s="76" t="str">
        <f>IFERROR(VLOOKUP(HBL[[#This Row],[Råvara]],Råvaror!$B$3:$D$81,3,FALSE),"")</f>
        <v/>
      </c>
      <c r="I925" s="76" t="str">
        <f>IFERROR(VLOOKUP(HBL[[#This Row],[Råvara]],Råvaror!$B$3:$E$81,4,FALSE),"")</f>
        <v/>
      </c>
      <c r="J925" s="76" t="str">
        <f>IFERROR(VLOOKUP(HBL[[#This Row],[Drivmedel]],DML_drivmedel[[FuelID]:[Drivmedel]],6,FALSE),"")</f>
        <v/>
      </c>
      <c r="K925" s="148">
        <v>3923</v>
      </c>
      <c r="L925" s="3"/>
      <c r="M925" s="3"/>
      <c r="N925" s="3"/>
      <c r="O925" s="78"/>
      <c r="P925" s="3"/>
      <c r="Q925" s="3" t="str">
        <f>IFERROR(HLOOKUP(HBL[[#This Row],[Bränslekategori]],Listor!$G$292:$N$306,IF(HBL[[#This Row],[Enhet]]=Listor!$A$44,14,IF(HBL[[#This Row],[Enhet]]=Listor!$A$45,15,"")),FALSE),"")</f>
        <v/>
      </c>
      <c r="R925" s="3"/>
      <c r="S925" s="3"/>
      <c r="T925" s="3"/>
      <c r="U925" s="3"/>
      <c r="V925" s="3"/>
      <c r="W925" s="3"/>
      <c r="X925" s="3"/>
      <c r="Y925" s="77" t="str">
        <f>IF(HBL[[#This Row],[Produktionskedja]]&lt;&gt;"",VLOOKUP(HBL[[#This Row],[Produktionskedja]],Normalvärden[],4,FALSE),"")</f>
        <v/>
      </c>
      <c r="Z925" s="54"/>
      <c r="AA925" s="3"/>
      <c r="AB925" s="54"/>
      <c r="AC925" s="55" t="str">
        <f>IF(HBL[[#This Row],[Växthusgasutsläpp g CO2e/MJ]]&lt;&gt;"",IF(HBL[[#This Row],[Växthusgasutsläpp g CO2e/MJ]]&gt;(0.5*VLOOKUP(HBL[[#This Row],[Användningsområde]],Användningsområde[],2,FALSE)),"Utsläppsminskningen är mindre än 50 % och uppfyller därför inte hållbarhetskriterierna",""),"")</f>
        <v/>
      </c>
      <c r="AD925" s="55"/>
    </row>
    <row r="926" spans="2:30" x14ac:dyDescent="0.35">
      <c r="B926" s="9" t="str">
        <f>IF(HBL[[#This Row],[Hållbar mängd]]&gt;0,IF(HBL[[#This Row],[Enhet]]=Listor!$A$44,HBL[[#This Row],[Hållbar mängd]]*HBL[[#This Row],[Effektivt värmevärde]]*1000,HBL[[#This Row],[Hållbar mängd]]*HBL[[#This Row],[Effektivt värmevärde]]),"")</f>
        <v/>
      </c>
      <c r="C926" s="120" t="str">
        <f>IFERROR(IF(VLOOKUP(HBL[[#This Row],[Drivmedel]],DML_drivmedel[[FuelID]:[Reduktionsplikt]],10,FALSE)="Ja",VLOOKUP(HBL[[#This Row],[Drivmedelskategori]],Drivmedel[],5,FALSE),""),"")</f>
        <v/>
      </c>
      <c r="D926" s="9" t="str">
        <f>IFERROR(IF(HBL[[#This Row],[Hållbar mängd]]&gt;0,HBL[[#This Row],[Växthusgasutsläpp g CO2e/MJ]]*HBL[[#This Row],[Energimängd MJ]]/1000000,""),"")</f>
        <v/>
      </c>
      <c r="E926" s="9" t="str">
        <f>IF(HBL[[#This Row],[Hållbar mängd]]&gt;0,CONCATENATE(Rapporteringsår,"-",HBL[[#This Row],[ID]]),"")</f>
        <v/>
      </c>
      <c r="F926" s="9" t="str">
        <f>IF(HBL[[#This Row],[Hållbar mängd]]&gt;0,Organisationsnummer,"")</f>
        <v/>
      </c>
      <c r="G926" s="9" t="str">
        <f>IF(HBL[[#This Row],[Hållbar mängd]]&gt;0,Rapporteringsår,"")</f>
        <v/>
      </c>
      <c r="H926" s="76" t="str">
        <f>IFERROR(VLOOKUP(HBL[[#This Row],[Råvara]],Råvaror!$B$3:$D$81,3,FALSE),"")</f>
        <v/>
      </c>
      <c r="I926" s="76" t="str">
        <f>IFERROR(VLOOKUP(HBL[[#This Row],[Råvara]],Råvaror!$B$3:$E$81,4,FALSE),"")</f>
        <v/>
      </c>
      <c r="J926" s="76" t="str">
        <f>IFERROR(VLOOKUP(HBL[[#This Row],[Drivmedel]],DML_drivmedel[[FuelID]:[Drivmedel]],6,FALSE),"")</f>
        <v/>
      </c>
      <c r="K926" s="148">
        <v>3924</v>
      </c>
      <c r="L926" s="3"/>
      <c r="M926" s="3"/>
      <c r="N926" s="3"/>
      <c r="O926" s="78"/>
      <c r="P926" s="3"/>
      <c r="Q926" s="3" t="str">
        <f>IFERROR(HLOOKUP(HBL[[#This Row],[Bränslekategori]],Listor!$G$292:$N$306,IF(HBL[[#This Row],[Enhet]]=Listor!$A$44,14,IF(HBL[[#This Row],[Enhet]]=Listor!$A$45,15,"")),FALSE),"")</f>
        <v/>
      </c>
      <c r="R926" s="3"/>
      <c r="S926" s="3"/>
      <c r="T926" s="3"/>
      <c r="U926" s="3"/>
      <c r="V926" s="3"/>
      <c r="W926" s="3"/>
      <c r="X926" s="3"/>
      <c r="Y926" s="77" t="str">
        <f>IF(HBL[[#This Row],[Produktionskedja]]&lt;&gt;"",VLOOKUP(HBL[[#This Row],[Produktionskedja]],Normalvärden[],4,FALSE),"")</f>
        <v/>
      </c>
      <c r="Z926" s="54"/>
      <c r="AA926" s="3"/>
      <c r="AB926" s="54"/>
      <c r="AC926" s="55" t="str">
        <f>IF(HBL[[#This Row],[Växthusgasutsläpp g CO2e/MJ]]&lt;&gt;"",IF(HBL[[#This Row],[Växthusgasutsläpp g CO2e/MJ]]&gt;(0.5*VLOOKUP(HBL[[#This Row],[Användningsområde]],Användningsområde[],2,FALSE)),"Utsläppsminskningen är mindre än 50 % och uppfyller därför inte hållbarhetskriterierna",""),"")</f>
        <v/>
      </c>
      <c r="AD926" s="55"/>
    </row>
    <row r="927" spans="2:30" x14ac:dyDescent="0.35">
      <c r="B927" s="9" t="str">
        <f>IF(HBL[[#This Row],[Hållbar mängd]]&gt;0,IF(HBL[[#This Row],[Enhet]]=Listor!$A$44,HBL[[#This Row],[Hållbar mängd]]*HBL[[#This Row],[Effektivt värmevärde]]*1000,HBL[[#This Row],[Hållbar mängd]]*HBL[[#This Row],[Effektivt värmevärde]]),"")</f>
        <v/>
      </c>
      <c r="C927" s="120" t="str">
        <f>IFERROR(IF(VLOOKUP(HBL[[#This Row],[Drivmedel]],DML_drivmedel[[FuelID]:[Reduktionsplikt]],10,FALSE)="Ja",VLOOKUP(HBL[[#This Row],[Drivmedelskategori]],Drivmedel[],5,FALSE),""),"")</f>
        <v/>
      </c>
      <c r="D927" s="9" t="str">
        <f>IFERROR(IF(HBL[[#This Row],[Hållbar mängd]]&gt;0,HBL[[#This Row],[Växthusgasutsläpp g CO2e/MJ]]*HBL[[#This Row],[Energimängd MJ]]/1000000,""),"")</f>
        <v/>
      </c>
      <c r="E927" s="9" t="str">
        <f>IF(HBL[[#This Row],[Hållbar mängd]]&gt;0,CONCATENATE(Rapporteringsår,"-",HBL[[#This Row],[ID]]),"")</f>
        <v/>
      </c>
      <c r="F927" s="9" t="str">
        <f>IF(HBL[[#This Row],[Hållbar mängd]]&gt;0,Organisationsnummer,"")</f>
        <v/>
      </c>
      <c r="G927" s="9" t="str">
        <f>IF(HBL[[#This Row],[Hållbar mängd]]&gt;0,Rapporteringsår,"")</f>
        <v/>
      </c>
      <c r="H927" s="76" t="str">
        <f>IFERROR(VLOOKUP(HBL[[#This Row],[Råvara]],Råvaror!$B$3:$D$81,3,FALSE),"")</f>
        <v/>
      </c>
      <c r="I927" s="76" t="str">
        <f>IFERROR(VLOOKUP(HBL[[#This Row],[Råvara]],Råvaror!$B$3:$E$81,4,FALSE),"")</f>
        <v/>
      </c>
      <c r="J927" s="76" t="str">
        <f>IFERROR(VLOOKUP(HBL[[#This Row],[Drivmedel]],DML_drivmedel[[FuelID]:[Drivmedel]],6,FALSE),"")</f>
        <v/>
      </c>
      <c r="K927" s="148">
        <v>3925</v>
      </c>
      <c r="L927" s="3"/>
      <c r="M927" s="3"/>
      <c r="N927" s="3"/>
      <c r="O927" s="78"/>
      <c r="P927" s="3"/>
      <c r="Q927" s="3" t="str">
        <f>IFERROR(HLOOKUP(HBL[[#This Row],[Bränslekategori]],Listor!$G$292:$N$306,IF(HBL[[#This Row],[Enhet]]=Listor!$A$44,14,IF(HBL[[#This Row],[Enhet]]=Listor!$A$45,15,"")),FALSE),"")</f>
        <v/>
      </c>
      <c r="R927" s="3"/>
      <c r="S927" s="3"/>
      <c r="T927" s="3"/>
      <c r="U927" s="3"/>
      <c r="V927" s="3"/>
      <c r="W927" s="3"/>
      <c r="X927" s="3"/>
      <c r="Y927" s="77" t="str">
        <f>IF(HBL[[#This Row],[Produktionskedja]]&lt;&gt;"",VLOOKUP(HBL[[#This Row],[Produktionskedja]],Normalvärden[],4,FALSE),"")</f>
        <v/>
      </c>
      <c r="Z927" s="54"/>
      <c r="AA927" s="3"/>
      <c r="AB927" s="54"/>
      <c r="AC927" s="55" t="str">
        <f>IF(HBL[[#This Row],[Växthusgasutsläpp g CO2e/MJ]]&lt;&gt;"",IF(HBL[[#This Row],[Växthusgasutsläpp g CO2e/MJ]]&gt;(0.5*VLOOKUP(HBL[[#This Row],[Användningsområde]],Användningsområde[],2,FALSE)),"Utsläppsminskningen är mindre än 50 % och uppfyller därför inte hållbarhetskriterierna",""),"")</f>
        <v/>
      </c>
      <c r="AD927" s="55"/>
    </row>
    <row r="928" spans="2:30" x14ac:dyDescent="0.35">
      <c r="B928" s="9" t="str">
        <f>IF(HBL[[#This Row],[Hållbar mängd]]&gt;0,IF(HBL[[#This Row],[Enhet]]=Listor!$A$44,HBL[[#This Row],[Hållbar mängd]]*HBL[[#This Row],[Effektivt värmevärde]]*1000,HBL[[#This Row],[Hållbar mängd]]*HBL[[#This Row],[Effektivt värmevärde]]),"")</f>
        <v/>
      </c>
      <c r="C928" s="120" t="str">
        <f>IFERROR(IF(VLOOKUP(HBL[[#This Row],[Drivmedel]],DML_drivmedel[[FuelID]:[Reduktionsplikt]],10,FALSE)="Ja",VLOOKUP(HBL[[#This Row],[Drivmedelskategori]],Drivmedel[],5,FALSE),""),"")</f>
        <v/>
      </c>
      <c r="D928" s="9" t="str">
        <f>IFERROR(IF(HBL[[#This Row],[Hållbar mängd]]&gt;0,HBL[[#This Row],[Växthusgasutsläpp g CO2e/MJ]]*HBL[[#This Row],[Energimängd MJ]]/1000000,""),"")</f>
        <v/>
      </c>
      <c r="E928" s="9" t="str">
        <f>IF(HBL[[#This Row],[Hållbar mängd]]&gt;0,CONCATENATE(Rapporteringsår,"-",HBL[[#This Row],[ID]]),"")</f>
        <v/>
      </c>
      <c r="F928" s="9" t="str">
        <f>IF(HBL[[#This Row],[Hållbar mängd]]&gt;0,Organisationsnummer,"")</f>
        <v/>
      </c>
      <c r="G928" s="9" t="str">
        <f>IF(HBL[[#This Row],[Hållbar mängd]]&gt;0,Rapporteringsår,"")</f>
        <v/>
      </c>
      <c r="H928" s="76" t="str">
        <f>IFERROR(VLOOKUP(HBL[[#This Row],[Råvara]],Råvaror!$B$3:$D$81,3,FALSE),"")</f>
        <v/>
      </c>
      <c r="I928" s="76" t="str">
        <f>IFERROR(VLOOKUP(HBL[[#This Row],[Råvara]],Råvaror!$B$3:$E$81,4,FALSE),"")</f>
        <v/>
      </c>
      <c r="J928" s="76" t="str">
        <f>IFERROR(VLOOKUP(HBL[[#This Row],[Drivmedel]],DML_drivmedel[[FuelID]:[Drivmedel]],6,FALSE),"")</f>
        <v/>
      </c>
      <c r="K928" s="148">
        <v>3926</v>
      </c>
      <c r="L928" s="3"/>
      <c r="M928" s="3"/>
      <c r="N928" s="3"/>
      <c r="O928" s="78"/>
      <c r="P928" s="3"/>
      <c r="Q928" s="3" t="str">
        <f>IFERROR(HLOOKUP(HBL[[#This Row],[Bränslekategori]],Listor!$G$292:$N$306,IF(HBL[[#This Row],[Enhet]]=Listor!$A$44,14,IF(HBL[[#This Row],[Enhet]]=Listor!$A$45,15,"")),FALSE),"")</f>
        <v/>
      </c>
      <c r="R928" s="3"/>
      <c r="S928" s="3"/>
      <c r="T928" s="3"/>
      <c r="U928" s="3"/>
      <c r="V928" s="3"/>
      <c r="W928" s="3"/>
      <c r="X928" s="3"/>
      <c r="Y928" s="77" t="str">
        <f>IF(HBL[[#This Row],[Produktionskedja]]&lt;&gt;"",VLOOKUP(HBL[[#This Row],[Produktionskedja]],Normalvärden[],4,FALSE),"")</f>
        <v/>
      </c>
      <c r="Z928" s="54"/>
      <c r="AA928" s="3"/>
      <c r="AB928" s="54"/>
      <c r="AC928" s="55" t="str">
        <f>IF(HBL[[#This Row],[Växthusgasutsläpp g CO2e/MJ]]&lt;&gt;"",IF(HBL[[#This Row],[Växthusgasutsläpp g CO2e/MJ]]&gt;(0.5*VLOOKUP(HBL[[#This Row],[Användningsområde]],Användningsområde[],2,FALSE)),"Utsläppsminskningen är mindre än 50 % och uppfyller därför inte hållbarhetskriterierna",""),"")</f>
        <v/>
      </c>
      <c r="AD928" s="55"/>
    </row>
    <row r="929" spans="2:30" x14ac:dyDescent="0.35">
      <c r="B929" s="9" t="str">
        <f>IF(HBL[[#This Row],[Hållbar mängd]]&gt;0,IF(HBL[[#This Row],[Enhet]]=Listor!$A$44,HBL[[#This Row],[Hållbar mängd]]*HBL[[#This Row],[Effektivt värmevärde]]*1000,HBL[[#This Row],[Hållbar mängd]]*HBL[[#This Row],[Effektivt värmevärde]]),"")</f>
        <v/>
      </c>
      <c r="C929" s="120" t="str">
        <f>IFERROR(IF(VLOOKUP(HBL[[#This Row],[Drivmedel]],DML_drivmedel[[FuelID]:[Reduktionsplikt]],10,FALSE)="Ja",VLOOKUP(HBL[[#This Row],[Drivmedelskategori]],Drivmedel[],5,FALSE),""),"")</f>
        <v/>
      </c>
      <c r="D929" s="9" t="str">
        <f>IFERROR(IF(HBL[[#This Row],[Hållbar mängd]]&gt;0,HBL[[#This Row],[Växthusgasutsläpp g CO2e/MJ]]*HBL[[#This Row],[Energimängd MJ]]/1000000,""),"")</f>
        <v/>
      </c>
      <c r="E929" s="9" t="str">
        <f>IF(HBL[[#This Row],[Hållbar mängd]]&gt;0,CONCATENATE(Rapporteringsår,"-",HBL[[#This Row],[ID]]),"")</f>
        <v/>
      </c>
      <c r="F929" s="9" t="str">
        <f>IF(HBL[[#This Row],[Hållbar mängd]]&gt;0,Organisationsnummer,"")</f>
        <v/>
      </c>
      <c r="G929" s="9" t="str">
        <f>IF(HBL[[#This Row],[Hållbar mängd]]&gt;0,Rapporteringsår,"")</f>
        <v/>
      </c>
      <c r="H929" s="76" t="str">
        <f>IFERROR(VLOOKUP(HBL[[#This Row],[Råvara]],Råvaror!$B$3:$D$81,3,FALSE),"")</f>
        <v/>
      </c>
      <c r="I929" s="76" t="str">
        <f>IFERROR(VLOOKUP(HBL[[#This Row],[Råvara]],Råvaror!$B$3:$E$81,4,FALSE),"")</f>
        <v/>
      </c>
      <c r="J929" s="76" t="str">
        <f>IFERROR(VLOOKUP(HBL[[#This Row],[Drivmedel]],DML_drivmedel[[FuelID]:[Drivmedel]],6,FALSE),"")</f>
        <v/>
      </c>
      <c r="K929" s="148">
        <v>3927</v>
      </c>
      <c r="L929" s="3"/>
      <c r="M929" s="3"/>
      <c r="N929" s="3"/>
      <c r="O929" s="78"/>
      <c r="P929" s="3"/>
      <c r="Q929" s="3" t="str">
        <f>IFERROR(HLOOKUP(HBL[[#This Row],[Bränslekategori]],Listor!$G$292:$N$306,IF(HBL[[#This Row],[Enhet]]=Listor!$A$44,14,IF(HBL[[#This Row],[Enhet]]=Listor!$A$45,15,"")),FALSE),"")</f>
        <v/>
      </c>
      <c r="R929" s="3"/>
      <c r="S929" s="3"/>
      <c r="T929" s="3"/>
      <c r="U929" s="3"/>
      <c r="V929" s="3"/>
      <c r="W929" s="3"/>
      <c r="X929" s="3"/>
      <c r="Y929" s="77" t="str">
        <f>IF(HBL[[#This Row],[Produktionskedja]]&lt;&gt;"",VLOOKUP(HBL[[#This Row],[Produktionskedja]],Normalvärden[],4,FALSE),"")</f>
        <v/>
      </c>
      <c r="Z929" s="54"/>
      <c r="AA929" s="3"/>
      <c r="AB929" s="54"/>
      <c r="AC929" s="55" t="str">
        <f>IF(HBL[[#This Row],[Växthusgasutsläpp g CO2e/MJ]]&lt;&gt;"",IF(HBL[[#This Row],[Växthusgasutsläpp g CO2e/MJ]]&gt;(0.5*VLOOKUP(HBL[[#This Row],[Användningsområde]],Användningsområde[],2,FALSE)),"Utsläppsminskningen är mindre än 50 % och uppfyller därför inte hållbarhetskriterierna",""),"")</f>
        <v/>
      </c>
      <c r="AD929" s="55"/>
    </row>
    <row r="930" spans="2:30" x14ac:dyDescent="0.35">
      <c r="B930" s="9" t="str">
        <f>IF(HBL[[#This Row],[Hållbar mängd]]&gt;0,IF(HBL[[#This Row],[Enhet]]=Listor!$A$44,HBL[[#This Row],[Hållbar mängd]]*HBL[[#This Row],[Effektivt värmevärde]]*1000,HBL[[#This Row],[Hållbar mängd]]*HBL[[#This Row],[Effektivt värmevärde]]),"")</f>
        <v/>
      </c>
      <c r="C930" s="120" t="str">
        <f>IFERROR(IF(VLOOKUP(HBL[[#This Row],[Drivmedel]],DML_drivmedel[[FuelID]:[Reduktionsplikt]],10,FALSE)="Ja",VLOOKUP(HBL[[#This Row],[Drivmedelskategori]],Drivmedel[],5,FALSE),""),"")</f>
        <v/>
      </c>
      <c r="D930" s="9" t="str">
        <f>IFERROR(IF(HBL[[#This Row],[Hållbar mängd]]&gt;0,HBL[[#This Row],[Växthusgasutsläpp g CO2e/MJ]]*HBL[[#This Row],[Energimängd MJ]]/1000000,""),"")</f>
        <v/>
      </c>
      <c r="E930" s="9" t="str">
        <f>IF(HBL[[#This Row],[Hållbar mängd]]&gt;0,CONCATENATE(Rapporteringsår,"-",HBL[[#This Row],[ID]]),"")</f>
        <v/>
      </c>
      <c r="F930" s="9" t="str">
        <f>IF(HBL[[#This Row],[Hållbar mängd]]&gt;0,Organisationsnummer,"")</f>
        <v/>
      </c>
      <c r="G930" s="9" t="str">
        <f>IF(HBL[[#This Row],[Hållbar mängd]]&gt;0,Rapporteringsår,"")</f>
        <v/>
      </c>
      <c r="H930" s="76" t="str">
        <f>IFERROR(VLOOKUP(HBL[[#This Row],[Råvara]],Råvaror!$B$3:$D$81,3,FALSE),"")</f>
        <v/>
      </c>
      <c r="I930" s="76" t="str">
        <f>IFERROR(VLOOKUP(HBL[[#This Row],[Råvara]],Råvaror!$B$3:$E$81,4,FALSE),"")</f>
        <v/>
      </c>
      <c r="J930" s="76" t="str">
        <f>IFERROR(VLOOKUP(HBL[[#This Row],[Drivmedel]],DML_drivmedel[[FuelID]:[Drivmedel]],6,FALSE),"")</f>
        <v/>
      </c>
      <c r="K930" s="148">
        <v>3928</v>
      </c>
      <c r="L930" s="3"/>
      <c r="M930" s="3"/>
      <c r="N930" s="3"/>
      <c r="O930" s="78"/>
      <c r="P930" s="3"/>
      <c r="Q930" s="3" t="str">
        <f>IFERROR(HLOOKUP(HBL[[#This Row],[Bränslekategori]],Listor!$G$292:$N$306,IF(HBL[[#This Row],[Enhet]]=Listor!$A$44,14,IF(HBL[[#This Row],[Enhet]]=Listor!$A$45,15,"")),FALSE),"")</f>
        <v/>
      </c>
      <c r="R930" s="3"/>
      <c r="S930" s="3"/>
      <c r="T930" s="3"/>
      <c r="U930" s="3"/>
      <c r="V930" s="3"/>
      <c r="W930" s="3"/>
      <c r="X930" s="3"/>
      <c r="Y930" s="77" t="str">
        <f>IF(HBL[[#This Row],[Produktionskedja]]&lt;&gt;"",VLOOKUP(HBL[[#This Row],[Produktionskedja]],Normalvärden[],4,FALSE),"")</f>
        <v/>
      </c>
      <c r="Z930" s="54"/>
      <c r="AA930" s="3"/>
      <c r="AB930" s="54"/>
      <c r="AC930" s="55" t="str">
        <f>IF(HBL[[#This Row],[Växthusgasutsläpp g CO2e/MJ]]&lt;&gt;"",IF(HBL[[#This Row],[Växthusgasutsläpp g CO2e/MJ]]&gt;(0.5*VLOOKUP(HBL[[#This Row],[Användningsområde]],Användningsområde[],2,FALSE)),"Utsläppsminskningen är mindre än 50 % och uppfyller därför inte hållbarhetskriterierna",""),"")</f>
        <v/>
      </c>
      <c r="AD930" s="55"/>
    </row>
    <row r="931" spans="2:30" x14ac:dyDescent="0.35">
      <c r="B931" s="9" t="str">
        <f>IF(HBL[[#This Row],[Hållbar mängd]]&gt;0,IF(HBL[[#This Row],[Enhet]]=Listor!$A$44,HBL[[#This Row],[Hållbar mängd]]*HBL[[#This Row],[Effektivt värmevärde]]*1000,HBL[[#This Row],[Hållbar mängd]]*HBL[[#This Row],[Effektivt värmevärde]]),"")</f>
        <v/>
      </c>
      <c r="C931" s="120" t="str">
        <f>IFERROR(IF(VLOOKUP(HBL[[#This Row],[Drivmedel]],DML_drivmedel[[FuelID]:[Reduktionsplikt]],10,FALSE)="Ja",VLOOKUP(HBL[[#This Row],[Drivmedelskategori]],Drivmedel[],5,FALSE),""),"")</f>
        <v/>
      </c>
      <c r="D931" s="9" t="str">
        <f>IFERROR(IF(HBL[[#This Row],[Hållbar mängd]]&gt;0,HBL[[#This Row],[Växthusgasutsläpp g CO2e/MJ]]*HBL[[#This Row],[Energimängd MJ]]/1000000,""),"")</f>
        <v/>
      </c>
      <c r="E931" s="9" t="str">
        <f>IF(HBL[[#This Row],[Hållbar mängd]]&gt;0,CONCATENATE(Rapporteringsår,"-",HBL[[#This Row],[ID]]),"")</f>
        <v/>
      </c>
      <c r="F931" s="9" t="str">
        <f>IF(HBL[[#This Row],[Hållbar mängd]]&gt;0,Organisationsnummer,"")</f>
        <v/>
      </c>
      <c r="G931" s="9" t="str">
        <f>IF(HBL[[#This Row],[Hållbar mängd]]&gt;0,Rapporteringsår,"")</f>
        <v/>
      </c>
      <c r="H931" s="76" t="str">
        <f>IFERROR(VLOOKUP(HBL[[#This Row],[Råvara]],Råvaror!$B$3:$D$81,3,FALSE),"")</f>
        <v/>
      </c>
      <c r="I931" s="76" t="str">
        <f>IFERROR(VLOOKUP(HBL[[#This Row],[Råvara]],Råvaror!$B$3:$E$81,4,FALSE),"")</f>
        <v/>
      </c>
      <c r="J931" s="76" t="str">
        <f>IFERROR(VLOOKUP(HBL[[#This Row],[Drivmedel]],DML_drivmedel[[FuelID]:[Drivmedel]],6,FALSE),"")</f>
        <v/>
      </c>
      <c r="K931" s="148">
        <v>3929</v>
      </c>
      <c r="L931" s="3"/>
      <c r="M931" s="3"/>
      <c r="N931" s="3"/>
      <c r="O931" s="78"/>
      <c r="P931" s="3"/>
      <c r="Q931" s="3" t="str">
        <f>IFERROR(HLOOKUP(HBL[[#This Row],[Bränslekategori]],Listor!$G$292:$N$306,IF(HBL[[#This Row],[Enhet]]=Listor!$A$44,14,IF(HBL[[#This Row],[Enhet]]=Listor!$A$45,15,"")),FALSE),"")</f>
        <v/>
      </c>
      <c r="R931" s="3"/>
      <c r="S931" s="3"/>
      <c r="T931" s="3"/>
      <c r="U931" s="3"/>
      <c r="V931" s="3"/>
      <c r="W931" s="3"/>
      <c r="X931" s="3"/>
      <c r="Y931" s="77" t="str">
        <f>IF(HBL[[#This Row],[Produktionskedja]]&lt;&gt;"",VLOOKUP(HBL[[#This Row],[Produktionskedja]],Normalvärden[],4,FALSE),"")</f>
        <v/>
      </c>
      <c r="Z931" s="54"/>
      <c r="AA931" s="3"/>
      <c r="AB931" s="54"/>
      <c r="AC931" s="55" t="str">
        <f>IF(HBL[[#This Row],[Växthusgasutsläpp g CO2e/MJ]]&lt;&gt;"",IF(HBL[[#This Row],[Växthusgasutsläpp g CO2e/MJ]]&gt;(0.5*VLOOKUP(HBL[[#This Row],[Användningsområde]],Användningsområde[],2,FALSE)),"Utsläppsminskningen är mindre än 50 % och uppfyller därför inte hållbarhetskriterierna",""),"")</f>
        <v/>
      </c>
      <c r="AD931" s="55"/>
    </row>
    <row r="932" spans="2:30" x14ac:dyDescent="0.35">
      <c r="B932" s="9" t="str">
        <f>IF(HBL[[#This Row],[Hållbar mängd]]&gt;0,IF(HBL[[#This Row],[Enhet]]=Listor!$A$44,HBL[[#This Row],[Hållbar mängd]]*HBL[[#This Row],[Effektivt värmevärde]]*1000,HBL[[#This Row],[Hållbar mängd]]*HBL[[#This Row],[Effektivt värmevärde]]),"")</f>
        <v/>
      </c>
      <c r="C932" s="120" t="str">
        <f>IFERROR(IF(VLOOKUP(HBL[[#This Row],[Drivmedel]],DML_drivmedel[[FuelID]:[Reduktionsplikt]],10,FALSE)="Ja",VLOOKUP(HBL[[#This Row],[Drivmedelskategori]],Drivmedel[],5,FALSE),""),"")</f>
        <v/>
      </c>
      <c r="D932" s="9" t="str">
        <f>IFERROR(IF(HBL[[#This Row],[Hållbar mängd]]&gt;0,HBL[[#This Row],[Växthusgasutsläpp g CO2e/MJ]]*HBL[[#This Row],[Energimängd MJ]]/1000000,""),"")</f>
        <v/>
      </c>
      <c r="E932" s="9" t="str">
        <f>IF(HBL[[#This Row],[Hållbar mängd]]&gt;0,CONCATENATE(Rapporteringsår,"-",HBL[[#This Row],[ID]]),"")</f>
        <v/>
      </c>
      <c r="F932" s="9" t="str">
        <f>IF(HBL[[#This Row],[Hållbar mängd]]&gt;0,Organisationsnummer,"")</f>
        <v/>
      </c>
      <c r="G932" s="9" t="str">
        <f>IF(HBL[[#This Row],[Hållbar mängd]]&gt;0,Rapporteringsår,"")</f>
        <v/>
      </c>
      <c r="H932" s="76" t="str">
        <f>IFERROR(VLOOKUP(HBL[[#This Row],[Råvara]],Råvaror!$B$3:$D$81,3,FALSE),"")</f>
        <v/>
      </c>
      <c r="I932" s="76" t="str">
        <f>IFERROR(VLOOKUP(HBL[[#This Row],[Råvara]],Råvaror!$B$3:$E$81,4,FALSE),"")</f>
        <v/>
      </c>
      <c r="J932" s="76" t="str">
        <f>IFERROR(VLOOKUP(HBL[[#This Row],[Drivmedel]],DML_drivmedel[[FuelID]:[Drivmedel]],6,FALSE),"")</f>
        <v/>
      </c>
      <c r="K932" s="148">
        <v>3930</v>
      </c>
      <c r="L932" s="3"/>
      <c r="M932" s="3"/>
      <c r="N932" s="3"/>
      <c r="O932" s="78"/>
      <c r="P932" s="3"/>
      <c r="Q932" s="3" t="str">
        <f>IFERROR(HLOOKUP(HBL[[#This Row],[Bränslekategori]],Listor!$G$292:$N$306,IF(HBL[[#This Row],[Enhet]]=Listor!$A$44,14,IF(HBL[[#This Row],[Enhet]]=Listor!$A$45,15,"")),FALSE),"")</f>
        <v/>
      </c>
      <c r="R932" s="3"/>
      <c r="S932" s="3"/>
      <c r="T932" s="3"/>
      <c r="U932" s="3"/>
      <c r="V932" s="3"/>
      <c r="W932" s="3"/>
      <c r="X932" s="3"/>
      <c r="Y932" s="77" t="str">
        <f>IF(HBL[[#This Row],[Produktionskedja]]&lt;&gt;"",VLOOKUP(HBL[[#This Row],[Produktionskedja]],Normalvärden[],4,FALSE),"")</f>
        <v/>
      </c>
      <c r="Z932" s="54"/>
      <c r="AA932" s="3"/>
      <c r="AB932" s="54"/>
      <c r="AC932" s="55" t="str">
        <f>IF(HBL[[#This Row],[Växthusgasutsläpp g CO2e/MJ]]&lt;&gt;"",IF(HBL[[#This Row],[Växthusgasutsläpp g CO2e/MJ]]&gt;(0.5*VLOOKUP(HBL[[#This Row],[Användningsområde]],Användningsområde[],2,FALSE)),"Utsläppsminskningen är mindre än 50 % och uppfyller därför inte hållbarhetskriterierna",""),"")</f>
        <v/>
      </c>
      <c r="AD932" s="55"/>
    </row>
    <row r="933" spans="2:30" x14ac:dyDescent="0.35">
      <c r="B933" s="9" t="str">
        <f>IF(HBL[[#This Row],[Hållbar mängd]]&gt;0,IF(HBL[[#This Row],[Enhet]]=Listor!$A$44,HBL[[#This Row],[Hållbar mängd]]*HBL[[#This Row],[Effektivt värmevärde]]*1000,HBL[[#This Row],[Hållbar mängd]]*HBL[[#This Row],[Effektivt värmevärde]]),"")</f>
        <v/>
      </c>
      <c r="C933" s="120" t="str">
        <f>IFERROR(IF(VLOOKUP(HBL[[#This Row],[Drivmedel]],DML_drivmedel[[FuelID]:[Reduktionsplikt]],10,FALSE)="Ja",VLOOKUP(HBL[[#This Row],[Drivmedelskategori]],Drivmedel[],5,FALSE),""),"")</f>
        <v/>
      </c>
      <c r="D933" s="9" t="str">
        <f>IFERROR(IF(HBL[[#This Row],[Hållbar mängd]]&gt;0,HBL[[#This Row],[Växthusgasutsläpp g CO2e/MJ]]*HBL[[#This Row],[Energimängd MJ]]/1000000,""),"")</f>
        <v/>
      </c>
      <c r="E933" s="9" t="str">
        <f>IF(HBL[[#This Row],[Hållbar mängd]]&gt;0,CONCATENATE(Rapporteringsår,"-",HBL[[#This Row],[ID]]),"")</f>
        <v/>
      </c>
      <c r="F933" s="9" t="str">
        <f>IF(HBL[[#This Row],[Hållbar mängd]]&gt;0,Organisationsnummer,"")</f>
        <v/>
      </c>
      <c r="G933" s="9" t="str">
        <f>IF(HBL[[#This Row],[Hållbar mängd]]&gt;0,Rapporteringsår,"")</f>
        <v/>
      </c>
      <c r="H933" s="76" t="str">
        <f>IFERROR(VLOOKUP(HBL[[#This Row],[Råvara]],Råvaror!$B$3:$D$81,3,FALSE),"")</f>
        <v/>
      </c>
      <c r="I933" s="76" t="str">
        <f>IFERROR(VLOOKUP(HBL[[#This Row],[Råvara]],Råvaror!$B$3:$E$81,4,FALSE),"")</f>
        <v/>
      </c>
      <c r="J933" s="76" t="str">
        <f>IFERROR(VLOOKUP(HBL[[#This Row],[Drivmedel]],DML_drivmedel[[FuelID]:[Drivmedel]],6,FALSE),"")</f>
        <v/>
      </c>
      <c r="K933" s="148">
        <v>3931</v>
      </c>
      <c r="L933" s="3"/>
      <c r="M933" s="3"/>
      <c r="N933" s="3"/>
      <c r="O933" s="78"/>
      <c r="P933" s="3"/>
      <c r="Q933" s="3" t="str">
        <f>IFERROR(HLOOKUP(HBL[[#This Row],[Bränslekategori]],Listor!$G$292:$N$306,IF(HBL[[#This Row],[Enhet]]=Listor!$A$44,14,IF(HBL[[#This Row],[Enhet]]=Listor!$A$45,15,"")),FALSE),"")</f>
        <v/>
      </c>
      <c r="R933" s="3"/>
      <c r="S933" s="3"/>
      <c r="T933" s="3"/>
      <c r="U933" s="3"/>
      <c r="V933" s="3"/>
      <c r="W933" s="3"/>
      <c r="X933" s="3"/>
      <c r="Y933" s="77" t="str">
        <f>IF(HBL[[#This Row],[Produktionskedja]]&lt;&gt;"",VLOOKUP(HBL[[#This Row],[Produktionskedja]],Normalvärden[],4,FALSE),"")</f>
        <v/>
      </c>
      <c r="Z933" s="54"/>
      <c r="AA933" s="3"/>
      <c r="AB933" s="54"/>
      <c r="AC933" s="55" t="str">
        <f>IF(HBL[[#This Row],[Växthusgasutsläpp g CO2e/MJ]]&lt;&gt;"",IF(HBL[[#This Row],[Växthusgasutsläpp g CO2e/MJ]]&gt;(0.5*VLOOKUP(HBL[[#This Row],[Användningsområde]],Användningsområde[],2,FALSE)),"Utsläppsminskningen är mindre än 50 % och uppfyller därför inte hållbarhetskriterierna",""),"")</f>
        <v/>
      </c>
      <c r="AD933" s="55"/>
    </row>
    <row r="934" spans="2:30" x14ac:dyDescent="0.35">
      <c r="B934" s="9" t="str">
        <f>IF(HBL[[#This Row],[Hållbar mängd]]&gt;0,IF(HBL[[#This Row],[Enhet]]=Listor!$A$44,HBL[[#This Row],[Hållbar mängd]]*HBL[[#This Row],[Effektivt värmevärde]]*1000,HBL[[#This Row],[Hållbar mängd]]*HBL[[#This Row],[Effektivt värmevärde]]),"")</f>
        <v/>
      </c>
      <c r="C934" s="120" t="str">
        <f>IFERROR(IF(VLOOKUP(HBL[[#This Row],[Drivmedel]],DML_drivmedel[[FuelID]:[Reduktionsplikt]],10,FALSE)="Ja",VLOOKUP(HBL[[#This Row],[Drivmedelskategori]],Drivmedel[],5,FALSE),""),"")</f>
        <v/>
      </c>
      <c r="D934" s="9" t="str">
        <f>IFERROR(IF(HBL[[#This Row],[Hållbar mängd]]&gt;0,HBL[[#This Row],[Växthusgasutsläpp g CO2e/MJ]]*HBL[[#This Row],[Energimängd MJ]]/1000000,""),"")</f>
        <v/>
      </c>
      <c r="E934" s="9" t="str">
        <f>IF(HBL[[#This Row],[Hållbar mängd]]&gt;0,CONCATENATE(Rapporteringsår,"-",HBL[[#This Row],[ID]]),"")</f>
        <v/>
      </c>
      <c r="F934" s="9" t="str">
        <f>IF(HBL[[#This Row],[Hållbar mängd]]&gt;0,Organisationsnummer,"")</f>
        <v/>
      </c>
      <c r="G934" s="9" t="str">
        <f>IF(HBL[[#This Row],[Hållbar mängd]]&gt;0,Rapporteringsår,"")</f>
        <v/>
      </c>
      <c r="H934" s="76" t="str">
        <f>IFERROR(VLOOKUP(HBL[[#This Row],[Råvara]],Råvaror!$B$3:$D$81,3,FALSE),"")</f>
        <v/>
      </c>
      <c r="I934" s="76" t="str">
        <f>IFERROR(VLOOKUP(HBL[[#This Row],[Råvara]],Råvaror!$B$3:$E$81,4,FALSE),"")</f>
        <v/>
      </c>
      <c r="J934" s="76" t="str">
        <f>IFERROR(VLOOKUP(HBL[[#This Row],[Drivmedel]],DML_drivmedel[[FuelID]:[Drivmedel]],6,FALSE),"")</f>
        <v/>
      </c>
      <c r="K934" s="148">
        <v>3932</v>
      </c>
      <c r="L934" s="3"/>
      <c r="M934" s="3"/>
      <c r="N934" s="3"/>
      <c r="O934" s="78"/>
      <c r="P934" s="3"/>
      <c r="Q934" s="3" t="str">
        <f>IFERROR(HLOOKUP(HBL[[#This Row],[Bränslekategori]],Listor!$G$292:$N$306,IF(HBL[[#This Row],[Enhet]]=Listor!$A$44,14,IF(HBL[[#This Row],[Enhet]]=Listor!$A$45,15,"")),FALSE),"")</f>
        <v/>
      </c>
      <c r="R934" s="3"/>
      <c r="S934" s="3"/>
      <c r="T934" s="3"/>
      <c r="U934" s="3"/>
      <c r="V934" s="3"/>
      <c r="W934" s="3"/>
      <c r="X934" s="3"/>
      <c r="Y934" s="77" t="str">
        <f>IF(HBL[[#This Row],[Produktionskedja]]&lt;&gt;"",VLOOKUP(HBL[[#This Row],[Produktionskedja]],Normalvärden[],4,FALSE),"")</f>
        <v/>
      </c>
      <c r="Z934" s="54"/>
      <c r="AA934" s="3"/>
      <c r="AB934" s="54"/>
      <c r="AC934" s="55" t="str">
        <f>IF(HBL[[#This Row],[Växthusgasutsläpp g CO2e/MJ]]&lt;&gt;"",IF(HBL[[#This Row],[Växthusgasutsläpp g CO2e/MJ]]&gt;(0.5*VLOOKUP(HBL[[#This Row],[Användningsområde]],Användningsområde[],2,FALSE)),"Utsläppsminskningen är mindre än 50 % och uppfyller därför inte hållbarhetskriterierna",""),"")</f>
        <v/>
      </c>
      <c r="AD934" s="55"/>
    </row>
    <row r="935" spans="2:30" x14ac:dyDescent="0.35">
      <c r="B935" s="9" t="str">
        <f>IF(HBL[[#This Row],[Hållbar mängd]]&gt;0,IF(HBL[[#This Row],[Enhet]]=Listor!$A$44,HBL[[#This Row],[Hållbar mängd]]*HBL[[#This Row],[Effektivt värmevärde]]*1000,HBL[[#This Row],[Hållbar mängd]]*HBL[[#This Row],[Effektivt värmevärde]]),"")</f>
        <v/>
      </c>
      <c r="C935" s="120" t="str">
        <f>IFERROR(IF(VLOOKUP(HBL[[#This Row],[Drivmedel]],DML_drivmedel[[FuelID]:[Reduktionsplikt]],10,FALSE)="Ja",VLOOKUP(HBL[[#This Row],[Drivmedelskategori]],Drivmedel[],5,FALSE),""),"")</f>
        <v/>
      </c>
      <c r="D935" s="9" t="str">
        <f>IFERROR(IF(HBL[[#This Row],[Hållbar mängd]]&gt;0,HBL[[#This Row],[Växthusgasutsläpp g CO2e/MJ]]*HBL[[#This Row],[Energimängd MJ]]/1000000,""),"")</f>
        <v/>
      </c>
      <c r="E935" s="9" t="str">
        <f>IF(HBL[[#This Row],[Hållbar mängd]]&gt;0,CONCATENATE(Rapporteringsår,"-",HBL[[#This Row],[ID]]),"")</f>
        <v/>
      </c>
      <c r="F935" s="9" t="str">
        <f>IF(HBL[[#This Row],[Hållbar mängd]]&gt;0,Organisationsnummer,"")</f>
        <v/>
      </c>
      <c r="G935" s="9" t="str">
        <f>IF(HBL[[#This Row],[Hållbar mängd]]&gt;0,Rapporteringsår,"")</f>
        <v/>
      </c>
      <c r="H935" s="76" t="str">
        <f>IFERROR(VLOOKUP(HBL[[#This Row],[Råvara]],Råvaror!$B$3:$D$81,3,FALSE),"")</f>
        <v/>
      </c>
      <c r="I935" s="76" t="str">
        <f>IFERROR(VLOOKUP(HBL[[#This Row],[Råvara]],Råvaror!$B$3:$E$81,4,FALSE),"")</f>
        <v/>
      </c>
      <c r="J935" s="76" t="str">
        <f>IFERROR(VLOOKUP(HBL[[#This Row],[Drivmedel]],DML_drivmedel[[FuelID]:[Drivmedel]],6,FALSE),"")</f>
        <v/>
      </c>
      <c r="K935" s="148">
        <v>3933</v>
      </c>
      <c r="L935" s="3"/>
      <c r="M935" s="3"/>
      <c r="N935" s="3"/>
      <c r="O935" s="78"/>
      <c r="P935" s="3"/>
      <c r="Q935" s="3" t="str">
        <f>IFERROR(HLOOKUP(HBL[[#This Row],[Bränslekategori]],Listor!$G$292:$N$306,IF(HBL[[#This Row],[Enhet]]=Listor!$A$44,14,IF(HBL[[#This Row],[Enhet]]=Listor!$A$45,15,"")),FALSE),"")</f>
        <v/>
      </c>
      <c r="R935" s="3"/>
      <c r="S935" s="3"/>
      <c r="T935" s="3"/>
      <c r="U935" s="3"/>
      <c r="V935" s="3"/>
      <c r="W935" s="3"/>
      <c r="X935" s="3"/>
      <c r="Y935" s="77" t="str">
        <f>IF(HBL[[#This Row],[Produktionskedja]]&lt;&gt;"",VLOOKUP(HBL[[#This Row],[Produktionskedja]],Normalvärden[],4,FALSE),"")</f>
        <v/>
      </c>
      <c r="Z935" s="54"/>
      <c r="AA935" s="3"/>
      <c r="AB935" s="54"/>
      <c r="AC935" s="55" t="str">
        <f>IF(HBL[[#This Row],[Växthusgasutsläpp g CO2e/MJ]]&lt;&gt;"",IF(HBL[[#This Row],[Växthusgasutsläpp g CO2e/MJ]]&gt;(0.5*VLOOKUP(HBL[[#This Row],[Användningsområde]],Användningsområde[],2,FALSE)),"Utsläppsminskningen är mindre än 50 % och uppfyller därför inte hållbarhetskriterierna",""),"")</f>
        <v/>
      </c>
      <c r="AD935" s="55"/>
    </row>
    <row r="936" spans="2:30" x14ac:dyDescent="0.35">
      <c r="B936" s="9" t="str">
        <f>IF(HBL[[#This Row],[Hållbar mängd]]&gt;0,IF(HBL[[#This Row],[Enhet]]=Listor!$A$44,HBL[[#This Row],[Hållbar mängd]]*HBL[[#This Row],[Effektivt värmevärde]]*1000,HBL[[#This Row],[Hållbar mängd]]*HBL[[#This Row],[Effektivt värmevärde]]),"")</f>
        <v/>
      </c>
      <c r="C936" s="120" t="str">
        <f>IFERROR(IF(VLOOKUP(HBL[[#This Row],[Drivmedel]],DML_drivmedel[[FuelID]:[Reduktionsplikt]],10,FALSE)="Ja",VLOOKUP(HBL[[#This Row],[Drivmedelskategori]],Drivmedel[],5,FALSE),""),"")</f>
        <v/>
      </c>
      <c r="D936" s="9" t="str">
        <f>IFERROR(IF(HBL[[#This Row],[Hållbar mängd]]&gt;0,HBL[[#This Row],[Växthusgasutsläpp g CO2e/MJ]]*HBL[[#This Row],[Energimängd MJ]]/1000000,""),"")</f>
        <v/>
      </c>
      <c r="E936" s="9" t="str">
        <f>IF(HBL[[#This Row],[Hållbar mängd]]&gt;0,CONCATENATE(Rapporteringsår,"-",HBL[[#This Row],[ID]]),"")</f>
        <v/>
      </c>
      <c r="F936" s="9" t="str">
        <f>IF(HBL[[#This Row],[Hållbar mängd]]&gt;0,Organisationsnummer,"")</f>
        <v/>
      </c>
      <c r="G936" s="9" t="str">
        <f>IF(HBL[[#This Row],[Hållbar mängd]]&gt;0,Rapporteringsår,"")</f>
        <v/>
      </c>
      <c r="H936" s="76" t="str">
        <f>IFERROR(VLOOKUP(HBL[[#This Row],[Råvara]],Råvaror!$B$3:$D$81,3,FALSE),"")</f>
        <v/>
      </c>
      <c r="I936" s="76" t="str">
        <f>IFERROR(VLOOKUP(HBL[[#This Row],[Råvara]],Råvaror!$B$3:$E$81,4,FALSE),"")</f>
        <v/>
      </c>
      <c r="J936" s="76" t="str">
        <f>IFERROR(VLOOKUP(HBL[[#This Row],[Drivmedel]],DML_drivmedel[[FuelID]:[Drivmedel]],6,FALSE),"")</f>
        <v/>
      </c>
      <c r="K936" s="148">
        <v>3934</v>
      </c>
      <c r="L936" s="3"/>
      <c r="M936" s="3"/>
      <c r="N936" s="3"/>
      <c r="O936" s="78"/>
      <c r="P936" s="3"/>
      <c r="Q936" s="3" t="str">
        <f>IFERROR(HLOOKUP(HBL[[#This Row],[Bränslekategori]],Listor!$G$292:$N$306,IF(HBL[[#This Row],[Enhet]]=Listor!$A$44,14,IF(HBL[[#This Row],[Enhet]]=Listor!$A$45,15,"")),FALSE),"")</f>
        <v/>
      </c>
      <c r="R936" s="3"/>
      <c r="S936" s="3"/>
      <c r="T936" s="3"/>
      <c r="U936" s="3"/>
      <c r="V936" s="3"/>
      <c r="W936" s="3"/>
      <c r="X936" s="3"/>
      <c r="Y936" s="77" t="str">
        <f>IF(HBL[[#This Row],[Produktionskedja]]&lt;&gt;"",VLOOKUP(HBL[[#This Row],[Produktionskedja]],Normalvärden[],4,FALSE),"")</f>
        <v/>
      </c>
      <c r="Z936" s="54"/>
      <c r="AA936" s="3"/>
      <c r="AB936" s="54"/>
      <c r="AC936" s="55" t="str">
        <f>IF(HBL[[#This Row],[Växthusgasutsläpp g CO2e/MJ]]&lt;&gt;"",IF(HBL[[#This Row],[Växthusgasutsläpp g CO2e/MJ]]&gt;(0.5*VLOOKUP(HBL[[#This Row],[Användningsområde]],Användningsområde[],2,FALSE)),"Utsläppsminskningen är mindre än 50 % och uppfyller därför inte hållbarhetskriterierna",""),"")</f>
        <v/>
      </c>
      <c r="AD936" s="55"/>
    </row>
    <row r="937" spans="2:30" x14ac:dyDescent="0.35">
      <c r="B937" s="9" t="str">
        <f>IF(HBL[[#This Row],[Hållbar mängd]]&gt;0,IF(HBL[[#This Row],[Enhet]]=Listor!$A$44,HBL[[#This Row],[Hållbar mängd]]*HBL[[#This Row],[Effektivt värmevärde]]*1000,HBL[[#This Row],[Hållbar mängd]]*HBL[[#This Row],[Effektivt värmevärde]]),"")</f>
        <v/>
      </c>
      <c r="C937" s="120" t="str">
        <f>IFERROR(IF(VLOOKUP(HBL[[#This Row],[Drivmedel]],DML_drivmedel[[FuelID]:[Reduktionsplikt]],10,FALSE)="Ja",VLOOKUP(HBL[[#This Row],[Drivmedelskategori]],Drivmedel[],5,FALSE),""),"")</f>
        <v/>
      </c>
      <c r="D937" s="9" t="str">
        <f>IFERROR(IF(HBL[[#This Row],[Hållbar mängd]]&gt;0,HBL[[#This Row],[Växthusgasutsläpp g CO2e/MJ]]*HBL[[#This Row],[Energimängd MJ]]/1000000,""),"")</f>
        <v/>
      </c>
      <c r="E937" s="9" t="str">
        <f>IF(HBL[[#This Row],[Hållbar mängd]]&gt;0,CONCATENATE(Rapporteringsår,"-",HBL[[#This Row],[ID]]),"")</f>
        <v/>
      </c>
      <c r="F937" s="9" t="str">
        <f>IF(HBL[[#This Row],[Hållbar mängd]]&gt;0,Organisationsnummer,"")</f>
        <v/>
      </c>
      <c r="G937" s="9" t="str">
        <f>IF(HBL[[#This Row],[Hållbar mängd]]&gt;0,Rapporteringsår,"")</f>
        <v/>
      </c>
      <c r="H937" s="76" t="str">
        <f>IFERROR(VLOOKUP(HBL[[#This Row],[Råvara]],Råvaror!$B$3:$D$81,3,FALSE),"")</f>
        <v/>
      </c>
      <c r="I937" s="76" t="str">
        <f>IFERROR(VLOOKUP(HBL[[#This Row],[Råvara]],Råvaror!$B$3:$E$81,4,FALSE),"")</f>
        <v/>
      </c>
      <c r="J937" s="76" t="str">
        <f>IFERROR(VLOOKUP(HBL[[#This Row],[Drivmedel]],DML_drivmedel[[FuelID]:[Drivmedel]],6,FALSE),"")</f>
        <v/>
      </c>
      <c r="K937" s="148">
        <v>3935</v>
      </c>
      <c r="L937" s="3"/>
      <c r="M937" s="3"/>
      <c r="N937" s="3"/>
      <c r="O937" s="78"/>
      <c r="P937" s="3"/>
      <c r="Q937" s="3" t="str">
        <f>IFERROR(HLOOKUP(HBL[[#This Row],[Bränslekategori]],Listor!$G$292:$N$306,IF(HBL[[#This Row],[Enhet]]=Listor!$A$44,14,IF(HBL[[#This Row],[Enhet]]=Listor!$A$45,15,"")),FALSE),"")</f>
        <v/>
      </c>
      <c r="R937" s="3"/>
      <c r="S937" s="3"/>
      <c r="T937" s="3"/>
      <c r="U937" s="3"/>
      <c r="V937" s="3"/>
      <c r="W937" s="3"/>
      <c r="X937" s="3"/>
      <c r="Y937" s="77" t="str">
        <f>IF(HBL[[#This Row],[Produktionskedja]]&lt;&gt;"",VLOOKUP(HBL[[#This Row],[Produktionskedja]],Normalvärden[],4,FALSE),"")</f>
        <v/>
      </c>
      <c r="Z937" s="54"/>
      <c r="AA937" s="3"/>
      <c r="AB937" s="54"/>
      <c r="AC937" s="55" t="str">
        <f>IF(HBL[[#This Row],[Växthusgasutsläpp g CO2e/MJ]]&lt;&gt;"",IF(HBL[[#This Row],[Växthusgasutsläpp g CO2e/MJ]]&gt;(0.5*VLOOKUP(HBL[[#This Row],[Användningsområde]],Användningsområde[],2,FALSE)),"Utsläppsminskningen är mindre än 50 % och uppfyller därför inte hållbarhetskriterierna",""),"")</f>
        <v/>
      </c>
      <c r="AD937" s="55"/>
    </row>
    <row r="938" spans="2:30" x14ac:dyDescent="0.35">
      <c r="B938" s="9" t="str">
        <f>IF(HBL[[#This Row],[Hållbar mängd]]&gt;0,IF(HBL[[#This Row],[Enhet]]=Listor!$A$44,HBL[[#This Row],[Hållbar mängd]]*HBL[[#This Row],[Effektivt värmevärde]]*1000,HBL[[#This Row],[Hållbar mängd]]*HBL[[#This Row],[Effektivt värmevärde]]),"")</f>
        <v/>
      </c>
      <c r="C938" s="120" t="str">
        <f>IFERROR(IF(VLOOKUP(HBL[[#This Row],[Drivmedel]],DML_drivmedel[[FuelID]:[Reduktionsplikt]],10,FALSE)="Ja",VLOOKUP(HBL[[#This Row],[Drivmedelskategori]],Drivmedel[],5,FALSE),""),"")</f>
        <v/>
      </c>
      <c r="D938" s="9" t="str">
        <f>IFERROR(IF(HBL[[#This Row],[Hållbar mängd]]&gt;0,HBL[[#This Row],[Växthusgasutsläpp g CO2e/MJ]]*HBL[[#This Row],[Energimängd MJ]]/1000000,""),"")</f>
        <v/>
      </c>
      <c r="E938" s="9" t="str">
        <f>IF(HBL[[#This Row],[Hållbar mängd]]&gt;0,CONCATENATE(Rapporteringsår,"-",HBL[[#This Row],[ID]]),"")</f>
        <v/>
      </c>
      <c r="F938" s="9" t="str">
        <f>IF(HBL[[#This Row],[Hållbar mängd]]&gt;0,Organisationsnummer,"")</f>
        <v/>
      </c>
      <c r="G938" s="9" t="str">
        <f>IF(HBL[[#This Row],[Hållbar mängd]]&gt;0,Rapporteringsår,"")</f>
        <v/>
      </c>
      <c r="H938" s="76" t="str">
        <f>IFERROR(VLOOKUP(HBL[[#This Row],[Råvara]],Råvaror!$B$3:$D$81,3,FALSE),"")</f>
        <v/>
      </c>
      <c r="I938" s="76" t="str">
        <f>IFERROR(VLOOKUP(HBL[[#This Row],[Råvara]],Råvaror!$B$3:$E$81,4,FALSE),"")</f>
        <v/>
      </c>
      <c r="J938" s="76" t="str">
        <f>IFERROR(VLOOKUP(HBL[[#This Row],[Drivmedel]],DML_drivmedel[[FuelID]:[Drivmedel]],6,FALSE),"")</f>
        <v/>
      </c>
      <c r="K938" s="148">
        <v>3936</v>
      </c>
      <c r="L938" s="3"/>
      <c r="M938" s="3"/>
      <c r="N938" s="3"/>
      <c r="O938" s="78"/>
      <c r="P938" s="3"/>
      <c r="Q938" s="3" t="str">
        <f>IFERROR(HLOOKUP(HBL[[#This Row],[Bränslekategori]],Listor!$G$292:$N$306,IF(HBL[[#This Row],[Enhet]]=Listor!$A$44,14,IF(HBL[[#This Row],[Enhet]]=Listor!$A$45,15,"")),FALSE),"")</f>
        <v/>
      </c>
      <c r="R938" s="3"/>
      <c r="S938" s="3"/>
      <c r="T938" s="3"/>
      <c r="U938" s="3"/>
      <c r="V938" s="3"/>
      <c r="W938" s="3"/>
      <c r="X938" s="3"/>
      <c r="Y938" s="77" t="str">
        <f>IF(HBL[[#This Row],[Produktionskedja]]&lt;&gt;"",VLOOKUP(HBL[[#This Row],[Produktionskedja]],Normalvärden[],4,FALSE),"")</f>
        <v/>
      </c>
      <c r="Z938" s="54"/>
      <c r="AA938" s="3"/>
      <c r="AB938" s="54"/>
      <c r="AC938" s="55" t="str">
        <f>IF(HBL[[#This Row],[Växthusgasutsläpp g CO2e/MJ]]&lt;&gt;"",IF(HBL[[#This Row],[Växthusgasutsläpp g CO2e/MJ]]&gt;(0.5*VLOOKUP(HBL[[#This Row],[Användningsområde]],Användningsområde[],2,FALSE)),"Utsläppsminskningen är mindre än 50 % och uppfyller därför inte hållbarhetskriterierna",""),"")</f>
        <v/>
      </c>
      <c r="AD938" s="55"/>
    </row>
    <row r="939" spans="2:30" x14ac:dyDescent="0.35">
      <c r="B939" s="9" t="str">
        <f>IF(HBL[[#This Row],[Hållbar mängd]]&gt;0,IF(HBL[[#This Row],[Enhet]]=Listor!$A$44,HBL[[#This Row],[Hållbar mängd]]*HBL[[#This Row],[Effektivt värmevärde]]*1000,HBL[[#This Row],[Hållbar mängd]]*HBL[[#This Row],[Effektivt värmevärde]]),"")</f>
        <v/>
      </c>
      <c r="C939" s="120" t="str">
        <f>IFERROR(IF(VLOOKUP(HBL[[#This Row],[Drivmedel]],DML_drivmedel[[FuelID]:[Reduktionsplikt]],10,FALSE)="Ja",VLOOKUP(HBL[[#This Row],[Drivmedelskategori]],Drivmedel[],5,FALSE),""),"")</f>
        <v/>
      </c>
      <c r="D939" s="9" t="str">
        <f>IFERROR(IF(HBL[[#This Row],[Hållbar mängd]]&gt;0,HBL[[#This Row],[Växthusgasutsläpp g CO2e/MJ]]*HBL[[#This Row],[Energimängd MJ]]/1000000,""),"")</f>
        <v/>
      </c>
      <c r="E939" s="9" t="str">
        <f>IF(HBL[[#This Row],[Hållbar mängd]]&gt;0,CONCATENATE(Rapporteringsår,"-",HBL[[#This Row],[ID]]),"")</f>
        <v/>
      </c>
      <c r="F939" s="9" t="str">
        <f>IF(HBL[[#This Row],[Hållbar mängd]]&gt;0,Organisationsnummer,"")</f>
        <v/>
      </c>
      <c r="G939" s="9" t="str">
        <f>IF(HBL[[#This Row],[Hållbar mängd]]&gt;0,Rapporteringsår,"")</f>
        <v/>
      </c>
      <c r="H939" s="76" t="str">
        <f>IFERROR(VLOOKUP(HBL[[#This Row],[Råvara]],Råvaror!$B$3:$D$81,3,FALSE),"")</f>
        <v/>
      </c>
      <c r="I939" s="76" t="str">
        <f>IFERROR(VLOOKUP(HBL[[#This Row],[Råvara]],Råvaror!$B$3:$E$81,4,FALSE),"")</f>
        <v/>
      </c>
      <c r="J939" s="76" t="str">
        <f>IFERROR(VLOOKUP(HBL[[#This Row],[Drivmedel]],DML_drivmedel[[FuelID]:[Drivmedel]],6,FALSE),"")</f>
        <v/>
      </c>
      <c r="K939" s="148">
        <v>3937</v>
      </c>
      <c r="L939" s="3"/>
      <c r="M939" s="3"/>
      <c r="N939" s="3"/>
      <c r="O939" s="78"/>
      <c r="P939" s="3"/>
      <c r="Q939" s="3" t="str">
        <f>IFERROR(HLOOKUP(HBL[[#This Row],[Bränslekategori]],Listor!$G$292:$N$306,IF(HBL[[#This Row],[Enhet]]=Listor!$A$44,14,IF(HBL[[#This Row],[Enhet]]=Listor!$A$45,15,"")),FALSE),"")</f>
        <v/>
      </c>
      <c r="R939" s="3"/>
      <c r="S939" s="3"/>
      <c r="T939" s="3"/>
      <c r="U939" s="3"/>
      <c r="V939" s="3"/>
      <c r="W939" s="3"/>
      <c r="X939" s="3"/>
      <c r="Y939" s="77" t="str">
        <f>IF(HBL[[#This Row],[Produktionskedja]]&lt;&gt;"",VLOOKUP(HBL[[#This Row],[Produktionskedja]],Normalvärden[],4,FALSE),"")</f>
        <v/>
      </c>
      <c r="Z939" s="54"/>
      <c r="AA939" s="3"/>
      <c r="AB939" s="54"/>
      <c r="AC939" s="55" t="str">
        <f>IF(HBL[[#This Row],[Växthusgasutsläpp g CO2e/MJ]]&lt;&gt;"",IF(HBL[[#This Row],[Växthusgasutsläpp g CO2e/MJ]]&gt;(0.5*VLOOKUP(HBL[[#This Row],[Användningsområde]],Användningsområde[],2,FALSE)),"Utsläppsminskningen är mindre än 50 % och uppfyller därför inte hållbarhetskriterierna",""),"")</f>
        <v/>
      </c>
      <c r="AD939" s="55"/>
    </row>
    <row r="940" spans="2:30" x14ac:dyDescent="0.35">
      <c r="B940" s="9" t="str">
        <f>IF(HBL[[#This Row],[Hållbar mängd]]&gt;0,IF(HBL[[#This Row],[Enhet]]=Listor!$A$44,HBL[[#This Row],[Hållbar mängd]]*HBL[[#This Row],[Effektivt värmevärde]]*1000,HBL[[#This Row],[Hållbar mängd]]*HBL[[#This Row],[Effektivt värmevärde]]),"")</f>
        <v/>
      </c>
      <c r="C940" s="120" t="str">
        <f>IFERROR(IF(VLOOKUP(HBL[[#This Row],[Drivmedel]],DML_drivmedel[[FuelID]:[Reduktionsplikt]],10,FALSE)="Ja",VLOOKUP(HBL[[#This Row],[Drivmedelskategori]],Drivmedel[],5,FALSE),""),"")</f>
        <v/>
      </c>
      <c r="D940" s="9" t="str">
        <f>IFERROR(IF(HBL[[#This Row],[Hållbar mängd]]&gt;0,HBL[[#This Row],[Växthusgasutsläpp g CO2e/MJ]]*HBL[[#This Row],[Energimängd MJ]]/1000000,""),"")</f>
        <v/>
      </c>
      <c r="E940" s="9" t="str">
        <f>IF(HBL[[#This Row],[Hållbar mängd]]&gt;0,CONCATENATE(Rapporteringsår,"-",HBL[[#This Row],[ID]]),"")</f>
        <v/>
      </c>
      <c r="F940" s="9" t="str">
        <f>IF(HBL[[#This Row],[Hållbar mängd]]&gt;0,Organisationsnummer,"")</f>
        <v/>
      </c>
      <c r="G940" s="9" t="str">
        <f>IF(HBL[[#This Row],[Hållbar mängd]]&gt;0,Rapporteringsår,"")</f>
        <v/>
      </c>
      <c r="H940" s="76" t="str">
        <f>IFERROR(VLOOKUP(HBL[[#This Row],[Råvara]],Råvaror!$B$3:$D$81,3,FALSE),"")</f>
        <v/>
      </c>
      <c r="I940" s="76" t="str">
        <f>IFERROR(VLOOKUP(HBL[[#This Row],[Råvara]],Råvaror!$B$3:$E$81,4,FALSE),"")</f>
        <v/>
      </c>
      <c r="J940" s="76" t="str">
        <f>IFERROR(VLOOKUP(HBL[[#This Row],[Drivmedel]],DML_drivmedel[[FuelID]:[Drivmedel]],6,FALSE),"")</f>
        <v/>
      </c>
      <c r="K940" s="148">
        <v>3938</v>
      </c>
      <c r="L940" s="3"/>
      <c r="M940" s="3"/>
      <c r="N940" s="3"/>
      <c r="O940" s="78"/>
      <c r="P940" s="3"/>
      <c r="Q940" s="3" t="str">
        <f>IFERROR(HLOOKUP(HBL[[#This Row],[Bränslekategori]],Listor!$G$292:$N$306,IF(HBL[[#This Row],[Enhet]]=Listor!$A$44,14,IF(HBL[[#This Row],[Enhet]]=Listor!$A$45,15,"")),FALSE),"")</f>
        <v/>
      </c>
      <c r="R940" s="3"/>
      <c r="S940" s="3"/>
      <c r="T940" s="3"/>
      <c r="U940" s="3"/>
      <c r="V940" s="3"/>
      <c r="W940" s="3"/>
      <c r="X940" s="3"/>
      <c r="Y940" s="77" t="str">
        <f>IF(HBL[[#This Row],[Produktionskedja]]&lt;&gt;"",VLOOKUP(HBL[[#This Row],[Produktionskedja]],Normalvärden[],4,FALSE),"")</f>
        <v/>
      </c>
      <c r="Z940" s="54"/>
      <c r="AA940" s="3"/>
      <c r="AB940" s="54"/>
      <c r="AC940" s="55" t="str">
        <f>IF(HBL[[#This Row],[Växthusgasutsläpp g CO2e/MJ]]&lt;&gt;"",IF(HBL[[#This Row],[Växthusgasutsläpp g CO2e/MJ]]&gt;(0.5*VLOOKUP(HBL[[#This Row],[Användningsområde]],Användningsområde[],2,FALSE)),"Utsläppsminskningen är mindre än 50 % och uppfyller därför inte hållbarhetskriterierna",""),"")</f>
        <v/>
      </c>
      <c r="AD940" s="55"/>
    </row>
    <row r="941" spans="2:30" x14ac:dyDescent="0.35">
      <c r="B941" s="9" t="str">
        <f>IF(HBL[[#This Row],[Hållbar mängd]]&gt;0,IF(HBL[[#This Row],[Enhet]]=Listor!$A$44,HBL[[#This Row],[Hållbar mängd]]*HBL[[#This Row],[Effektivt värmevärde]]*1000,HBL[[#This Row],[Hållbar mängd]]*HBL[[#This Row],[Effektivt värmevärde]]),"")</f>
        <v/>
      </c>
      <c r="C941" s="120" t="str">
        <f>IFERROR(IF(VLOOKUP(HBL[[#This Row],[Drivmedel]],DML_drivmedel[[FuelID]:[Reduktionsplikt]],10,FALSE)="Ja",VLOOKUP(HBL[[#This Row],[Drivmedelskategori]],Drivmedel[],5,FALSE),""),"")</f>
        <v/>
      </c>
      <c r="D941" s="9" t="str">
        <f>IFERROR(IF(HBL[[#This Row],[Hållbar mängd]]&gt;0,HBL[[#This Row],[Växthusgasutsläpp g CO2e/MJ]]*HBL[[#This Row],[Energimängd MJ]]/1000000,""),"")</f>
        <v/>
      </c>
      <c r="E941" s="9" t="str">
        <f>IF(HBL[[#This Row],[Hållbar mängd]]&gt;0,CONCATENATE(Rapporteringsår,"-",HBL[[#This Row],[ID]]),"")</f>
        <v/>
      </c>
      <c r="F941" s="9" t="str">
        <f>IF(HBL[[#This Row],[Hållbar mängd]]&gt;0,Organisationsnummer,"")</f>
        <v/>
      </c>
      <c r="G941" s="9" t="str">
        <f>IF(HBL[[#This Row],[Hållbar mängd]]&gt;0,Rapporteringsår,"")</f>
        <v/>
      </c>
      <c r="H941" s="76" t="str">
        <f>IFERROR(VLOOKUP(HBL[[#This Row],[Råvara]],Råvaror!$B$3:$D$81,3,FALSE),"")</f>
        <v/>
      </c>
      <c r="I941" s="76" t="str">
        <f>IFERROR(VLOOKUP(HBL[[#This Row],[Råvara]],Råvaror!$B$3:$E$81,4,FALSE),"")</f>
        <v/>
      </c>
      <c r="J941" s="76" t="str">
        <f>IFERROR(VLOOKUP(HBL[[#This Row],[Drivmedel]],DML_drivmedel[[FuelID]:[Drivmedel]],6,FALSE),"")</f>
        <v/>
      </c>
      <c r="K941" s="148">
        <v>3939</v>
      </c>
      <c r="L941" s="3"/>
      <c r="M941" s="3"/>
      <c r="N941" s="3"/>
      <c r="O941" s="78"/>
      <c r="P941" s="3"/>
      <c r="Q941" s="3" t="str">
        <f>IFERROR(HLOOKUP(HBL[[#This Row],[Bränslekategori]],Listor!$G$292:$N$306,IF(HBL[[#This Row],[Enhet]]=Listor!$A$44,14,IF(HBL[[#This Row],[Enhet]]=Listor!$A$45,15,"")),FALSE),"")</f>
        <v/>
      </c>
      <c r="R941" s="3"/>
      <c r="S941" s="3"/>
      <c r="T941" s="3"/>
      <c r="U941" s="3"/>
      <c r="V941" s="3"/>
      <c r="W941" s="3"/>
      <c r="X941" s="3"/>
      <c r="Y941" s="77" t="str">
        <f>IF(HBL[[#This Row],[Produktionskedja]]&lt;&gt;"",VLOOKUP(HBL[[#This Row],[Produktionskedja]],Normalvärden[],4,FALSE),"")</f>
        <v/>
      </c>
      <c r="Z941" s="54"/>
      <c r="AA941" s="3"/>
      <c r="AB941" s="54"/>
      <c r="AC941" s="55" t="str">
        <f>IF(HBL[[#This Row],[Växthusgasutsläpp g CO2e/MJ]]&lt;&gt;"",IF(HBL[[#This Row],[Växthusgasutsläpp g CO2e/MJ]]&gt;(0.5*VLOOKUP(HBL[[#This Row],[Användningsområde]],Användningsområde[],2,FALSE)),"Utsläppsminskningen är mindre än 50 % och uppfyller därför inte hållbarhetskriterierna",""),"")</f>
        <v/>
      </c>
      <c r="AD941" s="55"/>
    </row>
    <row r="942" spans="2:30" x14ac:dyDescent="0.35">
      <c r="B942" s="9" t="str">
        <f>IF(HBL[[#This Row],[Hållbar mängd]]&gt;0,IF(HBL[[#This Row],[Enhet]]=Listor!$A$44,HBL[[#This Row],[Hållbar mängd]]*HBL[[#This Row],[Effektivt värmevärde]]*1000,HBL[[#This Row],[Hållbar mängd]]*HBL[[#This Row],[Effektivt värmevärde]]),"")</f>
        <v/>
      </c>
      <c r="C942" s="120" t="str">
        <f>IFERROR(IF(VLOOKUP(HBL[[#This Row],[Drivmedel]],DML_drivmedel[[FuelID]:[Reduktionsplikt]],10,FALSE)="Ja",VLOOKUP(HBL[[#This Row],[Drivmedelskategori]],Drivmedel[],5,FALSE),""),"")</f>
        <v/>
      </c>
      <c r="D942" s="9" t="str">
        <f>IFERROR(IF(HBL[[#This Row],[Hållbar mängd]]&gt;0,HBL[[#This Row],[Växthusgasutsläpp g CO2e/MJ]]*HBL[[#This Row],[Energimängd MJ]]/1000000,""),"")</f>
        <v/>
      </c>
      <c r="E942" s="9" t="str">
        <f>IF(HBL[[#This Row],[Hållbar mängd]]&gt;0,CONCATENATE(Rapporteringsår,"-",HBL[[#This Row],[ID]]),"")</f>
        <v/>
      </c>
      <c r="F942" s="9" t="str">
        <f>IF(HBL[[#This Row],[Hållbar mängd]]&gt;0,Organisationsnummer,"")</f>
        <v/>
      </c>
      <c r="G942" s="9" t="str">
        <f>IF(HBL[[#This Row],[Hållbar mängd]]&gt;0,Rapporteringsår,"")</f>
        <v/>
      </c>
      <c r="H942" s="76" t="str">
        <f>IFERROR(VLOOKUP(HBL[[#This Row],[Råvara]],Råvaror!$B$3:$D$81,3,FALSE),"")</f>
        <v/>
      </c>
      <c r="I942" s="76" t="str">
        <f>IFERROR(VLOOKUP(HBL[[#This Row],[Råvara]],Råvaror!$B$3:$E$81,4,FALSE),"")</f>
        <v/>
      </c>
      <c r="J942" s="76" t="str">
        <f>IFERROR(VLOOKUP(HBL[[#This Row],[Drivmedel]],DML_drivmedel[[FuelID]:[Drivmedel]],6,FALSE),"")</f>
        <v/>
      </c>
      <c r="K942" s="148">
        <v>3940</v>
      </c>
      <c r="L942" s="3"/>
      <c r="M942" s="3"/>
      <c r="N942" s="3"/>
      <c r="O942" s="78"/>
      <c r="P942" s="3"/>
      <c r="Q942" s="3" t="str">
        <f>IFERROR(HLOOKUP(HBL[[#This Row],[Bränslekategori]],Listor!$G$292:$N$306,IF(HBL[[#This Row],[Enhet]]=Listor!$A$44,14,IF(HBL[[#This Row],[Enhet]]=Listor!$A$45,15,"")),FALSE),"")</f>
        <v/>
      </c>
      <c r="R942" s="3"/>
      <c r="S942" s="3"/>
      <c r="T942" s="3"/>
      <c r="U942" s="3"/>
      <c r="V942" s="3"/>
      <c r="W942" s="3"/>
      <c r="X942" s="3"/>
      <c r="Y942" s="77" t="str">
        <f>IF(HBL[[#This Row],[Produktionskedja]]&lt;&gt;"",VLOOKUP(HBL[[#This Row],[Produktionskedja]],Normalvärden[],4,FALSE),"")</f>
        <v/>
      </c>
      <c r="Z942" s="54"/>
      <c r="AA942" s="3"/>
      <c r="AB942" s="54"/>
      <c r="AC942" s="55" t="str">
        <f>IF(HBL[[#This Row],[Växthusgasutsläpp g CO2e/MJ]]&lt;&gt;"",IF(HBL[[#This Row],[Växthusgasutsläpp g CO2e/MJ]]&gt;(0.5*VLOOKUP(HBL[[#This Row],[Användningsområde]],Användningsområde[],2,FALSE)),"Utsläppsminskningen är mindre än 50 % och uppfyller därför inte hållbarhetskriterierna",""),"")</f>
        <v/>
      </c>
      <c r="AD942" s="55"/>
    </row>
    <row r="943" spans="2:30" x14ac:dyDescent="0.35">
      <c r="B943" s="9" t="str">
        <f>IF(HBL[[#This Row],[Hållbar mängd]]&gt;0,IF(HBL[[#This Row],[Enhet]]=Listor!$A$44,HBL[[#This Row],[Hållbar mängd]]*HBL[[#This Row],[Effektivt värmevärde]]*1000,HBL[[#This Row],[Hållbar mängd]]*HBL[[#This Row],[Effektivt värmevärde]]),"")</f>
        <v/>
      </c>
      <c r="C943" s="120" t="str">
        <f>IFERROR(IF(VLOOKUP(HBL[[#This Row],[Drivmedel]],DML_drivmedel[[FuelID]:[Reduktionsplikt]],10,FALSE)="Ja",VLOOKUP(HBL[[#This Row],[Drivmedelskategori]],Drivmedel[],5,FALSE),""),"")</f>
        <v/>
      </c>
      <c r="D943" s="9" t="str">
        <f>IFERROR(IF(HBL[[#This Row],[Hållbar mängd]]&gt;0,HBL[[#This Row],[Växthusgasutsläpp g CO2e/MJ]]*HBL[[#This Row],[Energimängd MJ]]/1000000,""),"")</f>
        <v/>
      </c>
      <c r="E943" s="9" t="str">
        <f>IF(HBL[[#This Row],[Hållbar mängd]]&gt;0,CONCATENATE(Rapporteringsår,"-",HBL[[#This Row],[ID]]),"")</f>
        <v/>
      </c>
      <c r="F943" s="9" t="str">
        <f>IF(HBL[[#This Row],[Hållbar mängd]]&gt;0,Organisationsnummer,"")</f>
        <v/>
      </c>
      <c r="G943" s="9" t="str">
        <f>IF(HBL[[#This Row],[Hållbar mängd]]&gt;0,Rapporteringsår,"")</f>
        <v/>
      </c>
      <c r="H943" s="76" t="str">
        <f>IFERROR(VLOOKUP(HBL[[#This Row],[Råvara]],Råvaror!$B$3:$D$81,3,FALSE),"")</f>
        <v/>
      </c>
      <c r="I943" s="76" t="str">
        <f>IFERROR(VLOOKUP(HBL[[#This Row],[Råvara]],Råvaror!$B$3:$E$81,4,FALSE),"")</f>
        <v/>
      </c>
      <c r="J943" s="76" t="str">
        <f>IFERROR(VLOOKUP(HBL[[#This Row],[Drivmedel]],DML_drivmedel[[FuelID]:[Drivmedel]],6,FALSE),"")</f>
        <v/>
      </c>
      <c r="K943" s="148">
        <v>3941</v>
      </c>
      <c r="L943" s="3"/>
      <c r="M943" s="3"/>
      <c r="N943" s="3"/>
      <c r="O943" s="78"/>
      <c r="P943" s="3"/>
      <c r="Q943" s="3" t="str">
        <f>IFERROR(HLOOKUP(HBL[[#This Row],[Bränslekategori]],Listor!$G$292:$N$306,IF(HBL[[#This Row],[Enhet]]=Listor!$A$44,14,IF(HBL[[#This Row],[Enhet]]=Listor!$A$45,15,"")),FALSE),"")</f>
        <v/>
      </c>
      <c r="R943" s="3"/>
      <c r="S943" s="3"/>
      <c r="T943" s="3"/>
      <c r="U943" s="3"/>
      <c r="V943" s="3"/>
      <c r="W943" s="3"/>
      <c r="X943" s="3"/>
      <c r="Y943" s="77" t="str">
        <f>IF(HBL[[#This Row],[Produktionskedja]]&lt;&gt;"",VLOOKUP(HBL[[#This Row],[Produktionskedja]],Normalvärden[],4,FALSE),"")</f>
        <v/>
      </c>
      <c r="Z943" s="54"/>
      <c r="AA943" s="3"/>
      <c r="AB943" s="54"/>
      <c r="AC943" s="55" t="str">
        <f>IF(HBL[[#This Row],[Växthusgasutsläpp g CO2e/MJ]]&lt;&gt;"",IF(HBL[[#This Row],[Växthusgasutsläpp g CO2e/MJ]]&gt;(0.5*VLOOKUP(HBL[[#This Row],[Användningsområde]],Användningsområde[],2,FALSE)),"Utsläppsminskningen är mindre än 50 % och uppfyller därför inte hållbarhetskriterierna",""),"")</f>
        <v/>
      </c>
      <c r="AD943" s="55"/>
    </row>
    <row r="944" spans="2:30" x14ac:dyDescent="0.35">
      <c r="B944" s="9" t="str">
        <f>IF(HBL[[#This Row],[Hållbar mängd]]&gt;0,IF(HBL[[#This Row],[Enhet]]=Listor!$A$44,HBL[[#This Row],[Hållbar mängd]]*HBL[[#This Row],[Effektivt värmevärde]]*1000,HBL[[#This Row],[Hållbar mängd]]*HBL[[#This Row],[Effektivt värmevärde]]),"")</f>
        <v/>
      </c>
      <c r="C944" s="120" t="str">
        <f>IFERROR(IF(VLOOKUP(HBL[[#This Row],[Drivmedel]],DML_drivmedel[[FuelID]:[Reduktionsplikt]],10,FALSE)="Ja",VLOOKUP(HBL[[#This Row],[Drivmedelskategori]],Drivmedel[],5,FALSE),""),"")</f>
        <v/>
      </c>
      <c r="D944" s="9" t="str">
        <f>IFERROR(IF(HBL[[#This Row],[Hållbar mängd]]&gt;0,HBL[[#This Row],[Växthusgasutsläpp g CO2e/MJ]]*HBL[[#This Row],[Energimängd MJ]]/1000000,""),"")</f>
        <v/>
      </c>
      <c r="E944" s="9" t="str">
        <f>IF(HBL[[#This Row],[Hållbar mängd]]&gt;0,CONCATENATE(Rapporteringsår,"-",HBL[[#This Row],[ID]]),"")</f>
        <v/>
      </c>
      <c r="F944" s="9" t="str">
        <f>IF(HBL[[#This Row],[Hållbar mängd]]&gt;0,Organisationsnummer,"")</f>
        <v/>
      </c>
      <c r="G944" s="9" t="str">
        <f>IF(HBL[[#This Row],[Hållbar mängd]]&gt;0,Rapporteringsår,"")</f>
        <v/>
      </c>
      <c r="H944" s="76" t="str">
        <f>IFERROR(VLOOKUP(HBL[[#This Row],[Råvara]],Råvaror!$B$3:$D$81,3,FALSE),"")</f>
        <v/>
      </c>
      <c r="I944" s="76" t="str">
        <f>IFERROR(VLOOKUP(HBL[[#This Row],[Råvara]],Råvaror!$B$3:$E$81,4,FALSE),"")</f>
        <v/>
      </c>
      <c r="J944" s="76" t="str">
        <f>IFERROR(VLOOKUP(HBL[[#This Row],[Drivmedel]],DML_drivmedel[[FuelID]:[Drivmedel]],6,FALSE),"")</f>
        <v/>
      </c>
      <c r="K944" s="148">
        <v>3942</v>
      </c>
      <c r="L944" s="3"/>
      <c r="M944" s="3"/>
      <c r="N944" s="3"/>
      <c r="O944" s="78"/>
      <c r="P944" s="3"/>
      <c r="Q944" s="3" t="str">
        <f>IFERROR(HLOOKUP(HBL[[#This Row],[Bränslekategori]],Listor!$G$292:$N$306,IF(HBL[[#This Row],[Enhet]]=Listor!$A$44,14,IF(HBL[[#This Row],[Enhet]]=Listor!$A$45,15,"")),FALSE),"")</f>
        <v/>
      </c>
      <c r="R944" s="3"/>
      <c r="S944" s="3"/>
      <c r="T944" s="3"/>
      <c r="U944" s="3"/>
      <c r="V944" s="3"/>
      <c r="W944" s="3"/>
      <c r="X944" s="3"/>
      <c r="Y944" s="77" t="str">
        <f>IF(HBL[[#This Row],[Produktionskedja]]&lt;&gt;"",VLOOKUP(HBL[[#This Row],[Produktionskedja]],Normalvärden[],4,FALSE),"")</f>
        <v/>
      </c>
      <c r="Z944" s="54"/>
      <c r="AA944" s="3"/>
      <c r="AB944" s="54"/>
      <c r="AC944" s="55" t="str">
        <f>IF(HBL[[#This Row],[Växthusgasutsläpp g CO2e/MJ]]&lt;&gt;"",IF(HBL[[#This Row],[Växthusgasutsläpp g CO2e/MJ]]&gt;(0.5*VLOOKUP(HBL[[#This Row],[Användningsområde]],Användningsområde[],2,FALSE)),"Utsläppsminskningen är mindre än 50 % och uppfyller därför inte hållbarhetskriterierna",""),"")</f>
        <v/>
      </c>
      <c r="AD944" s="55"/>
    </row>
    <row r="945" spans="2:30" x14ac:dyDescent="0.35">
      <c r="B945" s="9" t="str">
        <f>IF(HBL[[#This Row],[Hållbar mängd]]&gt;0,IF(HBL[[#This Row],[Enhet]]=Listor!$A$44,HBL[[#This Row],[Hållbar mängd]]*HBL[[#This Row],[Effektivt värmevärde]]*1000,HBL[[#This Row],[Hållbar mängd]]*HBL[[#This Row],[Effektivt värmevärde]]),"")</f>
        <v/>
      </c>
      <c r="C945" s="120" t="str">
        <f>IFERROR(IF(VLOOKUP(HBL[[#This Row],[Drivmedel]],DML_drivmedel[[FuelID]:[Reduktionsplikt]],10,FALSE)="Ja",VLOOKUP(HBL[[#This Row],[Drivmedelskategori]],Drivmedel[],5,FALSE),""),"")</f>
        <v/>
      </c>
      <c r="D945" s="9" t="str">
        <f>IFERROR(IF(HBL[[#This Row],[Hållbar mängd]]&gt;0,HBL[[#This Row],[Växthusgasutsläpp g CO2e/MJ]]*HBL[[#This Row],[Energimängd MJ]]/1000000,""),"")</f>
        <v/>
      </c>
      <c r="E945" s="9" t="str">
        <f>IF(HBL[[#This Row],[Hållbar mängd]]&gt;0,CONCATENATE(Rapporteringsår,"-",HBL[[#This Row],[ID]]),"")</f>
        <v/>
      </c>
      <c r="F945" s="9" t="str">
        <f>IF(HBL[[#This Row],[Hållbar mängd]]&gt;0,Organisationsnummer,"")</f>
        <v/>
      </c>
      <c r="G945" s="9" t="str">
        <f>IF(HBL[[#This Row],[Hållbar mängd]]&gt;0,Rapporteringsår,"")</f>
        <v/>
      </c>
      <c r="H945" s="76" t="str">
        <f>IFERROR(VLOOKUP(HBL[[#This Row],[Råvara]],Råvaror!$B$3:$D$81,3,FALSE),"")</f>
        <v/>
      </c>
      <c r="I945" s="76" t="str">
        <f>IFERROR(VLOOKUP(HBL[[#This Row],[Råvara]],Råvaror!$B$3:$E$81,4,FALSE),"")</f>
        <v/>
      </c>
      <c r="J945" s="76" t="str">
        <f>IFERROR(VLOOKUP(HBL[[#This Row],[Drivmedel]],DML_drivmedel[[FuelID]:[Drivmedel]],6,FALSE),"")</f>
        <v/>
      </c>
      <c r="K945" s="148">
        <v>3943</v>
      </c>
      <c r="L945" s="3"/>
      <c r="M945" s="3"/>
      <c r="N945" s="3"/>
      <c r="O945" s="78"/>
      <c r="P945" s="3"/>
      <c r="Q945" s="3" t="str">
        <f>IFERROR(HLOOKUP(HBL[[#This Row],[Bränslekategori]],Listor!$G$292:$N$306,IF(HBL[[#This Row],[Enhet]]=Listor!$A$44,14,IF(HBL[[#This Row],[Enhet]]=Listor!$A$45,15,"")),FALSE),"")</f>
        <v/>
      </c>
      <c r="R945" s="3"/>
      <c r="S945" s="3"/>
      <c r="T945" s="3"/>
      <c r="U945" s="3"/>
      <c r="V945" s="3"/>
      <c r="W945" s="3"/>
      <c r="X945" s="3"/>
      <c r="Y945" s="77" t="str">
        <f>IF(HBL[[#This Row],[Produktionskedja]]&lt;&gt;"",VLOOKUP(HBL[[#This Row],[Produktionskedja]],Normalvärden[],4,FALSE),"")</f>
        <v/>
      </c>
      <c r="Z945" s="54"/>
      <c r="AA945" s="3"/>
      <c r="AB945" s="54"/>
      <c r="AC945" s="55" t="str">
        <f>IF(HBL[[#This Row],[Växthusgasutsläpp g CO2e/MJ]]&lt;&gt;"",IF(HBL[[#This Row],[Växthusgasutsläpp g CO2e/MJ]]&gt;(0.5*VLOOKUP(HBL[[#This Row],[Användningsområde]],Användningsområde[],2,FALSE)),"Utsläppsminskningen är mindre än 50 % och uppfyller därför inte hållbarhetskriterierna",""),"")</f>
        <v/>
      </c>
      <c r="AD945" s="55"/>
    </row>
    <row r="946" spans="2:30" x14ac:dyDescent="0.35">
      <c r="B946" s="9" t="str">
        <f>IF(HBL[[#This Row],[Hållbar mängd]]&gt;0,IF(HBL[[#This Row],[Enhet]]=Listor!$A$44,HBL[[#This Row],[Hållbar mängd]]*HBL[[#This Row],[Effektivt värmevärde]]*1000,HBL[[#This Row],[Hållbar mängd]]*HBL[[#This Row],[Effektivt värmevärde]]),"")</f>
        <v/>
      </c>
      <c r="C946" s="120" t="str">
        <f>IFERROR(IF(VLOOKUP(HBL[[#This Row],[Drivmedel]],DML_drivmedel[[FuelID]:[Reduktionsplikt]],10,FALSE)="Ja",VLOOKUP(HBL[[#This Row],[Drivmedelskategori]],Drivmedel[],5,FALSE),""),"")</f>
        <v/>
      </c>
      <c r="D946" s="9" t="str">
        <f>IFERROR(IF(HBL[[#This Row],[Hållbar mängd]]&gt;0,HBL[[#This Row],[Växthusgasutsläpp g CO2e/MJ]]*HBL[[#This Row],[Energimängd MJ]]/1000000,""),"")</f>
        <v/>
      </c>
      <c r="E946" s="9" t="str">
        <f>IF(HBL[[#This Row],[Hållbar mängd]]&gt;0,CONCATENATE(Rapporteringsår,"-",HBL[[#This Row],[ID]]),"")</f>
        <v/>
      </c>
      <c r="F946" s="9" t="str">
        <f>IF(HBL[[#This Row],[Hållbar mängd]]&gt;0,Organisationsnummer,"")</f>
        <v/>
      </c>
      <c r="G946" s="9" t="str">
        <f>IF(HBL[[#This Row],[Hållbar mängd]]&gt;0,Rapporteringsår,"")</f>
        <v/>
      </c>
      <c r="H946" s="76" t="str">
        <f>IFERROR(VLOOKUP(HBL[[#This Row],[Råvara]],Råvaror!$B$3:$D$81,3,FALSE),"")</f>
        <v/>
      </c>
      <c r="I946" s="76" t="str">
        <f>IFERROR(VLOOKUP(HBL[[#This Row],[Råvara]],Råvaror!$B$3:$E$81,4,FALSE),"")</f>
        <v/>
      </c>
      <c r="J946" s="76" t="str">
        <f>IFERROR(VLOOKUP(HBL[[#This Row],[Drivmedel]],DML_drivmedel[[FuelID]:[Drivmedel]],6,FALSE),"")</f>
        <v/>
      </c>
      <c r="K946" s="148">
        <v>3944</v>
      </c>
      <c r="L946" s="3"/>
      <c r="M946" s="3"/>
      <c r="N946" s="3"/>
      <c r="O946" s="78"/>
      <c r="P946" s="3"/>
      <c r="Q946" s="3" t="str">
        <f>IFERROR(HLOOKUP(HBL[[#This Row],[Bränslekategori]],Listor!$G$292:$N$306,IF(HBL[[#This Row],[Enhet]]=Listor!$A$44,14,IF(HBL[[#This Row],[Enhet]]=Listor!$A$45,15,"")),FALSE),"")</f>
        <v/>
      </c>
      <c r="R946" s="3"/>
      <c r="S946" s="3"/>
      <c r="T946" s="3"/>
      <c r="U946" s="3"/>
      <c r="V946" s="3"/>
      <c r="W946" s="3"/>
      <c r="X946" s="3"/>
      <c r="Y946" s="77" t="str">
        <f>IF(HBL[[#This Row],[Produktionskedja]]&lt;&gt;"",VLOOKUP(HBL[[#This Row],[Produktionskedja]],Normalvärden[],4,FALSE),"")</f>
        <v/>
      </c>
      <c r="Z946" s="54"/>
      <c r="AA946" s="3"/>
      <c r="AB946" s="54"/>
      <c r="AC946" s="55" t="str">
        <f>IF(HBL[[#This Row],[Växthusgasutsläpp g CO2e/MJ]]&lt;&gt;"",IF(HBL[[#This Row],[Växthusgasutsläpp g CO2e/MJ]]&gt;(0.5*VLOOKUP(HBL[[#This Row],[Användningsområde]],Användningsområde[],2,FALSE)),"Utsläppsminskningen är mindre än 50 % och uppfyller därför inte hållbarhetskriterierna",""),"")</f>
        <v/>
      </c>
      <c r="AD946" s="55"/>
    </row>
    <row r="947" spans="2:30" x14ac:dyDescent="0.35">
      <c r="B947" s="9" t="str">
        <f>IF(HBL[[#This Row],[Hållbar mängd]]&gt;0,IF(HBL[[#This Row],[Enhet]]=Listor!$A$44,HBL[[#This Row],[Hållbar mängd]]*HBL[[#This Row],[Effektivt värmevärde]]*1000,HBL[[#This Row],[Hållbar mängd]]*HBL[[#This Row],[Effektivt värmevärde]]),"")</f>
        <v/>
      </c>
      <c r="C947" s="120" t="str">
        <f>IFERROR(IF(VLOOKUP(HBL[[#This Row],[Drivmedel]],DML_drivmedel[[FuelID]:[Reduktionsplikt]],10,FALSE)="Ja",VLOOKUP(HBL[[#This Row],[Drivmedelskategori]],Drivmedel[],5,FALSE),""),"")</f>
        <v/>
      </c>
      <c r="D947" s="9" t="str">
        <f>IFERROR(IF(HBL[[#This Row],[Hållbar mängd]]&gt;0,HBL[[#This Row],[Växthusgasutsläpp g CO2e/MJ]]*HBL[[#This Row],[Energimängd MJ]]/1000000,""),"")</f>
        <v/>
      </c>
      <c r="E947" s="9" t="str">
        <f>IF(HBL[[#This Row],[Hållbar mängd]]&gt;0,CONCATENATE(Rapporteringsår,"-",HBL[[#This Row],[ID]]),"")</f>
        <v/>
      </c>
      <c r="F947" s="9" t="str">
        <f>IF(HBL[[#This Row],[Hållbar mängd]]&gt;0,Organisationsnummer,"")</f>
        <v/>
      </c>
      <c r="G947" s="9" t="str">
        <f>IF(HBL[[#This Row],[Hållbar mängd]]&gt;0,Rapporteringsår,"")</f>
        <v/>
      </c>
      <c r="H947" s="76" t="str">
        <f>IFERROR(VLOOKUP(HBL[[#This Row],[Råvara]],Råvaror!$B$3:$D$81,3,FALSE),"")</f>
        <v/>
      </c>
      <c r="I947" s="76" t="str">
        <f>IFERROR(VLOOKUP(HBL[[#This Row],[Råvara]],Råvaror!$B$3:$E$81,4,FALSE),"")</f>
        <v/>
      </c>
      <c r="J947" s="76" t="str">
        <f>IFERROR(VLOOKUP(HBL[[#This Row],[Drivmedel]],DML_drivmedel[[FuelID]:[Drivmedel]],6,FALSE),"")</f>
        <v/>
      </c>
      <c r="K947" s="148">
        <v>3945</v>
      </c>
      <c r="L947" s="3"/>
      <c r="M947" s="3"/>
      <c r="N947" s="3"/>
      <c r="O947" s="78"/>
      <c r="P947" s="3"/>
      <c r="Q947" s="3" t="str">
        <f>IFERROR(HLOOKUP(HBL[[#This Row],[Bränslekategori]],Listor!$G$292:$N$306,IF(HBL[[#This Row],[Enhet]]=Listor!$A$44,14,IF(HBL[[#This Row],[Enhet]]=Listor!$A$45,15,"")),FALSE),"")</f>
        <v/>
      </c>
      <c r="R947" s="3"/>
      <c r="S947" s="3"/>
      <c r="T947" s="3"/>
      <c r="U947" s="3"/>
      <c r="V947" s="3"/>
      <c r="W947" s="3"/>
      <c r="X947" s="3"/>
      <c r="Y947" s="77" t="str">
        <f>IF(HBL[[#This Row],[Produktionskedja]]&lt;&gt;"",VLOOKUP(HBL[[#This Row],[Produktionskedja]],Normalvärden[],4,FALSE),"")</f>
        <v/>
      </c>
      <c r="Z947" s="54"/>
      <c r="AA947" s="3"/>
      <c r="AB947" s="54"/>
      <c r="AC947" s="55" t="str">
        <f>IF(HBL[[#This Row],[Växthusgasutsläpp g CO2e/MJ]]&lt;&gt;"",IF(HBL[[#This Row],[Växthusgasutsläpp g CO2e/MJ]]&gt;(0.5*VLOOKUP(HBL[[#This Row],[Användningsområde]],Användningsområde[],2,FALSE)),"Utsläppsminskningen är mindre än 50 % och uppfyller därför inte hållbarhetskriterierna",""),"")</f>
        <v/>
      </c>
      <c r="AD947" s="55"/>
    </row>
    <row r="948" spans="2:30" x14ac:dyDescent="0.35">
      <c r="B948" s="9" t="str">
        <f>IF(HBL[[#This Row],[Hållbar mängd]]&gt;0,IF(HBL[[#This Row],[Enhet]]=Listor!$A$44,HBL[[#This Row],[Hållbar mängd]]*HBL[[#This Row],[Effektivt värmevärde]]*1000,HBL[[#This Row],[Hållbar mängd]]*HBL[[#This Row],[Effektivt värmevärde]]),"")</f>
        <v/>
      </c>
      <c r="C948" s="120" t="str">
        <f>IFERROR(IF(VLOOKUP(HBL[[#This Row],[Drivmedel]],DML_drivmedel[[FuelID]:[Reduktionsplikt]],10,FALSE)="Ja",VLOOKUP(HBL[[#This Row],[Drivmedelskategori]],Drivmedel[],5,FALSE),""),"")</f>
        <v/>
      </c>
      <c r="D948" s="9" t="str">
        <f>IFERROR(IF(HBL[[#This Row],[Hållbar mängd]]&gt;0,HBL[[#This Row],[Växthusgasutsläpp g CO2e/MJ]]*HBL[[#This Row],[Energimängd MJ]]/1000000,""),"")</f>
        <v/>
      </c>
      <c r="E948" s="9" t="str">
        <f>IF(HBL[[#This Row],[Hållbar mängd]]&gt;0,CONCATENATE(Rapporteringsår,"-",HBL[[#This Row],[ID]]),"")</f>
        <v/>
      </c>
      <c r="F948" s="9" t="str">
        <f>IF(HBL[[#This Row],[Hållbar mängd]]&gt;0,Organisationsnummer,"")</f>
        <v/>
      </c>
      <c r="G948" s="9" t="str">
        <f>IF(HBL[[#This Row],[Hållbar mängd]]&gt;0,Rapporteringsår,"")</f>
        <v/>
      </c>
      <c r="H948" s="76" t="str">
        <f>IFERROR(VLOOKUP(HBL[[#This Row],[Råvara]],Råvaror!$B$3:$D$81,3,FALSE),"")</f>
        <v/>
      </c>
      <c r="I948" s="76" t="str">
        <f>IFERROR(VLOOKUP(HBL[[#This Row],[Råvara]],Råvaror!$B$3:$E$81,4,FALSE),"")</f>
        <v/>
      </c>
      <c r="J948" s="76" t="str">
        <f>IFERROR(VLOOKUP(HBL[[#This Row],[Drivmedel]],DML_drivmedel[[FuelID]:[Drivmedel]],6,FALSE),"")</f>
        <v/>
      </c>
      <c r="K948" s="148">
        <v>3946</v>
      </c>
      <c r="L948" s="3"/>
      <c r="M948" s="3"/>
      <c r="N948" s="3"/>
      <c r="O948" s="78"/>
      <c r="P948" s="3"/>
      <c r="Q948" s="3" t="str">
        <f>IFERROR(HLOOKUP(HBL[[#This Row],[Bränslekategori]],Listor!$G$292:$N$306,IF(HBL[[#This Row],[Enhet]]=Listor!$A$44,14,IF(HBL[[#This Row],[Enhet]]=Listor!$A$45,15,"")),FALSE),"")</f>
        <v/>
      </c>
      <c r="R948" s="3"/>
      <c r="S948" s="3"/>
      <c r="T948" s="3"/>
      <c r="U948" s="3"/>
      <c r="V948" s="3"/>
      <c r="W948" s="3"/>
      <c r="X948" s="3"/>
      <c r="Y948" s="77" t="str">
        <f>IF(HBL[[#This Row],[Produktionskedja]]&lt;&gt;"",VLOOKUP(HBL[[#This Row],[Produktionskedja]],Normalvärden[],4,FALSE),"")</f>
        <v/>
      </c>
      <c r="Z948" s="54"/>
      <c r="AA948" s="3"/>
      <c r="AB948" s="54"/>
      <c r="AC948" s="55" t="str">
        <f>IF(HBL[[#This Row],[Växthusgasutsläpp g CO2e/MJ]]&lt;&gt;"",IF(HBL[[#This Row],[Växthusgasutsläpp g CO2e/MJ]]&gt;(0.5*VLOOKUP(HBL[[#This Row],[Användningsområde]],Användningsområde[],2,FALSE)),"Utsläppsminskningen är mindre än 50 % och uppfyller därför inte hållbarhetskriterierna",""),"")</f>
        <v/>
      </c>
      <c r="AD948" s="55"/>
    </row>
    <row r="949" spans="2:30" x14ac:dyDescent="0.35">
      <c r="B949" s="9" t="str">
        <f>IF(HBL[[#This Row],[Hållbar mängd]]&gt;0,IF(HBL[[#This Row],[Enhet]]=Listor!$A$44,HBL[[#This Row],[Hållbar mängd]]*HBL[[#This Row],[Effektivt värmevärde]]*1000,HBL[[#This Row],[Hållbar mängd]]*HBL[[#This Row],[Effektivt värmevärde]]),"")</f>
        <v/>
      </c>
      <c r="C949" s="120" t="str">
        <f>IFERROR(IF(VLOOKUP(HBL[[#This Row],[Drivmedel]],DML_drivmedel[[FuelID]:[Reduktionsplikt]],10,FALSE)="Ja",VLOOKUP(HBL[[#This Row],[Drivmedelskategori]],Drivmedel[],5,FALSE),""),"")</f>
        <v/>
      </c>
      <c r="D949" s="9" t="str">
        <f>IFERROR(IF(HBL[[#This Row],[Hållbar mängd]]&gt;0,HBL[[#This Row],[Växthusgasutsläpp g CO2e/MJ]]*HBL[[#This Row],[Energimängd MJ]]/1000000,""),"")</f>
        <v/>
      </c>
      <c r="E949" s="9" t="str">
        <f>IF(HBL[[#This Row],[Hållbar mängd]]&gt;0,CONCATENATE(Rapporteringsår,"-",HBL[[#This Row],[ID]]),"")</f>
        <v/>
      </c>
      <c r="F949" s="9" t="str">
        <f>IF(HBL[[#This Row],[Hållbar mängd]]&gt;0,Organisationsnummer,"")</f>
        <v/>
      </c>
      <c r="G949" s="9" t="str">
        <f>IF(HBL[[#This Row],[Hållbar mängd]]&gt;0,Rapporteringsår,"")</f>
        <v/>
      </c>
      <c r="H949" s="76" t="str">
        <f>IFERROR(VLOOKUP(HBL[[#This Row],[Råvara]],Råvaror!$B$3:$D$81,3,FALSE),"")</f>
        <v/>
      </c>
      <c r="I949" s="76" t="str">
        <f>IFERROR(VLOOKUP(HBL[[#This Row],[Råvara]],Råvaror!$B$3:$E$81,4,FALSE),"")</f>
        <v/>
      </c>
      <c r="J949" s="76" t="str">
        <f>IFERROR(VLOOKUP(HBL[[#This Row],[Drivmedel]],DML_drivmedel[[FuelID]:[Drivmedel]],6,FALSE),"")</f>
        <v/>
      </c>
      <c r="K949" s="148">
        <v>3947</v>
      </c>
      <c r="L949" s="3"/>
      <c r="M949" s="3"/>
      <c r="N949" s="3"/>
      <c r="O949" s="78"/>
      <c r="P949" s="3"/>
      <c r="Q949" s="3" t="str">
        <f>IFERROR(HLOOKUP(HBL[[#This Row],[Bränslekategori]],Listor!$G$292:$N$306,IF(HBL[[#This Row],[Enhet]]=Listor!$A$44,14,IF(HBL[[#This Row],[Enhet]]=Listor!$A$45,15,"")),FALSE),"")</f>
        <v/>
      </c>
      <c r="R949" s="3"/>
      <c r="S949" s="3"/>
      <c r="T949" s="3"/>
      <c r="U949" s="3"/>
      <c r="V949" s="3"/>
      <c r="W949" s="3"/>
      <c r="X949" s="3"/>
      <c r="Y949" s="77" t="str">
        <f>IF(HBL[[#This Row],[Produktionskedja]]&lt;&gt;"",VLOOKUP(HBL[[#This Row],[Produktionskedja]],Normalvärden[],4,FALSE),"")</f>
        <v/>
      </c>
      <c r="Z949" s="54"/>
      <c r="AA949" s="3"/>
      <c r="AB949" s="54"/>
      <c r="AC949" s="55" t="str">
        <f>IF(HBL[[#This Row],[Växthusgasutsläpp g CO2e/MJ]]&lt;&gt;"",IF(HBL[[#This Row],[Växthusgasutsläpp g CO2e/MJ]]&gt;(0.5*VLOOKUP(HBL[[#This Row],[Användningsområde]],Användningsområde[],2,FALSE)),"Utsläppsminskningen är mindre än 50 % och uppfyller därför inte hållbarhetskriterierna",""),"")</f>
        <v/>
      </c>
      <c r="AD949" s="55"/>
    </row>
    <row r="950" spans="2:30" x14ac:dyDescent="0.35">
      <c r="B950" s="9" t="str">
        <f>IF(HBL[[#This Row],[Hållbar mängd]]&gt;0,IF(HBL[[#This Row],[Enhet]]=Listor!$A$44,HBL[[#This Row],[Hållbar mängd]]*HBL[[#This Row],[Effektivt värmevärde]]*1000,HBL[[#This Row],[Hållbar mängd]]*HBL[[#This Row],[Effektivt värmevärde]]),"")</f>
        <v/>
      </c>
      <c r="C950" s="120" t="str">
        <f>IFERROR(IF(VLOOKUP(HBL[[#This Row],[Drivmedel]],DML_drivmedel[[FuelID]:[Reduktionsplikt]],10,FALSE)="Ja",VLOOKUP(HBL[[#This Row],[Drivmedelskategori]],Drivmedel[],5,FALSE),""),"")</f>
        <v/>
      </c>
      <c r="D950" s="9" t="str">
        <f>IFERROR(IF(HBL[[#This Row],[Hållbar mängd]]&gt;0,HBL[[#This Row],[Växthusgasutsläpp g CO2e/MJ]]*HBL[[#This Row],[Energimängd MJ]]/1000000,""),"")</f>
        <v/>
      </c>
      <c r="E950" s="9" t="str">
        <f>IF(HBL[[#This Row],[Hållbar mängd]]&gt;0,CONCATENATE(Rapporteringsår,"-",HBL[[#This Row],[ID]]),"")</f>
        <v/>
      </c>
      <c r="F950" s="9" t="str">
        <f>IF(HBL[[#This Row],[Hållbar mängd]]&gt;0,Organisationsnummer,"")</f>
        <v/>
      </c>
      <c r="G950" s="9" t="str">
        <f>IF(HBL[[#This Row],[Hållbar mängd]]&gt;0,Rapporteringsår,"")</f>
        <v/>
      </c>
      <c r="H950" s="76" t="str">
        <f>IFERROR(VLOOKUP(HBL[[#This Row],[Råvara]],Råvaror!$B$3:$D$81,3,FALSE),"")</f>
        <v/>
      </c>
      <c r="I950" s="76" t="str">
        <f>IFERROR(VLOOKUP(HBL[[#This Row],[Råvara]],Råvaror!$B$3:$E$81,4,FALSE),"")</f>
        <v/>
      </c>
      <c r="J950" s="76" t="str">
        <f>IFERROR(VLOOKUP(HBL[[#This Row],[Drivmedel]],DML_drivmedel[[FuelID]:[Drivmedel]],6,FALSE),"")</f>
        <v/>
      </c>
      <c r="K950" s="148">
        <v>3948</v>
      </c>
      <c r="L950" s="3"/>
      <c r="M950" s="3"/>
      <c r="N950" s="3"/>
      <c r="O950" s="78"/>
      <c r="P950" s="3"/>
      <c r="Q950" s="3" t="str">
        <f>IFERROR(HLOOKUP(HBL[[#This Row],[Bränslekategori]],Listor!$G$292:$N$306,IF(HBL[[#This Row],[Enhet]]=Listor!$A$44,14,IF(HBL[[#This Row],[Enhet]]=Listor!$A$45,15,"")),FALSE),"")</f>
        <v/>
      </c>
      <c r="R950" s="3"/>
      <c r="S950" s="3"/>
      <c r="T950" s="3"/>
      <c r="U950" s="3"/>
      <c r="V950" s="3"/>
      <c r="W950" s="3"/>
      <c r="X950" s="3"/>
      <c r="Y950" s="77" t="str">
        <f>IF(HBL[[#This Row],[Produktionskedja]]&lt;&gt;"",VLOOKUP(HBL[[#This Row],[Produktionskedja]],Normalvärden[],4,FALSE),"")</f>
        <v/>
      </c>
      <c r="Z950" s="54"/>
      <c r="AA950" s="3"/>
      <c r="AB950" s="54"/>
      <c r="AC950" s="55" t="str">
        <f>IF(HBL[[#This Row],[Växthusgasutsläpp g CO2e/MJ]]&lt;&gt;"",IF(HBL[[#This Row],[Växthusgasutsläpp g CO2e/MJ]]&gt;(0.5*VLOOKUP(HBL[[#This Row],[Användningsområde]],Användningsområde[],2,FALSE)),"Utsläppsminskningen är mindre än 50 % och uppfyller därför inte hållbarhetskriterierna",""),"")</f>
        <v/>
      </c>
      <c r="AD950" s="55"/>
    </row>
    <row r="951" spans="2:30" x14ac:dyDescent="0.35">
      <c r="B951" s="9" t="str">
        <f>IF(HBL[[#This Row],[Hållbar mängd]]&gt;0,IF(HBL[[#This Row],[Enhet]]=Listor!$A$44,HBL[[#This Row],[Hållbar mängd]]*HBL[[#This Row],[Effektivt värmevärde]]*1000,HBL[[#This Row],[Hållbar mängd]]*HBL[[#This Row],[Effektivt värmevärde]]),"")</f>
        <v/>
      </c>
      <c r="C951" s="120" t="str">
        <f>IFERROR(IF(VLOOKUP(HBL[[#This Row],[Drivmedel]],DML_drivmedel[[FuelID]:[Reduktionsplikt]],10,FALSE)="Ja",VLOOKUP(HBL[[#This Row],[Drivmedelskategori]],Drivmedel[],5,FALSE),""),"")</f>
        <v/>
      </c>
      <c r="D951" s="9" t="str">
        <f>IFERROR(IF(HBL[[#This Row],[Hållbar mängd]]&gt;0,HBL[[#This Row],[Växthusgasutsläpp g CO2e/MJ]]*HBL[[#This Row],[Energimängd MJ]]/1000000,""),"")</f>
        <v/>
      </c>
      <c r="E951" s="9" t="str">
        <f>IF(HBL[[#This Row],[Hållbar mängd]]&gt;0,CONCATENATE(Rapporteringsår,"-",HBL[[#This Row],[ID]]),"")</f>
        <v/>
      </c>
      <c r="F951" s="9" t="str">
        <f>IF(HBL[[#This Row],[Hållbar mängd]]&gt;0,Organisationsnummer,"")</f>
        <v/>
      </c>
      <c r="G951" s="9" t="str">
        <f>IF(HBL[[#This Row],[Hållbar mängd]]&gt;0,Rapporteringsår,"")</f>
        <v/>
      </c>
      <c r="H951" s="76" t="str">
        <f>IFERROR(VLOOKUP(HBL[[#This Row],[Råvara]],Råvaror!$B$3:$D$81,3,FALSE),"")</f>
        <v/>
      </c>
      <c r="I951" s="76" t="str">
        <f>IFERROR(VLOOKUP(HBL[[#This Row],[Råvara]],Råvaror!$B$3:$E$81,4,FALSE),"")</f>
        <v/>
      </c>
      <c r="J951" s="76" t="str">
        <f>IFERROR(VLOOKUP(HBL[[#This Row],[Drivmedel]],DML_drivmedel[[FuelID]:[Drivmedel]],6,FALSE),"")</f>
        <v/>
      </c>
      <c r="K951" s="148">
        <v>3949</v>
      </c>
      <c r="L951" s="3"/>
      <c r="M951" s="3"/>
      <c r="N951" s="3"/>
      <c r="O951" s="78"/>
      <c r="P951" s="3"/>
      <c r="Q951" s="3" t="str">
        <f>IFERROR(HLOOKUP(HBL[[#This Row],[Bränslekategori]],Listor!$G$292:$N$306,IF(HBL[[#This Row],[Enhet]]=Listor!$A$44,14,IF(HBL[[#This Row],[Enhet]]=Listor!$A$45,15,"")),FALSE),"")</f>
        <v/>
      </c>
      <c r="R951" s="3"/>
      <c r="S951" s="3"/>
      <c r="T951" s="3"/>
      <c r="U951" s="3"/>
      <c r="V951" s="3"/>
      <c r="W951" s="3"/>
      <c r="X951" s="3"/>
      <c r="Y951" s="77" t="str">
        <f>IF(HBL[[#This Row],[Produktionskedja]]&lt;&gt;"",VLOOKUP(HBL[[#This Row],[Produktionskedja]],Normalvärden[],4,FALSE),"")</f>
        <v/>
      </c>
      <c r="Z951" s="54"/>
      <c r="AA951" s="3"/>
      <c r="AB951" s="54"/>
      <c r="AC951" s="55" t="str">
        <f>IF(HBL[[#This Row],[Växthusgasutsläpp g CO2e/MJ]]&lt;&gt;"",IF(HBL[[#This Row],[Växthusgasutsläpp g CO2e/MJ]]&gt;(0.5*VLOOKUP(HBL[[#This Row],[Användningsområde]],Användningsområde[],2,FALSE)),"Utsläppsminskningen är mindre än 50 % och uppfyller därför inte hållbarhetskriterierna",""),"")</f>
        <v/>
      </c>
      <c r="AD951" s="55"/>
    </row>
    <row r="952" spans="2:30" x14ac:dyDescent="0.35">
      <c r="B952" s="9" t="str">
        <f>IF(HBL[[#This Row],[Hållbar mängd]]&gt;0,IF(HBL[[#This Row],[Enhet]]=Listor!$A$44,HBL[[#This Row],[Hållbar mängd]]*HBL[[#This Row],[Effektivt värmevärde]]*1000,HBL[[#This Row],[Hållbar mängd]]*HBL[[#This Row],[Effektivt värmevärde]]),"")</f>
        <v/>
      </c>
      <c r="C952" s="120" t="str">
        <f>IFERROR(IF(VLOOKUP(HBL[[#This Row],[Drivmedel]],DML_drivmedel[[FuelID]:[Reduktionsplikt]],10,FALSE)="Ja",VLOOKUP(HBL[[#This Row],[Drivmedelskategori]],Drivmedel[],5,FALSE),""),"")</f>
        <v/>
      </c>
      <c r="D952" s="9" t="str">
        <f>IFERROR(IF(HBL[[#This Row],[Hållbar mängd]]&gt;0,HBL[[#This Row],[Växthusgasutsläpp g CO2e/MJ]]*HBL[[#This Row],[Energimängd MJ]]/1000000,""),"")</f>
        <v/>
      </c>
      <c r="E952" s="9" t="str">
        <f>IF(HBL[[#This Row],[Hållbar mängd]]&gt;0,CONCATENATE(Rapporteringsår,"-",HBL[[#This Row],[ID]]),"")</f>
        <v/>
      </c>
      <c r="F952" s="9" t="str">
        <f>IF(HBL[[#This Row],[Hållbar mängd]]&gt;0,Organisationsnummer,"")</f>
        <v/>
      </c>
      <c r="G952" s="9" t="str">
        <f>IF(HBL[[#This Row],[Hållbar mängd]]&gt;0,Rapporteringsår,"")</f>
        <v/>
      </c>
      <c r="H952" s="76" t="str">
        <f>IFERROR(VLOOKUP(HBL[[#This Row],[Råvara]],Råvaror!$B$3:$D$81,3,FALSE),"")</f>
        <v/>
      </c>
      <c r="I952" s="76" t="str">
        <f>IFERROR(VLOOKUP(HBL[[#This Row],[Råvara]],Råvaror!$B$3:$E$81,4,FALSE),"")</f>
        <v/>
      </c>
      <c r="J952" s="76" t="str">
        <f>IFERROR(VLOOKUP(HBL[[#This Row],[Drivmedel]],DML_drivmedel[[FuelID]:[Drivmedel]],6,FALSE),"")</f>
        <v/>
      </c>
      <c r="K952" s="148">
        <v>3950</v>
      </c>
      <c r="L952" s="3"/>
      <c r="M952" s="3"/>
      <c r="N952" s="3"/>
      <c r="O952" s="78"/>
      <c r="P952" s="3"/>
      <c r="Q952" s="3" t="str">
        <f>IFERROR(HLOOKUP(HBL[[#This Row],[Bränslekategori]],Listor!$G$292:$N$306,IF(HBL[[#This Row],[Enhet]]=Listor!$A$44,14,IF(HBL[[#This Row],[Enhet]]=Listor!$A$45,15,"")),FALSE),"")</f>
        <v/>
      </c>
      <c r="R952" s="3"/>
      <c r="S952" s="3"/>
      <c r="T952" s="3"/>
      <c r="U952" s="3"/>
      <c r="V952" s="3"/>
      <c r="W952" s="3"/>
      <c r="X952" s="3"/>
      <c r="Y952" s="77" t="str">
        <f>IF(HBL[[#This Row],[Produktionskedja]]&lt;&gt;"",VLOOKUP(HBL[[#This Row],[Produktionskedja]],Normalvärden[],4,FALSE),"")</f>
        <v/>
      </c>
      <c r="Z952" s="54"/>
      <c r="AA952" s="3"/>
      <c r="AB952" s="54"/>
      <c r="AC952" s="55" t="str">
        <f>IF(HBL[[#This Row],[Växthusgasutsläpp g CO2e/MJ]]&lt;&gt;"",IF(HBL[[#This Row],[Växthusgasutsläpp g CO2e/MJ]]&gt;(0.5*VLOOKUP(HBL[[#This Row],[Användningsområde]],Användningsområde[],2,FALSE)),"Utsläppsminskningen är mindre än 50 % och uppfyller därför inte hållbarhetskriterierna",""),"")</f>
        <v/>
      </c>
      <c r="AD952" s="55"/>
    </row>
    <row r="953" spans="2:30" x14ac:dyDescent="0.35">
      <c r="B953" s="9" t="str">
        <f>IF(HBL[[#This Row],[Hållbar mängd]]&gt;0,IF(HBL[[#This Row],[Enhet]]=Listor!$A$44,HBL[[#This Row],[Hållbar mängd]]*HBL[[#This Row],[Effektivt värmevärde]]*1000,HBL[[#This Row],[Hållbar mängd]]*HBL[[#This Row],[Effektivt värmevärde]]),"")</f>
        <v/>
      </c>
      <c r="C953" s="120" t="str">
        <f>IFERROR(IF(VLOOKUP(HBL[[#This Row],[Drivmedel]],DML_drivmedel[[FuelID]:[Reduktionsplikt]],10,FALSE)="Ja",VLOOKUP(HBL[[#This Row],[Drivmedelskategori]],Drivmedel[],5,FALSE),""),"")</f>
        <v/>
      </c>
      <c r="D953" s="9" t="str">
        <f>IFERROR(IF(HBL[[#This Row],[Hållbar mängd]]&gt;0,HBL[[#This Row],[Växthusgasutsläpp g CO2e/MJ]]*HBL[[#This Row],[Energimängd MJ]]/1000000,""),"")</f>
        <v/>
      </c>
      <c r="E953" s="9" t="str">
        <f>IF(HBL[[#This Row],[Hållbar mängd]]&gt;0,CONCATENATE(Rapporteringsår,"-",HBL[[#This Row],[ID]]),"")</f>
        <v/>
      </c>
      <c r="F953" s="9" t="str">
        <f>IF(HBL[[#This Row],[Hållbar mängd]]&gt;0,Organisationsnummer,"")</f>
        <v/>
      </c>
      <c r="G953" s="9" t="str">
        <f>IF(HBL[[#This Row],[Hållbar mängd]]&gt;0,Rapporteringsår,"")</f>
        <v/>
      </c>
      <c r="H953" s="76" t="str">
        <f>IFERROR(VLOOKUP(HBL[[#This Row],[Råvara]],Råvaror!$B$3:$D$81,3,FALSE),"")</f>
        <v/>
      </c>
      <c r="I953" s="76" t="str">
        <f>IFERROR(VLOOKUP(HBL[[#This Row],[Råvara]],Råvaror!$B$3:$E$81,4,FALSE),"")</f>
        <v/>
      </c>
      <c r="J953" s="76" t="str">
        <f>IFERROR(VLOOKUP(HBL[[#This Row],[Drivmedel]],DML_drivmedel[[FuelID]:[Drivmedel]],6,FALSE),"")</f>
        <v/>
      </c>
      <c r="K953" s="148">
        <v>3951</v>
      </c>
      <c r="L953" s="3"/>
      <c r="M953" s="3"/>
      <c r="N953" s="3"/>
      <c r="O953" s="78"/>
      <c r="P953" s="3"/>
      <c r="Q953" s="3" t="str">
        <f>IFERROR(HLOOKUP(HBL[[#This Row],[Bränslekategori]],Listor!$G$292:$N$306,IF(HBL[[#This Row],[Enhet]]=Listor!$A$44,14,IF(HBL[[#This Row],[Enhet]]=Listor!$A$45,15,"")),FALSE),"")</f>
        <v/>
      </c>
      <c r="R953" s="3"/>
      <c r="S953" s="3"/>
      <c r="T953" s="3"/>
      <c r="U953" s="3"/>
      <c r="V953" s="3"/>
      <c r="W953" s="3"/>
      <c r="X953" s="3"/>
      <c r="Y953" s="77" t="str">
        <f>IF(HBL[[#This Row],[Produktionskedja]]&lt;&gt;"",VLOOKUP(HBL[[#This Row],[Produktionskedja]],Normalvärden[],4,FALSE),"")</f>
        <v/>
      </c>
      <c r="Z953" s="54"/>
      <c r="AA953" s="3"/>
      <c r="AB953" s="54"/>
      <c r="AC953" s="55" t="str">
        <f>IF(HBL[[#This Row],[Växthusgasutsläpp g CO2e/MJ]]&lt;&gt;"",IF(HBL[[#This Row],[Växthusgasutsläpp g CO2e/MJ]]&gt;(0.5*VLOOKUP(HBL[[#This Row],[Användningsområde]],Användningsområde[],2,FALSE)),"Utsläppsminskningen är mindre än 50 % och uppfyller därför inte hållbarhetskriterierna",""),"")</f>
        <v/>
      </c>
      <c r="AD953" s="55"/>
    </row>
    <row r="954" spans="2:30" x14ac:dyDescent="0.35">
      <c r="B954" s="9" t="str">
        <f>IF(HBL[[#This Row],[Hållbar mängd]]&gt;0,IF(HBL[[#This Row],[Enhet]]=Listor!$A$44,HBL[[#This Row],[Hållbar mängd]]*HBL[[#This Row],[Effektivt värmevärde]]*1000,HBL[[#This Row],[Hållbar mängd]]*HBL[[#This Row],[Effektivt värmevärde]]),"")</f>
        <v/>
      </c>
      <c r="C954" s="120" t="str">
        <f>IFERROR(IF(VLOOKUP(HBL[[#This Row],[Drivmedel]],DML_drivmedel[[FuelID]:[Reduktionsplikt]],10,FALSE)="Ja",VLOOKUP(HBL[[#This Row],[Drivmedelskategori]],Drivmedel[],5,FALSE),""),"")</f>
        <v/>
      </c>
      <c r="D954" s="9" t="str">
        <f>IFERROR(IF(HBL[[#This Row],[Hållbar mängd]]&gt;0,HBL[[#This Row],[Växthusgasutsläpp g CO2e/MJ]]*HBL[[#This Row],[Energimängd MJ]]/1000000,""),"")</f>
        <v/>
      </c>
      <c r="E954" s="9" t="str">
        <f>IF(HBL[[#This Row],[Hållbar mängd]]&gt;0,CONCATENATE(Rapporteringsår,"-",HBL[[#This Row],[ID]]),"")</f>
        <v/>
      </c>
      <c r="F954" s="9" t="str">
        <f>IF(HBL[[#This Row],[Hållbar mängd]]&gt;0,Organisationsnummer,"")</f>
        <v/>
      </c>
      <c r="G954" s="9" t="str">
        <f>IF(HBL[[#This Row],[Hållbar mängd]]&gt;0,Rapporteringsår,"")</f>
        <v/>
      </c>
      <c r="H954" s="76" t="str">
        <f>IFERROR(VLOOKUP(HBL[[#This Row],[Råvara]],Råvaror!$B$3:$D$81,3,FALSE),"")</f>
        <v/>
      </c>
      <c r="I954" s="76" t="str">
        <f>IFERROR(VLOOKUP(HBL[[#This Row],[Råvara]],Råvaror!$B$3:$E$81,4,FALSE),"")</f>
        <v/>
      </c>
      <c r="J954" s="76" t="str">
        <f>IFERROR(VLOOKUP(HBL[[#This Row],[Drivmedel]],DML_drivmedel[[FuelID]:[Drivmedel]],6,FALSE),"")</f>
        <v/>
      </c>
      <c r="K954" s="148">
        <v>3952</v>
      </c>
      <c r="L954" s="3"/>
      <c r="M954" s="3"/>
      <c r="N954" s="3"/>
      <c r="O954" s="78"/>
      <c r="P954" s="3"/>
      <c r="Q954" s="3" t="str">
        <f>IFERROR(HLOOKUP(HBL[[#This Row],[Bränslekategori]],Listor!$G$292:$N$306,IF(HBL[[#This Row],[Enhet]]=Listor!$A$44,14,IF(HBL[[#This Row],[Enhet]]=Listor!$A$45,15,"")),FALSE),"")</f>
        <v/>
      </c>
      <c r="R954" s="3"/>
      <c r="S954" s="3"/>
      <c r="T954" s="3"/>
      <c r="U954" s="3"/>
      <c r="V954" s="3"/>
      <c r="W954" s="3"/>
      <c r="X954" s="3"/>
      <c r="Y954" s="77" t="str">
        <f>IF(HBL[[#This Row],[Produktionskedja]]&lt;&gt;"",VLOOKUP(HBL[[#This Row],[Produktionskedja]],Normalvärden[],4,FALSE),"")</f>
        <v/>
      </c>
      <c r="Z954" s="54"/>
      <c r="AA954" s="3"/>
      <c r="AB954" s="54"/>
      <c r="AC954" s="55" t="str">
        <f>IF(HBL[[#This Row],[Växthusgasutsläpp g CO2e/MJ]]&lt;&gt;"",IF(HBL[[#This Row],[Växthusgasutsläpp g CO2e/MJ]]&gt;(0.5*VLOOKUP(HBL[[#This Row],[Användningsområde]],Användningsområde[],2,FALSE)),"Utsläppsminskningen är mindre än 50 % och uppfyller därför inte hållbarhetskriterierna",""),"")</f>
        <v/>
      </c>
      <c r="AD954" s="55"/>
    </row>
    <row r="955" spans="2:30" x14ac:dyDescent="0.35">
      <c r="B955" s="9" t="str">
        <f>IF(HBL[[#This Row],[Hållbar mängd]]&gt;0,IF(HBL[[#This Row],[Enhet]]=Listor!$A$44,HBL[[#This Row],[Hållbar mängd]]*HBL[[#This Row],[Effektivt värmevärde]]*1000,HBL[[#This Row],[Hållbar mängd]]*HBL[[#This Row],[Effektivt värmevärde]]),"")</f>
        <v/>
      </c>
      <c r="C955" s="120" t="str">
        <f>IFERROR(IF(VLOOKUP(HBL[[#This Row],[Drivmedel]],DML_drivmedel[[FuelID]:[Reduktionsplikt]],10,FALSE)="Ja",VLOOKUP(HBL[[#This Row],[Drivmedelskategori]],Drivmedel[],5,FALSE),""),"")</f>
        <v/>
      </c>
      <c r="D955" s="9" t="str">
        <f>IFERROR(IF(HBL[[#This Row],[Hållbar mängd]]&gt;0,HBL[[#This Row],[Växthusgasutsläpp g CO2e/MJ]]*HBL[[#This Row],[Energimängd MJ]]/1000000,""),"")</f>
        <v/>
      </c>
      <c r="E955" s="9" t="str">
        <f>IF(HBL[[#This Row],[Hållbar mängd]]&gt;0,CONCATENATE(Rapporteringsår,"-",HBL[[#This Row],[ID]]),"")</f>
        <v/>
      </c>
      <c r="F955" s="9" t="str">
        <f>IF(HBL[[#This Row],[Hållbar mängd]]&gt;0,Organisationsnummer,"")</f>
        <v/>
      </c>
      <c r="G955" s="9" t="str">
        <f>IF(HBL[[#This Row],[Hållbar mängd]]&gt;0,Rapporteringsår,"")</f>
        <v/>
      </c>
      <c r="H955" s="76" t="str">
        <f>IFERROR(VLOOKUP(HBL[[#This Row],[Råvara]],Råvaror!$B$3:$D$81,3,FALSE),"")</f>
        <v/>
      </c>
      <c r="I955" s="76" t="str">
        <f>IFERROR(VLOOKUP(HBL[[#This Row],[Råvara]],Råvaror!$B$3:$E$81,4,FALSE),"")</f>
        <v/>
      </c>
      <c r="J955" s="76" t="str">
        <f>IFERROR(VLOOKUP(HBL[[#This Row],[Drivmedel]],DML_drivmedel[[FuelID]:[Drivmedel]],6,FALSE),"")</f>
        <v/>
      </c>
      <c r="K955" s="148">
        <v>3953</v>
      </c>
      <c r="L955" s="3"/>
      <c r="M955" s="3"/>
      <c r="N955" s="3"/>
      <c r="O955" s="78"/>
      <c r="P955" s="3"/>
      <c r="Q955" s="3" t="str">
        <f>IFERROR(HLOOKUP(HBL[[#This Row],[Bränslekategori]],Listor!$G$292:$N$306,IF(HBL[[#This Row],[Enhet]]=Listor!$A$44,14,IF(HBL[[#This Row],[Enhet]]=Listor!$A$45,15,"")),FALSE),"")</f>
        <v/>
      </c>
      <c r="R955" s="3"/>
      <c r="S955" s="3"/>
      <c r="T955" s="3"/>
      <c r="U955" s="3"/>
      <c r="V955" s="3"/>
      <c r="W955" s="3"/>
      <c r="X955" s="3"/>
      <c r="Y955" s="77" t="str">
        <f>IF(HBL[[#This Row],[Produktionskedja]]&lt;&gt;"",VLOOKUP(HBL[[#This Row],[Produktionskedja]],Normalvärden[],4,FALSE),"")</f>
        <v/>
      </c>
      <c r="Z955" s="54"/>
      <c r="AA955" s="3"/>
      <c r="AB955" s="54"/>
      <c r="AC955" s="55" t="str">
        <f>IF(HBL[[#This Row],[Växthusgasutsläpp g CO2e/MJ]]&lt;&gt;"",IF(HBL[[#This Row],[Växthusgasutsläpp g CO2e/MJ]]&gt;(0.5*VLOOKUP(HBL[[#This Row],[Användningsområde]],Användningsområde[],2,FALSE)),"Utsläppsminskningen är mindre än 50 % och uppfyller därför inte hållbarhetskriterierna",""),"")</f>
        <v/>
      </c>
      <c r="AD955" s="55"/>
    </row>
    <row r="956" spans="2:30" x14ac:dyDescent="0.35">
      <c r="B956" s="9" t="str">
        <f>IF(HBL[[#This Row],[Hållbar mängd]]&gt;0,IF(HBL[[#This Row],[Enhet]]=Listor!$A$44,HBL[[#This Row],[Hållbar mängd]]*HBL[[#This Row],[Effektivt värmevärde]]*1000,HBL[[#This Row],[Hållbar mängd]]*HBL[[#This Row],[Effektivt värmevärde]]),"")</f>
        <v/>
      </c>
      <c r="C956" s="120" t="str">
        <f>IFERROR(IF(VLOOKUP(HBL[[#This Row],[Drivmedel]],DML_drivmedel[[FuelID]:[Reduktionsplikt]],10,FALSE)="Ja",VLOOKUP(HBL[[#This Row],[Drivmedelskategori]],Drivmedel[],5,FALSE),""),"")</f>
        <v/>
      </c>
      <c r="D956" s="9" t="str">
        <f>IFERROR(IF(HBL[[#This Row],[Hållbar mängd]]&gt;0,HBL[[#This Row],[Växthusgasutsläpp g CO2e/MJ]]*HBL[[#This Row],[Energimängd MJ]]/1000000,""),"")</f>
        <v/>
      </c>
      <c r="E956" s="9" t="str">
        <f>IF(HBL[[#This Row],[Hållbar mängd]]&gt;0,CONCATENATE(Rapporteringsår,"-",HBL[[#This Row],[ID]]),"")</f>
        <v/>
      </c>
      <c r="F956" s="9" t="str">
        <f>IF(HBL[[#This Row],[Hållbar mängd]]&gt;0,Organisationsnummer,"")</f>
        <v/>
      </c>
      <c r="G956" s="9" t="str">
        <f>IF(HBL[[#This Row],[Hållbar mängd]]&gt;0,Rapporteringsår,"")</f>
        <v/>
      </c>
      <c r="H956" s="76" t="str">
        <f>IFERROR(VLOOKUP(HBL[[#This Row],[Råvara]],Råvaror!$B$3:$D$81,3,FALSE),"")</f>
        <v/>
      </c>
      <c r="I956" s="76" t="str">
        <f>IFERROR(VLOOKUP(HBL[[#This Row],[Råvara]],Råvaror!$B$3:$E$81,4,FALSE),"")</f>
        <v/>
      </c>
      <c r="J956" s="76" t="str">
        <f>IFERROR(VLOOKUP(HBL[[#This Row],[Drivmedel]],DML_drivmedel[[FuelID]:[Drivmedel]],6,FALSE),"")</f>
        <v/>
      </c>
      <c r="K956" s="148">
        <v>3954</v>
      </c>
      <c r="L956" s="3"/>
      <c r="M956" s="3"/>
      <c r="N956" s="3"/>
      <c r="O956" s="78"/>
      <c r="P956" s="3"/>
      <c r="Q956" s="3" t="str">
        <f>IFERROR(HLOOKUP(HBL[[#This Row],[Bränslekategori]],Listor!$G$292:$N$306,IF(HBL[[#This Row],[Enhet]]=Listor!$A$44,14,IF(HBL[[#This Row],[Enhet]]=Listor!$A$45,15,"")),FALSE),"")</f>
        <v/>
      </c>
      <c r="R956" s="3"/>
      <c r="S956" s="3"/>
      <c r="T956" s="3"/>
      <c r="U956" s="3"/>
      <c r="V956" s="3"/>
      <c r="W956" s="3"/>
      <c r="X956" s="3"/>
      <c r="Y956" s="77" t="str">
        <f>IF(HBL[[#This Row],[Produktionskedja]]&lt;&gt;"",VLOOKUP(HBL[[#This Row],[Produktionskedja]],Normalvärden[],4,FALSE),"")</f>
        <v/>
      </c>
      <c r="Z956" s="54"/>
      <c r="AA956" s="3"/>
      <c r="AB956" s="54"/>
      <c r="AC956" s="55" t="str">
        <f>IF(HBL[[#This Row],[Växthusgasutsläpp g CO2e/MJ]]&lt;&gt;"",IF(HBL[[#This Row],[Växthusgasutsläpp g CO2e/MJ]]&gt;(0.5*VLOOKUP(HBL[[#This Row],[Användningsområde]],Användningsområde[],2,FALSE)),"Utsläppsminskningen är mindre än 50 % och uppfyller därför inte hållbarhetskriterierna",""),"")</f>
        <v/>
      </c>
      <c r="AD956" s="55"/>
    </row>
    <row r="957" spans="2:30" x14ac:dyDescent="0.35">
      <c r="B957" s="9" t="str">
        <f>IF(HBL[[#This Row],[Hållbar mängd]]&gt;0,IF(HBL[[#This Row],[Enhet]]=Listor!$A$44,HBL[[#This Row],[Hållbar mängd]]*HBL[[#This Row],[Effektivt värmevärde]]*1000,HBL[[#This Row],[Hållbar mängd]]*HBL[[#This Row],[Effektivt värmevärde]]),"")</f>
        <v/>
      </c>
      <c r="C957" s="120" t="str">
        <f>IFERROR(IF(VLOOKUP(HBL[[#This Row],[Drivmedel]],DML_drivmedel[[FuelID]:[Reduktionsplikt]],10,FALSE)="Ja",VLOOKUP(HBL[[#This Row],[Drivmedelskategori]],Drivmedel[],5,FALSE),""),"")</f>
        <v/>
      </c>
      <c r="D957" s="9" t="str">
        <f>IFERROR(IF(HBL[[#This Row],[Hållbar mängd]]&gt;0,HBL[[#This Row],[Växthusgasutsläpp g CO2e/MJ]]*HBL[[#This Row],[Energimängd MJ]]/1000000,""),"")</f>
        <v/>
      </c>
      <c r="E957" s="9" t="str">
        <f>IF(HBL[[#This Row],[Hållbar mängd]]&gt;0,CONCATENATE(Rapporteringsår,"-",HBL[[#This Row],[ID]]),"")</f>
        <v/>
      </c>
      <c r="F957" s="9" t="str">
        <f>IF(HBL[[#This Row],[Hållbar mängd]]&gt;0,Organisationsnummer,"")</f>
        <v/>
      </c>
      <c r="G957" s="9" t="str">
        <f>IF(HBL[[#This Row],[Hållbar mängd]]&gt;0,Rapporteringsår,"")</f>
        <v/>
      </c>
      <c r="H957" s="76" t="str">
        <f>IFERROR(VLOOKUP(HBL[[#This Row],[Råvara]],Råvaror!$B$3:$D$81,3,FALSE),"")</f>
        <v/>
      </c>
      <c r="I957" s="76" t="str">
        <f>IFERROR(VLOOKUP(HBL[[#This Row],[Råvara]],Råvaror!$B$3:$E$81,4,FALSE),"")</f>
        <v/>
      </c>
      <c r="J957" s="76" t="str">
        <f>IFERROR(VLOOKUP(HBL[[#This Row],[Drivmedel]],DML_drivmedel[[FuelID]:[Drivmedel]],6,FALSE),"")</f>
        <v/>
      </c>
      <c r="K957" s="148">
        <v>3955</v>
      </c>
      <c r="L957" s="3"/>
      <c r="M957" s="3"/>
      <c r="N957" s="3"/>
      <c r="O957" s="78"/>
      <c r="P957" s="3"/>
      <c r="Q957" s="3" t="str">
        <f>IFERROR(HLOOKUP(HBL[[#This Row],[Bränslekategori]],Listor!$G$292:$N$306,IF(HBL[[#This Row],[Enhet]]=Listor!$A$44,14,IF(HBL[[#This Row],[Enhet]]=Listor!$A$45,15,"")),FALSE),"")</f>
        <v/>
      </c>
      <c r="R957" s="3"/>
      <c r="S957" s="3"/>
      <c r="T957" s="3"/>
      <c r="U957" s="3"/>
      <c r="V957" s="3"/>
      <c r="W957" s="3"/>
      <c r="X957" s="3"/>
      <c r="Y957" s="77" t="str">
        <f>IF(HBL[[#This Row],[Produktionskedja]]&lt;&gt;"",VLOOKUP(HBL[[#This Row],[Produktionskedja]],Normalvärden[],4,FALSE),"")</f>
        <v/>
      </c>
      <c r="Z957" s="54"/>
      <c r="AA957" s="3"/>
      <c r="AB957" s="54"/>
      <c r="AC957" s="55" t="str">
        <f>IF(HBL[[#This Row],[Växthusgasutsläpp g CO2e/MJ]]&lt;&gt;"",IF(HBL[[#This Row],[Växthusgasutsläpp g CO2e/MJ]]&gt;(0.5*VLOOKUP(HBL[[#This Row],[Användningsområde]],Användningsområde[],2,FALSE)),"Utsläppsminskningen är mindre än 50 % och uppfyller därför inte hållbarhetskriterierna",""),"")</f>
        <v/>
      </c>
      <c r="AD957" s="55"/>
    </row>
    <row r="958" spans="2:30" x14ac:dyDescent="0.35">
      <c r="B958" s="9" t="str">
        <f>IF(HBL[[#This Row],[Hållbar mängd]]&gt;0,IF(HBL[[#This Row],[Enhet]]=Listor!$A$44,HBL[[#This Row],[Hållbar mängd]]*HBL[[#This Row],[Effektivt värmevärde]]*1000,HBL[[#This Row],[Hållbar mängd]]*HBL[[#This Row],[Effektivt värmevärde]]),"")</f>
        <v/>
      </c>
      <c r="C958" s="120" t="str">
        <f>IFERROR(IF(VLOOKUP(HBL[[#This Row],[Drivmedel]],DML_drivmedel[[FuelID]:[Reduktionsplikt]],10,FALSE)="Ja",VLOOKUP(HBL[[#This Row],[Drivmedelskategori]],Drivmedel[],5,FALSE),""),"")</f>
        <v/>
      </c>
      <c r="D958" s="9" t="str">
        <f>IFERROR(IF(HBL[[#This Row],[Hållbar mängd]]&gt;0,HBL[[#This Row],[Växthusgasutsläpp g CO2e/MJ]]*HBL[[#This Row],[Energimängd MJ]]/1000000,""),"")</f>
        <v/>
      </c>
      <c r="E958" s="9" t="str">
        <f>IF(HBL[[#This Row],[Hållbar mängd]]&gt;0,CONCATENATE(Rapporteringsår,"-",HBL[[#This Row],[ID]]),"")</f>
        <v/>
      </c>
      <c r="F958" s="9" t="str">
        <f>IF(HBL[[#This Row],[Hållbar mängd]]&gt;0,Organisationsnummer,"")</f>
        <v/>
      </c>
      <c r="G958" s="9" t="str">
        <f>IF(HBL[[#This Row],[Hållbar mängd]]&gt;0,Rapporteringsår,"")</f>
        <v/>
      </c>
      <c r="H958" s="76" t="str">
        <f>IFERROR(VLOOKUP(HBL[[#This Row],[Råvara]],Råvaror!$B$3:$D$81,3,FALSE),"")</f>
        <v/>
      </c>
      <c r="I958" s="76" t="str">
        <f>IFERROR(VLOOKUP(HBL[[#This Row],[Råvara]],Råvaror!$B$3:$E$81,4,FALSE),"")</f>
        <v/>
      </c>
      <c r="J958" s="76" t="str">
        <f>IFERROR(VLOOKUP(HBL[[#This Row],[Drivmedel]],DML_drivmedel[[FuelID]:[Drivmedel]],6,FALSE),"")</f>
        <v/>
      </c>
      <c r="K958" s="148">
        <v>3956</v>
      </c>
      <c r="L958" s="3"/>
      <c r="M958" s="3"/>
      <c r="N958" s="3"/>
      <c r="O958" s="78"/>
      <c r="P958" s="3"/>
      <c r="Q958" s="3" t="str">
        <f>IFERROR(HLOOKUP(HBL[[#This Row],[Bränslekategori]],Listor!$G$292:$N$306,IF(HBL[[#This Row],[Enhet]]=Listor!$A$44,14,IF(HBL[[#This Row],[Enhet]]=Listor!$A$45,15,"")),FALSE),"")</f>
        <v/>
      </c>
      <c r="R958" s="3"/>
      <c r="S958" s="3"/>
      <c r="T958" s="3"/>
      <c r="U958" s="3"/>
      <c r="V958" s="3"/>
      <c r="W958" s="3"/>
      <c r="X958" s="3"/>
      <c r="Y958" s="77" t="str">
        <f>IF(HBL[[#This Row],[Produktionskedja]]&lt;&gt;"",VLOOKUP(HBL[[#This Row],[Produktionskedja]],Normalvärden[],4,FALSE),"")</f>
        <v/>
      </c>
      <c r="Z958" s="54"/>
      <c r="AA958" s="3"/>
      <c r="AB958" s="54"/>
      <c r="AC958" s="55" t="str">
        <f>IF(HBL[[#This Row],[Växthusgasutsläpp g CO2e/MJ]]&lt;&gt;"",IF(HBL[[#This Row],[Växthusgasutsläpp g CO2e/MJ]]&gt;(0.5*VLOOKUP(HBL[[#This Row],[Användningsområde]],Användningsområde[],2,FALSE)),"Utsläppsminskningen är mindre än 50 % och uppfyller därför inte hållbarhetskriterierna",""),"")</f>
        <v/>
      </c>
      <c r="AD958" s="55"/>
    </row>
    <row r="959" spans="2:30" x14ac:dyDescent="0.35">
      <c r="B959" s="9" t="str">
        <f>IF(HBL[[#This Row],[Hållbar mängd]]&gt;0,IF(HBL[[#This Row],[Enhet]]=Listor!$A$44,HBL[[#This Row],[Hållbar mängd]]*HBL[[#This Row],[Effektivt värmevärde]]*1000,HBL[[#This Row],[Hållbar mängd]]*HBL[[#This Row],[Effektivt värmevärde]]),"")</f>
        <v/>
      </c>
      <c r="C959" s="120" t="str">
        <f>IFERROR(IF(VLOOKUP(HBL[[#This Row],[Drivmedel]],DML_drivmedel[[FuelID]:[Reduktionsplikt]],10,FALSE)="Ja",VLOOKUP(HBL[[#This Row],[Drivmedelskategori]],Drivmedel[],5,FALSE),""),"")</f>
        <v/>
      </c>
      <c r="D959" s="9" t="str">
        <f>IFERROR(IF(HBL[[#This Row],[Hållbar mängd]]&gt;0,HBL[[#This Row],[Växthusgasutsläpp g CO2e/MJ]]*HBL[[#This Row],[Energimängd MJ]]/1000000,""),"")</f>
        <v/>
      </c>
      <c r="E959" s="9" t="str">
        <f>IF(HBL[[#This Row],[Hållbar mängd]]&gt;0,CONCATENATE(Rapporteringsår,"-",HBL[[#This Row],[ID]]),"")</f>
        <v/>
      </c>
      <c r="F959" s="9" t="str">
        <f>IF(HBL[[#This Row],[Hållbar mängd]]&gt;0,Organisationsnummer,"")</f>
        <v/>
      </c>
      <c r="G959" s="9" t="str">
        <f>IF(HBL[[#This Row],[Hållbar mängd]]&gt;0,Rapporteringsår,"")</f>
        <v/>
      </c>
      <c r="H959" s="76" t="str">
        <f>IFERROR(VLOOKUP(HBL[[#This Row],[Råvara]],Råvaror!$B$3:$D$81,3,FALSE),"")</f>
        <v/>
      </c>
      <c r="I959" s="76" t="str">
        <f>IFERROR(VLOOKUP(HBL[[#This Row],[Råvara]],Råvaror!$B$3:$E$81,4,FALSE),"")</f>
        <v/>
      </c>
      <c r="J959" s="76" t="str">
        <f>IFERROR(VLOOKUP(HBL[[#This Row],[Drivmedel]],DML_drivmedel[[FuelID]:[Drivmedel]],6,FALSE),"")</f>
        <v/>
      </c>
      <c r="K959" s="148">
        <v>3957</v>
      </c>
      <c r="L959" s="3"/>
      <c r="M959" s="3"/>
      <c r="N959" s="3"/>
      <c r="O959" s="78"/>
      <c r="P959" s="3"/>
      <c r="Q959" s="3" t="str">
        <f>IFERROR(HLOOKUP(HBL[[#This Row],[Bränslekategori]],Listor!$G$292:$N$306,IF(HBL[[#This Row],[Enhet]]=Listor!$A$44,14,IF(HBL[[#This Row],[Enhet]]=Listor!$A$45,15,"")),FALSE),"")</f>
        <v/>
      </c>
      <c r="R959" s="3"/>
      <c r="S959" s="3"/>
      <c r="T959" s="3"/>
      <c r="U959" s="3"/>
      <c r="V959" s="3"/>
      <c r="W959" s="3"/>
      <c r="X959" s="3"/>
      <c r="Y959" s="77" t="str">
        <f>IF(HBL[[#This Row],[Produktionskedja]]&lt;&gt;"",VLOOKUP(HBL[[#This Row],[Produktionskedja]],Normalvärden[],4,FALSE),"")</f>
        <v/>
      </c>
      <c r="Z959" s="54"/>
      <c r="AA959" s="3"/>
      <c r="AB959" s="54"/>
      <c r="AC959" s="55" t="str">
        <f>IF(HBL[[#This Row],[Växthusgasutsläpp g CO2e/MJ]]&lt;&gt;"",IF(HBL[[#This Row],[Växthusgasutsläpp g CO2e/MJ]]&gt;(0.5*VLOOKUP(HBL[[#This Row],[Användningsområde]],Användningsområde[],2,FALSE)),"Utsläppsminskningen är mindre än 50 % och uppfyller därför inte hållbarhetskriterierna",""),"")</f>
        <v/>
      </c>
      <c r="AD959" s="55"/>
    </row>
    <row r="960" spans="2:30" x14ac:dyDescent="0.35">
      <c r="B960" s="9" t="str">
        <f>IF(HBL[[#This Row],[Hållbar mängd]]&gt;0,IF(HBL[[#This Row],[Enhet]]=Listor!$A$44,HBL[[#This Row],[Hållbar mängd]]*HBL[[#This Row],[Effektivt värmevärde]]*1000,HBL[[#This Row],[Hållbar mängd]]*HBL[[#This Row],[Effektivt värmevärde]]),"")</f>
        <v/>
      </c>
      <c r="C960" s="120" t="str">
        <f>IFERROR(IF(VLOOKUP(HBL[[#This Row],[Drivmedel]],DML_drivmedel[[FuelID]:[Reduktionsplikt]],10,FALSE)="Ja",VLOOKUP(HBL[[#This Row],[Drivmedelskategori]],Drivmedel[],5,FALSE),""),"")</f>
        <v/>
      </c>
      <c r="D960" s="9" t="str">
        <f>IFERROR(IF(HBL[[#This Row],[Hållbar mängd]]&gt;0,HBL[[#This Row],[Växthusgasutsläpp g CO2e/MJ]]*HBL[[#This Row],[Energimängd MJ]]/1000000,""),"")</f>
        <v/>
      </c>
      <c r="E960" s="9" t="str">
        <f>IF(HBL[[#This Row],[Hållbar mängd]]&gt;0,CONCATENATE(Rapporteringsår,"-",HBL[[#This Row],[ID]]),"")</f>
        <v/>
      </c>
      <c r="F960" s="9" t="str">
        <f>IF(HBL[[#This Row],[Hållbar mängd]]&gt;0,Organisationsnummer,"")</f>
        <v/>
      </c>
      <c r="G960" s="9" t="str">
        <f>IF(HBL[[#This Row],[Hållbar mängd]]&gt;0,Rapporteringsår,"")</f>
        <v/>
      </c>
      <c r="H960" s="76" t="str">
        <f>IFERROR(VLOOKUP(HBL[[#This Row],[Råvara]],Råvaror!$B$3:$D$81,3,FALSE),"")</f>
        <v/>
      </c>
      <c r="I960" s="76" t="str">
        <f>IFERROR(VLOOKUP(HBL[[#This Row],[Råvara]],Råvaror!$B$3:$E$81,4,FALSE),"")</f>
        <v/>
      </c>
      <c r="J960" s="76" t="str">
        <f>IFERROR(VLOOKUP(HBL[[#This Row],[Drivmedel]],DML_drivmedel[[FuelID]:[Drivmedel]],6,FALSE),"")</f>
        <v/>
      </c>
      <c r="K960" s="148">
        <v>3958</v>
      </c>
      <c r="L960" s="3"/>
      <c r="M960" s="3"/>
      <c r="N960" s="3"/>
      <c r="O960" s="78"/>
      <c r="P960" s="3"/>
      <c r="Q960" s="3" t="str">
        <f>IFERROR(HLOOKUP(HBL[[#This Row],[Bränslekategori]],Listor!$G$292:$N$306,IF(HBL[[#This Row],[Enhet]]=Listor!$A$44,14,IF(HBL[[#This Row],[Enhet]]=Listor!$A$45,15,"")),FALSE),"")</f>
        <v/>
      </c>
      <c r="R960" s="3"/>
      <c r="S960" s="3"/>
      <c r="T960" s="3"/>
      <c r="U960" s="3"/>
      <c r="V960" s="3"/>
      <c r="W960" s="3"/>
      <c r="X960" s="3"/>
      <c r="Y960" s="77" t="str">
        <f>IF(HBL[[#This Row],[Produktionskedja]]&lt;&gt;"",VLOOKUP(HBL[[#This Row],[Produktionskedja]],Normalvärden[],4,FALSE),"")</f>
        <v/>
      </c>
      <c r="Z960" s="54"/>
      <c r="AA960" s="3"/>
      <c r="AB960" s="54"/>
      <c r="AC960" s="55" t="str">
        <f>IF(HBL[[#This Row],[Växthusgasutsläpp g CO2e/MJ]]&lt;&gt;"",IF(HBL[[#This Row],[Växthusgasutsläpp g CO2e/MJ]]&gt;(0.5*VLOOKUP(HBL[[#This Row],[Användningsområde]],Användningsområde[],2,FALSE)),"Utsläppsminskningen är mindre än 50 % och uppfyller därför inte hållbarhetskriterierna",""),"")</f>
        <v/>
      </c>
      <c r="AD960" s="55"/>
    </row>
    <row r="961" spans="2:30" x14ac:dyDescent="0.35">
      <c r="B961" s="9" t="str">
        <f>IF(HBL[[#This Row],[Hållbar mängd]]&gt;0,IF(HBL[[#This Row],[Enhet]]=Listor!$A$44,HBL[[#This Row],[Hållbar mängd]]*HBL[[#This Row],[Effektivt värmevärde]]*1000,HBL[[#This Row],[Hållbar mängd]]*HBL[[#This Row],[Effektivt värmevärde]]),"")</f>
        <v/>
      </c>
      <c r="C961" s="120" t="str">
        <f>IFERROR(IF(VLOOKUP(HBL[[#This Row],[Drivmedel]],DML_drivmedel[[FuelID]:[Reduktionsplikt]],10,FALSE)="Ja",VLOOKUP(HBL[[#This Row],[Drivmedelskategori]],Drivmedel[],5,FALSE),""),"")</f>
        <v/>
      </c>
      <c r="D961" s="9" t="str">
        <f>IFERROR(IF(HBL[[#This Row],[Hållbar mängd]]&gt;0,HBL[[#This Row],[Växthusgasutsläpp g CO2e/MJ]]*HBL[[#This Row],[Energimängd MJ]]/1000000,""),"")</f>
        <v/>
      </c>
      <c r="E961" s="9" t="str">
        <f>IF(HBL[[#This Row],[Hållbar mängd]]&gt;0,CONCATENATE(Rapporteringsår,"-",HBL[[#This Row],[ID]]),"")</f>
        <v/>
      </c>
      <c r="F961" s="9" t="str">
        <f>IF(HBL[[#This Row],[Hållbar mängd]]&gt;0,Organisationsnummer,"")</f>
        <v/>
      </c>
      <c r="G961" s="9" t="str">
        <f>IF(HBL[[#This Row],[Hållbar mängd]]&gt;0,Rapporteringsår,"")</f>
        <v/>
      </c>
      <c r="H961" s="76" t="str">
        <f>IFERROR(VLOOKUP(HBL[[#This Row],[Råvara]],Råvaror!$B$3:$D$81,3,FALSE),"")</f>
        <v/>
      </c>
      <c r="I961" s="76" t="str">
        <f>IFERROR(VLOOKUP(HBL[[#This Row],[Råvara]],Råvaror!$B$3:$E$81,4,FALSE),"")</f>
        <v/>
      </c>
      <c r="J961" s="76" t="str">
        <f>IFERROR(VLOOKUP(HBL[[#This Row],[Drivmedel]],DML_drivmedel[[FuelID]:[Drivmedel]],6,FALSE),"")</f>
        <v/>
      </c>
      <c r="K961" s="148">
        <v>3959</v>
      </c>
      <c r="L961" s="3"/>
      <c r="M961" s="3"/>
      <c r="N961" s="3"/>
      <c r="O961" s="78"/>
      <c r="P961" s="3"/>
      <c r="Q961" s="3" t="str">
        <f>IFERROR(HLOOKUP(HBL[[#This Row],[Bränslekategori]],Listor!$G$292:$N$306,IF(HBL[[#This Row],[Enhet]]=Listor!$A$44,14,IF(HBL[[#This Row],[Enhet]]=Listor!$A$45,15,"")),FALSE),"")</f>
        <v/>
      </c>
      <c r="R961" s="3"/>
      <c r="S961" s="3"/>
      <c r="T961" s="3"/>
      <c r="U961" s="3"/>
      <c r="V961" s="3"/>
      <c r="W961" s="3"/>
      <c r="X961" s="3"/>
      <c r="Y961" s="77" t="str">
        <f>IF(HBL[[#This Row],[Produktionskedja]]&lt;&gt;"",VLOOKUP(HBL[[#This Row],[Produktionskedja]],Normalvärden[],4,FALSE),"")</f>
        <v/>
      </c>
      <c r="Z961" s="54"/>
      <c r="AA961" s="3"/>
      <c r="AB961" s="54"/>
      <c r="AC961" s="55" t="str">
        <f>IF(HBL[[#This Row],[Växthusgasutsläpp g CO2e/MJ]]&lt;&gt;"",IF(HBL[[#This Row],[Växthusgasutsläpp g CO2e/MJ]]&gt;(0.5*VLOOKUP(HBL[[#This Row],[Användningsområde]],Användningsområde[],2,FALSE)),"Utsläppsminskningen är mindre än 50 % och uppfyller därför inte hållbarhetskriterierna",""),"")</f>
        <v/>
      </c>
      <c r="AD961" s="55"/>
    </row>
    <row r="962" spans="2:30" x14ac:dyDescent="0.35">
      <c r="B962" s="9" t="str">
        <f>IF(HBL[[#This Row],[Hållbar mängd]]&gt;0,IF(HBL[[#This Row],[Enhet]]=Listor!$A$44,HBL[[#This Row],[Hållbar mängd]]*HBL[[#This Row],[Effektivt värmevärde]]*1000,HBL[[#This Row],[Hållbar mängd]]*HBL[[#This Row],[Effektivt värmevärde]]),"")</f>
        <v/>
      </c>
      <c r="C962" s="120" t="str">
        <f>IFERROR(IF(VLOOKUP(HBL[[#This Row],[Drivmedel]],DML_drivmedel[[FuelID]:[Reduktionsplikt]],10,FALSE)="Ja",VLOOKUP(HBL[[#This Row],[Drivmedelskategori]],Drivmedel[],5,FALSE),""),"")</f>
        <v/>
      </c>
      <c r="D962" s="9" t="str">
        <f>IFERROR(IF(HBL[[#This Row],[Hållbar mängd]]&gt;0,HBL[[#This Row],[Växthusgasutsläpp g CO2e/MJ]]*HBL[[#This Row],[Energimängd MJ]]/1000000,""),"")</f>
        <v/>
      </c>
      <c r="E962" s="9" t="str">
        <f>IF(HBL[[#This Row],[Hållbar mängd]]&gt;0,CONCATENATE(Rapporteringsår,"-",HBL[[#This Row],[ID]]),"")</f>
        <v/>
      </c>
      <c r="F962" s="9" t="str">
        <f>IF(HBL[[#This Row],[Hållbar mängd]]&gt;0,Organisationsnummer,"")</f>
        <v/>
      </c>
      <c r="G962" s="9" t="str">
        <f>IF(HBL[[#This Row],[Hållbar mängd]]&gt;0,Rapporteringsår,"")</f>
        <v/>
      </c>
      <c r="H962" s="76" t="str">
        <f>IFERROR(VLOOKUP(HBL[[#This Row],[Råvara]],Råvaror!$B$3:$D$81,3,FALSE),"")</f>
        <v/>
      </c>
      <c r="I962" s="76" t="str">
        <f>IFERROR(VLOOKUP(HBL[[#This Row],[Råvara]],Råvaror!$B$3:$E$81,4,FALSE),"")</f>
        <v/>
      </c>
      <c r="J962" s="76" t="str">
        <f>IFERROR(VLOOKUP(HBL[[#This Row],[Drivmedel]],DML_drivmedel[[FuelID]:[Drivmedel]],6,FALSE),"")</f>
        <v/>
      </c>
      <c r="K962" s="148">
        <v>3960</v>
      </c>
      <c r="L962" s="3"/>
      <c r="M962" s="3"/>
      <c r="N962" s="3"/>
      <c r="O962" s="78"/>
      <c r="P962" s="3"/>
      <c r="Q962" s="3" t="str">
        <f>IFERROR(HLOOKUP(HBL[[#This Row],[Bränslekategori]],Listor!$G$292:$N$306,IF(HBL[[#This Row],[Enhet]]=Listor!$A$44,14,IF(HBL[[#This Row],[Enhet]]=Listor!$A$45,15,"")),FALSE),"")</f>
        <v/>
      </c>
      <c r="R962" s="3"/>
      <c r="S962" s="3"/>
      <c r="T962" s="3"/>
      <c r="U962" s="3"/>
      <c r="V962" s="3"/>
      <c r="W962" s="3"/>
      <c r="X962" s="3"/>
      <c r="Y962" s="77" t="str">
        <f>IF(HBL[[#This Row],[Produktionskedja]]&lt;&gt;"",VLOOKUP(HBL[[#This Row],[Produktionskedja]],Normalvärden[],4,FALSE),"")</f>
        <v/>
      </c>
      <c r="Z962" s="54"/>
      <c r="AA962" s="3"/>
      <c r="AB962" s="54"/>
      <c r="AC962" s="55" t="str">
        <f>IF(HBL[[#This Row],[Växthusgasutsläpp g CO2e/MJ]]&lt;&gt;"",IF(HBL[[#This Row],[Växthusgasutsläpp g CO2e/MJ]]&gt;(0.5*VLOOKUP(HBL[[#This Row],[Användningsområde]],Användningsområde[],2,FALSE)),"Utsläppsminskningen är mindre än 50 % och uppfyller därför inte hållbarhetskriterierna",""),"")</f>
        <v/>
      </c>
      <c r="AD962" s="55"/>
    </row>
    <row r="963" spans="2:30" x14ac:dyDescent="0.35">
      <c r="B963" s="9" t="str">
        <f>IF(HBL[[#This Row],[Hållbar mängd]]&gt;0,IF(HBL[[#This Row],[Enhet]]=Listor!$A$44,HBL[[#This Row],[Hållbar mängd]]*HBL[[#This Row],[Effektivt värmevärde]]*1000,HBL[[#This Row],[Hållbar mängd]]*HBL[[#This Row],[Effektivt värmevärde]]),"")</f>
        <v/>
      </c>
      <c r="C963" s="120" t="str">
        <f>IFERROR(IF(VLOOKUP(HBL[[#This Row],[Drivmedel]],DML_drivmedel[[FuelID]:[Reduktionsplikt]],10,FALSE)="Ja",VLOOKUP(HBL[[#This Row],[Drivmedelskategori]],Drivmedel[],5,FALSE),""),"")</f>
        <v/>
      </c>
      <c r="D963" s="9" t="str">
        <f>IFERROR(IF(HBL[[#This Row],[Hållbar mängd]]&gt;0,HBL[[#This Row],[Växthusgasutsläpp g CO2e/MJ]]*HBL[[#This Row],[Energimängd MJ]]/1000000,""),"")</f>
        <v/>
      </c>
      <c r="E963" s="9" t="str">
        <f>IF(HBL[[#This Row],[Hållbar mängd]]&gt;0,CONCATENATE(Rapporteringsår,"-",HBL[[#This Row],[ID]]),"")</f>
        <v/>
      </c>
      <c r="F963" s="9" t="str">
        <f>IF(HBL[[#This Row],[Hållbar mängd]]&gt;0,Organisationsnummer,"")</f>
        <v/>
      </c>
      <c r="G963" s="9" t="str">
        <f>IF(HBL[[#This Row],[Hållbar mängd]]&gt;0,Rapporteringsår,"")</f>
        <v/>
      </c>
      <c r="H963" s="76" t="str">
        <f>IFERROR(VLOOKUP(HBL[[#This Row],[Råvara]],Råvaror!$B$3:$D$81,3,FALSE),"")</f>
        <v/>
      </c>
      <c r="I963" s="76" t="str">
        <f>IFERROR(VLOOKUP(HBL[[#This Row],[Råvara]],Råvaror!$B$3:$E$81,4,FALSE),"")</f>
        <v/>
      </c>
      <c r="J963" s="76" t="str">
        <f>IFERROR(VLOOKUP(HBL[[#This Row],[Drivmedel]],DML_drivmedel[[FuelID]:[Drivmedel]],6,FALSE),"")</f>
        <v/>
      </c>
      <c r="K963" s="148">
        <v>3961</v>
      </c>
      <c r="L963" s="3"/>
      <c r="M963" s="3"/>
      <c r="N963" s="3"/>
      <c r="O963" s="78"/>
      <c r="P963" s="3"/>
      <c r="Q963" s="3" t="str">
        <f>IFERROR(HLOOKUP(HBL[[#This Row],[Bränslekategori]],Listor!$G$292:$N$306,IF(HBL[[#This Row],[Enhet]]=Listor!$A$44,14,IF(HBL[[#This Row],[Enhet]]=Listor!$A$45,15,"")),FALSE),"")</f>
        <v/>
      </c>
      <c r="R963" s="3"/>
      <c r="S963" s="3"/>
      <c r="T963" s="3"/>
      <c r="U963" s="3"/>
      <c r="V963" s="3"/>
      <c r="W963" s="3"/>
      <c r="X963" s="3"/>
      <c r="Y963" s="77" t="str">
        <f>IF(HBL[[#This Row],[Produktionskedja]]&lt;&gt;"",VLOOKUP(HBL[[#This Row],[Produktionskedja]],Normalvärden[],4,FALSE),"")</f>
        <v/>
      </c>
      <c r="Z963" s="54"/>
      <c r="AA963" s="3"/>
      <c r="AB963" s="54"/>
      <c r="AC963" s="55" t="str">
        <f>IF(HBL[[#This Row],[Växthusgasutsläpp g CO2e/MJ]]&lt;&gt;"",IF(HBL[[#This Row],[Växthusgasutsläpp g CO2e/MJ]]&gt;(0.5*VLOOKUP(HBL[[#This Row],[Användningsområde]],Användningsområde[],2,FALSE)),"Utsläppsminskningen är mindre än 50 % och uppfyller därför inte hållbarhetskriterierna",""),"")</f>
        <v/>
      </c>
      <c r="AD963" s="55"/>
    </row>
    <row r="964" spans="2:30" x14ac:dyDescent="0.35">
      <c r="B964" s="9" t="str">
        <f>IF(HBL[[#This Row],[Hållbar mängd]]&gt;0,IF(HBL[[#This Row],[Enhet]]=Listor!$A$44,HBL[[#This Row],[Hållbar mängd]]*HBL[[#This Row],[Effektivt värmevärde]]*1000,HBL[[#This Row],[Hållbar mängd]]*HBL[[#This Row],[Effektivt värmevärde]]),"")</f>
        <v/>
      </c>
      <c r="C964" s="120" t="str">
        <f>IFERROR(IF(VLOOKUP(HBL[[#This Row],[Drivmedel]],DML_drivmedel[[FuelID]:[Reduktionsplikt]],10,FALSE)="Ja",VLOOKUP(HBL[[#This Row],[Drivmedelskategori]],Drivmedel[],5,FALSE),""),"")</f>
        <v/>
      </c>
      <c r="D964" s="9" t="str">
        <f>IFERROR(IF(HBL[[#This Row],[Hållbar mängd]]&gt;0,HBL[[#This Row],[Växthusgasutsläpp g CO2e/MJ]]*HBL[[#This Row],[Energimängd MJ]]/1000000,""),"")</f>
        <v/>
      </c>
      <c r="E964" s="9" t="str">
        <f>IF(HBL[[#This Row],[Hållbar mängd]]&gt;0,CONCATENATE(Rapporteringsår,"-",HBL[[#This Row],[ID]]),"")</f>
        <v/>
      </c>
      <c r="F964" s="9" t="str">
        <f>IF(HBL[[#This Row],[Hållbar mängd]]&gt;0,Organisationsnummer,"")</f>
        <v/>
      </c>
      <c r="G964" s="9" t="str">
        <f>IF(HBL[[#This Row],[Hållbar mängd]]&gt;0,Rapporteringsår,"")</f>
        <v/>
      </c>
      <c r="H964" s="76" t="str">
        <f>IFERROR(VLOOKUP(HBL[[#This Row],[Råvara]],Råvaror!$B$3:$D$81,3,FALSE),"")</f>
        <v/>
      </c>
      <c r="I964" s="76" t="str">
        <f>IFERROR(VLOOKUP(HBL[[#This Row],[Råvara]],Råvaror!$B$3:$E$81,4,FALSE),"")</f>
        <v/>
      </c>
      <c r="J964" s="76" t="str">
        <f>IFERROR(VLOOKUP(HBL[[#This Row],[Drivmedel]],DML_drivmedel[[FuelID]:[Drivmedel]],6,FALSE),"")</f>
        <v/>
      </c>
      <c r="K964" s="148">
        <v>3962</v>
      </c>
      <c r="L964" s="3"/>
      <c r="M964" s="3"/>
      <c r="N964" s="3"/>
      <c r="O964" s="78"/>
      <c r="P964" s="3"/>
      <c r="Q964" s="3" t="str">
        <f>IFERROR(HLOOKUP(HBL[[#This Row],[Bränslekategori]],Listor!$G$292:$N$306,IF(HBL[[#This Row],[Enhet]]=Listor!$A$44,14,IF(HBL[[#This Row],[Enhet]]=Listor!$A$45,15,"")),FALSE),"")</f>
        <v/>
      </c>
      <c r="R964" s="3"/>
      <c r="S964" s="3"/>
      <c r="T964" s="3"/>
      <c r="U964" s="3"/>
      <c r="V964" s="3"/>
      <c r="W964" s="3"/>
      <c r="X964" s="3"/>
      <c r="Y964" s="77" t="str">
        <f>IF(HBL[[#This Row],[Produktionskedja]]&lt;&gt;"",VLOOKUP(HBL[[#This Row],[Produktionskedja]],Normalvärden[],4,FALSE),"")</f>
        <v/>
      </c>
      <c r="Z964" s="54"/>
      <c r="AA964" s="3"/>
      <c r="AB964" s="54"/>
      <c r="AC964" s="55" t="str">
        <f>IF(HBL[[#This Row],[Växthusgasutsläpp g CO2e/MJ]]&lt;&gt;"",IF(HBL[[#This Row],[Växthusgasutsläpp g CO2e/MJ]]&gt;(0.5*VLOOKUP(HBL[[#This Row],[Användningsområde]],Användningsområde[],2,FALSE)),"Utsläppsminskningen är mindre än 50 % och uppfyller därför inte hållbarhetskriterierna",""),"")</f>
        <v/>
      </c>
      <c r="AD964" s="55"/>
    </row>
    <row r="965" spans="2:30" x14ac:dyDescent="0.35">
      <c r="B965" s="9" t="str">
        <f>IF(HBL[[#This Row],[Hållbar mängd]]&gt;0,IF(HBL[[#This Row],[Enhet]]=Listor!$A$44,HBL[[#This Row],[Hållbar mängd]]*HBL[[#This Row],[Effektivt värmevärde]]*1000,HBL[[#This Row],[Hållbar mängd]]*HBL[[#This Row],[Effektivt värmevärde]]),"")</f>
        <v/>
      </c>
      <c r="C965" s="120" t="str">
        <f>IFERROR(IF(VLOOKUP(HBL[[#This Row],[Drivmedel]],DML_drivmedel[[FuelID]:[Reduktionsplikt]],10,FALSE)="Ja",VLOOKUP(HBL[[#This Row],[Drivmedelskategori]],Drivmedel[],5,FALSE),""),"")</f>
        <v/>
      </c>
      <c r="D965" s="9" t="str">
        <f>IFERROR(IF(HBL[[#This Row],[Hållbar mängd]]&gt;0,HBL[[#This Row],[Växthusgasutsläpp g CO2e/MJ]]*HBL[[#This Row],[Energimängd MJ]]/1000000,""),"")</f>
        <v/>
      </c>
      <c r="E965" s="9" t="str">
        <f>IF(HBL[[#This Row],[Hållbar mängd]]&gt;0,CONCATENATE(Rapporteringsår,"-",HBL[[#This Row],[ID]]),"")</f>
        <v/>
      </c>
      <c r="F965" s="9" t="str">
        <f>IF(HBL[[#This Row],[Hållbar mängd]]&gt;0,Organisationsnummer,"")</f>
        <v/>
      </c>
      <c r="G965" s="9" t="str">
        <f>IF(HBL[[#This Row],[Hållbar mängd]]&gt;0,Rapporteringsår,"")</f>
        <v/>
      </c>
      <c r="H965" s="76" t="str">
        <f>IFERROR(VLOOKUP(HBL[[#This Row],[Råvara]],Råvaror!$B$3:$D$81,3,FALSE),"")</f>
        <v/>
      </c>
      <c r="I965" s="76" t="str">
        <f>IFERROR(VLOOKUP(HBL[[#This Row],[Råvara]],Råvaror!$B$3:$E$81,4,FALSE),"")</f>
        <v/>
      </c>
      <c r="J965" s="76" t="str">
        <f>IFERROR(VLOOKUP(HBL[[#This Row],[Drivmedel]],DML_drivmedel[[FuelID]:[Drivmedel]],6,FALSE),"")</f>
        <v/>
      </c>
      <c r="K965" s="148">
        <v>3963</v>
      </c>
      <c r="L965" s="3"/>
      <c r="M965" s="3"/>
      <c r="N965" s="3"/>
      <c r="O965" s="78"/>
      <c r="P965" s="3"/>
      <c r="Q965" s="3" t="str">
        <f>IFERROR(HLOOKUP(HBL[[#This Row],[Bränslekategori]],Listor!$G$292:$N$306,IF(HBL[[#This Row],[Enhet]]=Listor!$A$44,14,IF(HBL[[#This Row],[Enhet]]=Listor!$A$45,15,"")),FALSE),"")</f>
        <v/>
      </c>
      <c r="R965" s="3"/>
      <c r="S965" s="3"/>
      <c r="T965" s="3"/>
      <c r="U965" s="3"/>
      <c r="V965" s="3"/>
      <c r="W965" s="3"/>
      <c r="X965" s="3"/>
      <c r="Y965" s="77" t="str">
        <f>IF(HBL[[#This Row],[Produktionskedja]]&lt;&gt;"",VLOOKUP(HBL[[#This Row],[Produktionskedja]],Normalvärden[],4,FALSE),"")</f>
        <v/>
      </c>
      <c r="Z965" s="54"/>
      <c r="AA965" s="3"/>
      <c r="AB965" s="54"/>
      <c r="AC965" s="55" t="str">
        <f>IF(HBL[[#This Row],[Växthusgasutsläpp g CO2e/MJ]]&lt;&gt;"",IF(HBL[[#This Row],[Växthusgasutsläpp g CO2e/MJ]]&gt;(0.5*VLOOKUP(HBL[[#This Row],[Användningsområde]],Användningsområde[],2,FALSE)),"Utsläppsminskningen är mindre än 50 % och uppfyller därför inte hållbarhetskriterierna",""),"")</f>
        <v/>
      </c>
      <c r="AD965" s="55"/>
    </row>
    <row r="966" spans="2:30" x14ac:dyDescent="0.35">
      <c r="B966" s="9" t="str">
        <f>IF(HBL[[#This Row],[Hållbar mängd]]&gt;0,IF(HBL[[#This Row],[Enhet]]=Listor!$A$44,HBL[[#This Row],[Hållbar mängd]]*HBL[[#This Row],[Effektivt värmevärde]]*1000,HBL[[#This Row],[Hållbar mängd]]*HBL[[#This Row],[Effektivt värmevärde]]),"")</f>
        <v/>
      </c>
      <c r="C966" s="120" t="str">
        <f>IFERROR(IF(VLOOKUP(HBL[[#This Row],[Drivmedel]],DML_drivmedel[[FuelID]:[Reduktionsplikt]],10,FALSE)="Ja",VLOOKUP(HBL[[#This Row],[Drivmedelskategori]],Drivmedel[],5,FALSE),""),"")</f>
        <v/>
      </c>
      <c r="D966" s="9" t="str">
        <f>IFERROR(IF(HBL[[#This Row],[Hållbar mängd]]&gt;0,HBL[[#This Row],[Växthusgasutsläpp g CO2e/MJ]]*HBL[[#This Row],[Energimängd MJ]]/1000000,""),"")</f>
        <v/>
      </c>
      <c r="E966" s="9" t="str">
        <f>IF(HBL[[#This Row],[Hållbar mängd]]&gt;0,CONCATENATE(Rapporteringsår,"-",HBL[[#This Row],[ID]]),"")</f>
        <v/>
      </c>
      <c r="F966" s="9" t="str">
        <f>IF(HBL[[#This Row],[Hållbar mängd]]&gt;0,Organisationsnummer,"")</f>
        <v/>
      </c>
      <c r="G966" s="9" t="str">
        <f>IF(HBL[[#This Row],[Hållbar mängd]]&gt;0,Rapporteringsår,"")</f>
        <v/>
      </c>
      <c r="H966" s="76" t="str">
        <f>IFERROR(VLOOKUP(HBL[[#This Row],[Råvara]],Råvaror!$B$3:$D$81,3,FALSE),"")</f>
        <v/>
      </c>
      <c r="I966" s="76" t="str">
        <f>IFERROR(VLOOKUP(HBL[[#This Row],[Råvara]],Råvaror!$B$3:$E$81,4,FALSE),"")</f>
        <v/>
      </c>
      <c r="J966" s="76" t="str">
        <f>IFERROR(VLOOKUP(HBL[[#This Row],[Drivmedel]],DML_drivmedel[[FuelID]:[Drivmedel]],6,FALSE),"")</f>
        <v/>
      </c>
      <c r="K966" s="148">
        <v>3964</v>
      </c>
      <c r="L966" s="3"/>
      <c r="M966" s="3"/>
      <c r="N966" s="3"/>
      <c r="O966" s="78"/>
      <c r="P966" s="3"/>
      <c r="Q966" s="3" t="str">
        <f>IFERROR(HLOOKUP(HBL[[#This Row],[Bränslekategori]],Listor!$G$292:$N$306,IF(HBL[[#This Row],[Enhet]]=Listor!$A$44,14,IF(HBL[[#This Row],[Enhet]]=Listor!$A$45,15,"")),FALSE),"")</f>
        <v/>
      </c>
      <c r="R966" s="3"/>
      <c r="S966" s="3"/>
      <c r="T966" s="3"/>
      <c r="U966" s="3"/>
      <c r="V966" s="3"/>
      <c r="W966" s="3"/>
      <c r="X966" s="3"/>
      <c r="Y966" s="77" t="str">
        <f>IF(HBL[[#This Row],[Produktionskedja]]&lt;&gt;"",VLOOKUP(HBL[[#This Row],[Produktionskedja]],Normalvärden[],4,FALSE),"")</f>
        <v/>
      </c>
      <c r="Z966" s="54"/>
      <c r="AA966" s="3"/>
      <c r="AB966" s="54"/>
      <c r="AC966" s="55" t="str">
        <f>IF(HBL[[#This Row],[Växthusgasutsläpp g CO2e/MJ]]&lt;&gt;"",IF(HBL[[#This Row],[Växthusgasutsläpp g CO2e/MJ]]&gt;(0.5*VLOOKUP(HBL[[#This Row],[Användningsområde]],Användningsområde[],2,FALSE)),"Utsläppsminskningen är mindre än 50 % och uppfyller därför inte hållbarhetskriterierna",""),"")</f>
        <v/>
      </c>
      <c r="AD966" s="55"/>
    </row>
    <row r="967" spans="2:30" x14ac:dyDescent="0.35">
      <c r="B967" s="9" t="str">
        <f>IF(HBL[[#This Row],[Hållbar mängd]]&gt;0,IF(HBL[[#This Row],[Enhet]]=Listor!$A$44,HBL[[#This Row],[Hållbar mängd]]*HBL[[#This Row],[Effektivt värmevärde]]*1000,HBL[[#This Row],[Hållbar mängd]]*HBL[[#This Row],[Effektivt värmevärde]]),"")</f>
        <v/>
      </c>
      <c r="C967" s="120" t="str">
        <f>IFERROR(IF(VLOOKUP(HBL[[#This Row],[Drivmedel]],DML_drivmedel[[FuelID]:[Reduktionsplikt]],10,FALSE)="Ja",VLOOKUP(HBL[[#This Row],[Drivmedelskategori]],Drivmedel[],5,FALSE),""),"")</f>
        <v/>
      </c>
      <c r="D967" s="9" t="str">
        <f>IFERROR(IF(HBL[[#This Row],[Hållbar mängd]]&gt;0,HBL[[#This Row],[Växthusgasutsläpp g CO2e/MJ]]*HBL[[#This Row],[Energimängd MJ]]/1000000,""),"")</f>
        <v/>
      </c>
      <c r="E967" s="9" t="str">
        <f>IF(HBL[[#This Row],[Hållbar mängd]]&gt;0,CONCATENATE(Rapporteringsår,"-",HBL[[#This Row],[ID]]),"")</f>
        <v/>
      </c>
      <c r="F967" s="9" t="str">
        <f>IF(HBL[[#This Row],[Hållbar mängd]]&gt;0,Organisationsnummer,"")</f>
        <v/>
      </c>
      <c r="G967" s="9" t="str">
        <f>IF(HBL[[#This Row],[Hållbar mängd]]&gt;0,Rapporteringsår,"")</f>
        <v/>
      </c>
      <c r="H967" s="76" t="str">
        <f>IFERROR(VLOOKUP(HBL[[#This Row],[Råvara]],Råvaror!$B$3:$D$81,3,FALSE),"")</f>
        <v/>
      </c>
      <c r="I967" s="76" t="str">
        <f>IFERROR(VLOOKUP(HBL[[#This Row],[Råvara]],Råvaror!$B$3:$E$81,4,FALSE),"")</f>
        <v/>
      </c>
      <c r="J967" s="76" t="str">
        <f>IFERROR(VLOOKUP(HBL[[#This Row],[Drivmedel]],DML_drivmedel[[FuelID]:[Drivmedel]],6,FALSE),"")</f>
        <v/>
      </c>
      <c r="K967" s="148">
        <v>3965</v>
      </c>
      <c r="L967" s="3"/>
      <c r="M967" s="3"/>
      <c r="N967" s="3"/>
      <c r="O967" s="78"/>
      <c r="P967" s="3"/>
      <c r="Q967" s="3" t="str">
        <f>IFERROR(HLOOKUP(HBL[[#This Row],[Bränslekategori]],Listor!$G$292:$N$306,IF(HBL[[#This Row],[Enhet]]=Listor!$A$44,14,IF(HBL[[#This Row],[Enhet]]=Listor!$A$45,15,"")),FALSE),"")</f>
        <v/>
      </c>
      <c r="R967" s="3"/>
      <c r="S967" s="3"/>
      <c r="T967" s="3"/>
      <c r="U967" s="3"/>
      <c r="V967" s="3"/>
      <c r="W967" s="3"/>
      <c r="X967" s="3"/>
      <c r="Y967" s="77" t="str">
        <f>IF(HBL[[#This Row],[Produktionskedja]]&lt;&gt;"",VLOOKUP(HBL[[#This Row],[Produktionskedja]],Normalvärden[],4,FALSE),"")</f>
        <v/>
      </c>
      <c r="Z967" s="54"/>
      <c r="AA967" s="3"/>
      <c r="AB967" s="54"/>
      <c r="AC967" s="55" t="str">
        <f>IF(HBL[[#This Row],[Växthusgasutsläpp g CO2e/MJ]]&lt;&gt;"",IF(HBL[[#This Row],[Växthusgasutsläpp g CO2e/MJ]]&gt;(0.5*VLOOKUP(HBL[[#This Row],[Användningsområde]],Användningsområde[],2,FALSE)),"Utsläppsminskningen är mindre än 50 % och uppfyller därför inte hållbarhetskriterierna",""),"")</f>
        <v/>
      </c>
      <c r="AD967" s="55"/>
    </row>
    <row r="968" spans="2:30" x14ac:dyDescent="0.35">
      <c r="B968" s="9" t="str">
        <f>IF(HBL[[#This Row],[Hållbar mängd]]&gt;0,IF(HBL[[#This Row],[Enhet]]=Listor!$A$44,HBL[[#This Row],[Hållbar mängd]]*HBL[[#This Row],[Effektivt värmevärde]]*1000,HBL[[#This Row],[Hållbar mängd]]*HBL[[#This Row],[Effektivt värmevärde]]),"")</f>
        <v/>
      </c>
      <c r="C968" s="120" t="str">
        <f>IFERROR(IF(VLOOKUP(HBL[[#This Row],[Drivmedel]],DML_drivmedel[[FuelID]:[Reduktionsplikt]],10,FALSE)="Ja",VLOOKUP(HBL[[#This Row],[Drivmedelskategori]],Drivmedel[],5,FALSE),""),"")</f>
        <v/>
      </c>
      <c r="D968" s="9" t="str">
        <f>IFERROR(IF(HBL[[#This Row],[Hållbar mängd]]&gt;0,HBL[[#This Row],[Växthusgasutsläpp g CO2e/MJ]]*HBL[[#This Row],[Energimängd MJ]]/1000000,""),"")</f>
        <v/>
      </c>
      <c r="E968" s="9" t="str">
        <f>IF(HBL[[#This Row],[Hållbar mängd]]&gt;0,CONCATENATE(Rapporteringsår,"-",HBL[[#This Row],[ID]]),"")</f>
        <v/>
      </c>
      <c r="F968" s="9" t="str">
        <f>IF(HBL[[#This Row],[Hållbar mängd]]&gt;0,Organisationsnummer,"")</f>
        <v/>
      </c>
      <c r="G968" s="9" t="str">
        <f>IF(HBL[[#This Row],[Hållbar mängd]]&gt;0,Rapporteringsår,"")</f>
        <v/>
      </c>
      <c r="H968" s="76" t="str">
        <f>IFERROR(VLOOKUP(HBL[[#This Row],[Råvara]],Råvaror!$B$3:$D$81,3,FALSE),"")</f>
        <v/>
      </c>
      <c r="I968" s="76" t="str">
        <f>IFERROR(VLOOKUP(HBL[[#This Row],[Råvara]],Råvaror!$B$3:$E$81,4,FALSE),"")</f>
        <v/>
      </c>
      <c r="J968" s="76" t="str">
        <f>IFERROR(VLOOKUP(HBL[[#This Row],[Drivmedel]],DML_drivmedel[[FuelID]:[Drivmedel]],6,FALSE),"")</f>
        <v/>
      </c>
      <c r="K968" s="148">
        <v>3966</v>
      </c>
      <c r="L968" s="3"/>
      <c r="M968" s="3"/>
      <c r="N968" s="3"/>
      <c r="O968" s="78"/>
      <c r="P968" s="3"/>
      <c r="Q968" s="3" t="str">
        <f>IFERROR(HLOOKUP(HBL[[#This Row],[Bränslekategori]],Listor!$G$292:$N$306,IF(HBL[[#This Row],[Enhet]]=Listor!$A$44,14,IF(HBL[[#This Row],[Enhet]]=Listor!$A$45,15,"")),FALSE),"")</f>
        <v/>
      </c>
      <c r="R968" s="3"/>
      <c r="S968" s="3"/>
      <c r="T968" s="3"/>
      <c r="U968" s="3"/>
      <c r="V968" s="3"/>
      <c r="W968" s="3"/>
      <c r="X968" s="3"/>
      <c r="Y968" s="77" t="str">
        <f>IF(HBL[[#This Row],[Produktionskedja]]&lt;&gt;"",VLOOKUP(HBL[[#This Row],[Produktionskedja]],Normalvärden[],4,FALSE),"")</f>
        <v/>
      </c>
      <c r="Z968" s="54"/>
      <c r="AA968" s="3"/>
      <c r="AB968" s="54"/>
      <c r="AC968" s="55" t="str">
        <f>IF(HBL[[#This Row],[Växthusgasutsläpp g CO2e/MJ]]&lt;&gt;"",IF(HBL[[#This Row],[Växthusgasutsläpp g CO2e/MJ]]&gt;(0.5*VLOOKUP(HBL[[#This Row],[Användningsområde]],Användningsområde[],2,FALSE)),"Utsläppsminskningen är mindre än 50 % och uppfyller därför inte hållbarhetskriterierna",""),"")</f>
        <v/>
      </c>
      <c r="AD968" s="55"/>
    </row>
    <row r="969" spans="2:30" x14ac:dyDescent="0.35">
      <c r="B969" s="9" t="str">
        <f>IF(HBL[[#This Row],[Hållbar mängd]]&gt;0,IF(HBL[[#This Row],[Enhet]]=Listor!$A$44,HBL[[#This Row],[Hållbar mängd]]*HBL[[#This Row],[Effektivt värmevärde]]*1000,HBL[[#This Row],[Hållbar mängd]]*HBL[[#This Row],[Effektivt värmevärde]]),"")</f>
        <v/>
      </c>
      <c r="C969" s="120" t="str">
        <f>IFERROR(IF(VLOOKUP(HBL[[#This Row],[Drivmedel]],DML_drivmedel[[FuelID]:[Reduktionsplikt]],10,FALSE)="Ja",VLOOKUP(HBL[[#This Row],[Drivmedelskategori]],Drivmedel[],5,FALSE),""),"")</f>
        <v/>
      </c>
      <c r="D969" s="9" t="str">
        <f>IFERROR(IF(HBL[[#This Row],[Hållbar mängd]]&gt;0,HBL[[#This Row],[Växthusgasutsläpp g CO2e/MJ]]*HBL[[#This Row],[Energimängd MJ]]/1000000,""),"")</f>
        <v/>
      </c>
      <c r="E969" s="9" t="str">
        <f>IF(HBL[[#This Row],[Hållbar mängd]]&gt;0,CONCATENATE(Rapporteringsår,"-",HBL[[#This Row],[ID]]),"")</f>
        <v/>
      </c>
      <c r="F969" s="9" t="str">
        <f>IF(HBL[[#This Row],[Hållbar mängd]]&gt;0,Organisationsnummer,"")</f>
        <v/>
      </c>
      <c r="G969" s="9" t="str">
        <f>IF(HBL[[#This Row],[Hållbar mängd]]&gt;0,Rapporteringsår,"")</f>
        <v/>
      </c>
      <c r="H969" s="76" t="str">
        <f>IFERROR(VLOOKUP(HBL[[#This Row],[Råvara]],Råvaror!$B$3:$D$81,3,FALSE),"")</f>
        <v/>
      </c>
      <c r="I969" s="76" t="str">
        <f>IFERROR(VLOOKUP(HBL[[#This Row],[Råvara]],Råvaror!$B$3:$E$81,4,FALSE),"")</f>
        <v/>
      </c>
      <c r="J969" s="76" t="str">
        <f>IFERROR(VLOOKUP(HBL[[#This Row],[Drivmedel]],DML_drivmedel[[FuelID]:[Drivmedel]],6,FALSE),"")</f>
        <v/>
      </c>
      <c r="K969" s="148">
        <v>3967</v>
      </c>
      <c r="L969" s="3"/>
      <c r="M969" s="3"/>
      <c r="N969" s="3"/>
      <c r="O969" s="78"/>
      <c r="P969" s="3"/>
      <c r="Q969" s="3" t="str">
        <f>IFERROR(HLOOKUP(HBL[[#This Row],[Bränslekategori]],Listor!$G$292:$N$306,IF(HBL[[#This Row],[Enhet]]=Listor!$A$44,14,IF(HBL[[#This Row],[Enhet]]=Listor!$A$45,15,"")),FALSE),"")</f>
        <v/>
      </c>
      <c r="R969" s="3"/>
      <c r="S969" s="3"/>
      <c r="T969" s="3"/>
      <c r="U969" s="3"/>
      <c r="V969" s="3"/>
      <c r="W969" s="3"/>
      <c r="X969" s="3"/>
      <c r="Y969" s="77" t="str">
        <f>IF(HBL[[#This Row],[Produktionskedja]]&lt;&gt;"",VLOOKUP(HBL[[#This Row],[Produktionskedja]],Normalvärden[],4,FALSE),"")</f>
        <v/>
      </c>
      <c r="Z969" s="54"/>
      <c r="AA969" s="3"/>
      <c r="AB969" s="54"/>
      <c r="AC969" s="55" t="str">
        <f>IF(HBL[[#This Row],[Växthusgasutsläpp g CO2e/MJ]]&lt;&gt;"",IF(HBL[[#This Row],[Växthusgasutsläpp g CO2e/MJ]]&gt;(0.5*VLOOKUP(HBL[[#This Row],[Användningsområde]],Användningsområde[],2,FALSE)),"Utsläppsminskningen är mindre än 50 % och uppfyller därför inte hållbarhetskriterierna",""),"")</f>
        <v/>
      </c>
      <c r="AD969" s="55"/>
    </row>
    <row r="970" spans="2:30" x14ac:dyDescent="0.35">
      <c r="B970" s="9" t="str">
        <f>IF(HBL[[#This Row],[Hållbar mängd]]&gt;0,IF(HBL[[#This Row],[Enhet]]=Listor!$A$44,HBL[[#This Row],[Hållbar mängd]]*HBL[[#This Row],[Effektivt värmevärde]]*1000,HBL[[#This Row],[Hållbar mängd]]*HBL[[#This Row],[Effektivt värmevärde]]),"")</f>
        <v/>
      </c>
      <c r="C970" s="120" t="str">
        <f>IFERROR(IF(VLOOKUP(HBL[[#This Row],[Drivmedel]],DML_drivmedel[[FuelID]:[Reduktionsplikt]],10,FALSE)="Ja",VLOOKUP(HBL[[#This Row],[Drivmedelskategori]],Drivmedel[],5,FALSE),""),"")</f>
        <v/>
      </c>
      <c r="D970" s="9" t="str">
        <f>IFERROR(IF(HBL[[#This Row],[Hållbar mängd]]&gt;0,HBL[[#This Row],[Växthusgasutsläpp g CO2e/MJ]]*HBL[[#This Row],[Energimängd MJ]]/1000000,""),"")</f>
        <v/>
      </c>
      <c r="E970" s="9" t="str">
        <f>IF(HBL[[#This Row],[Hållbar mängd]]&gt;0,CONCATENATE(Rapporteringsår,"-",HBL[[#This Row],[ID]]),"")</f>
        <v/>
      </c>
      <c r="F970" s="9" t="str">
        <f>IF(HBL[[#This Row],[Hållbar mängd]]&gt;0,Organisationsnummer,"")</f>
        <v/>
      </c>
      <c r="G970" s="9" t="str">
        <f>IF(HBL[[#This Row],[Hållbar mängd]]&gt;0,Rapporteringsår,"")</f>
        <v/>
      </c>
      <c r="H970" s="76" t="str">
        <f>IFERROR(VLOOKUP(HBL[[#This Row],[Råvara]],Råvaror!$B$3:$D$81,3,FALSE),"")</f>
        <v/>
      </c>
      <c r="I970" s="76" t="str">
        <f>IFERROR(VLOOKUP(HBL[[#This Row],[Råvara]],Råvaror!$B$3:$E$81,4,FALSE),"")</f>
        <v/>
      </c>
      <c r="J970" s="76" t="str">
        <f>IFERROR(VLOOKUP(HBL[[#This Row],[Drivmedel]],DML_drivmedel[[FuelID]:[Drivmedel]],6,FALSE),"")</f>
        <v/>
      </c>
      <c r="K970" s="148">
        <v>3968</v>
      </c>
      <c r="L970" s="3"/>
      <c r="M970" s="3"/>
      <c r="N970" s="3"/>
      <c r="O970" s="78"/>
      <c r="P970" s="3"/>
      <c r="Q970" s="3" t="str">
        <f>IFERROR(HLOOKUP(HBL[[#This Row],[Bränslekategori]],Listor!$G$292:$N$306,IF(HBL[[#This Row],[Enhet]]=Listor!$A$44,14,IF(HBL[[#This Row],[Enhet]]=Listor!$A$45,15,"")),FALSE),"")</f>
        <v/>
      </c>
      <c r="R970" s="3"/>
      <c r="S970" s="3"/>
      <c r="T970" s="3"/>
      <c r="U970" s="3"/>
      <c r="V970" s="3"/>
      <c r="W970" s="3"/>
      <c r="X970" s="3"/>
      <c r="Y970" s="77" t="str">
        <f>IF(HBL[[#This Row],[Produktionskedja]]&lt;&gt;"",VLOOKUP(HBL[[#This Row],[Produktionskedja]],Normalvärden[],4,FALSE),"")</f>
        <v/>
      </c>
      <c r="Z970" s="54"/>
      <c r="AA970" s="3"/>
      <c r="AB970" s="54"/>
      <c r="AC970" s="55" t="str">
        <f>IF(HBL[[#This Row],[Växthusgasutsläpp g CO2e/MJ]]&lt;&gt;"",IF(HBL[[#This Row],[Växthusgasutsläpp g CO2e/MJ]]&gt;(0.5*VLOOKUP(HBL[[#This Row],[Användningsområde]],Användningsområde[],2,FALSE)),"Utsläppsminskningen är mindre än 50 % och uppfyller därför inte hållbarhetskriterierna",""),"")</f>
        <v/>
      </c>
      <c r="AD970" s="55"/>
    </row>
    <row r="971" spans="2:30" x14ac:dyDescent="0.35">
      <c r="B971" s="9" t="str">
        <f>IF(HBL[[#This Row],[Hållbar mängd]]&gt;0,IF(HBL[[#This Row],[Enhet]]=Listor!$A$44,HBL[[#This Row],[Hållbar mängd]]*HBL[[#This Row],[Effektivt värmevärde]]*1000,HBL[[#This Row],[Hållbar mängd]]*HBL[[#This Row],[Effektivt värmevärde]]),"")</f>
        <v/>
      </c>
      <c r="C971" s="120" t="str">
        <f>IFERROR(IF(VLOOKUP(HBL[[#This Row],[Drivmedel]],DML_drivmedel[[FuelID]:[Reduktionsplikt]],10,FALSE)="Ja",VLOOKUP(HBL[[#This Row],[Drivmedelskategori]],Drivmedel[],5,FALSE),""),"")</f>
        <v/>
      </c>
      <c r="D971" s="9" t="str">
        <f>IFERROR(IF(HBL[[#This Row],[Hållbar mängd]]&gt;0,HBL[[#This Row],[Växthusgasutsläpp g CO2e/MJ]]*HBL[[#This Row],[Energimängd MJ]]/1000000,""),"")</f>
        <v/>
      </c>
      <c r="E971" s="9" t="str">
        <f>IF(HBL[[#This Row],[Hållbar mängd]]&gt;0,CONCATENATE(Rapporteringsår,"-",HBL[[#This Row],[ID]]),"")</f>
        <v/>
      </c>
      <c r="F971" s="9" t="str">
        <f>IF(HBL[[#This Row],[Hållbar mängd]]&gt;0,Organisationsnummer,"")</f>
        <v/>
      </c>
      <c r="G971" s="9" t="str">
        <f>IF(HBL[[#This Row],[Hållbar mängd]]&gt;0,Rapporteringsår,"")</f>
        <v/>
      </c>
      <c r="H971" s="76" t="str">
        <f>IFERROR(VLOOKUP(HBL[[#This Row],[Råvara]],Råvaror!$B$3:$D$81,3,FALSE),"")</f>
        <v/>
      </c>
      <c r="I971" s="76" t="str">
        <f>IFERROR(VLOOKUP(HBL[[#This Row],[Råvara]],Råvaror!$B$3:$E$81,4,FALSE),"")</f>
        <v/>
      </c>
      <c r="J971" s="76" t="str">
        <f>IFERROR(VLOOKUP(HBL[[#This Row],[Drivmedel]],DML_drivmedel[[FuelID]:[Drivmedel]],6,FALSE),"")</f>
        <v/>
      </c>
      <c r="K971" s="148">
        <v>3969</v>
      </c>
      <c r="L971" s="3"/>
      <c r="M971" s="3"/>
      <c r="N971" s="3"/>
      <c r="O971" s="78"/>
      <c r="P971" s="3"/>
      <c r="Q971" s="3" t="str">
        <f>IFERROR(HLOOKUP(HBL[[#This Row],[Bränslekategori]],Listor!$G$292:$N$306,IF(HBL[[#This Row],[Enhet]]=Listor!$A$44,14,IF(HBL[[#This Row],[Enhet]]=Listor!$A$45,15,"")),FALSE),"")</f>
        <v/>
      </c>
      <c r="R971" s="3"/>
      <c r="S971" s="3"/>
      <c r="T971" s="3"/>
      <c r="U971" s="3"/>
      <c r="V971" s="3"/>
      <c r="W971" s="3"/>
      <c r="X971" s="3"/>
      <c r="Y971" s="77" t="str">
        <f>IF(HBL[[#This Row],[Produktionskedja]]&lt;&gt;"",VLOOKUP(HBL[[#This Row],[Produktionskedja]],Normalvärden[],4,FALSE),"")</f>
        <v/>
      </c>
      <c r="Z971" s="54"/>
      <c r="AA971" s="3"/>
      <c r="AB971" s="54"/>
      <c r="AC971" s="55" t="str">
        <f>IF(HBL[[#This Row],[Växthusgasutsläpp g CO2e/MJ]]&lt;&gt;"",IF(HBL[[#This Row],[Växthusgasutsläpp g CO2e/MJ]]&gt;(0.5*VLOOKUP(HBL[[#This Row],[Användningsområde]],Användningsområde[],2,FALSE)),"Utsläppsminskningen är mindre än 50 % och uppfyller därför inte hållbarhetskriterierna",""),"")</f>
        <v/>
      </c>
      <c r="AD971" s="55"/>
    </row>
    <row r="972" spans="2:30" x14ac:dyDescent="0.35">
      <c r="B972" s="9" t="str">
        <f>IF(HBL[[#This Row],[Hållbar mängd]]&gt;0,IF(HBL[[#This Row],[Enhet]]=Listor!$A$44,HBL[[#This Row],[Hållbar mängd]]*HBL[[#This Row],[Effektivt värmevärde]]*1000,HBL[[#This Row],[Hållbar mängd]]*HBL[[#This Row],[Effektivt värmevärde]]),"")</f>
        <v/>
      </c>
      <c r="C972" s="120" t="str">
        <f>IFERROR(IF(VLOOKUP(HBL[[#This Row],[Drivmedel]],DML_drivmedel[[FuelID]:[Reduktionsplikt]],10,FALSE)="Ja",VLOOKUP(HBL[[#This Row],[Drivmedelskategori]],Drivmedel[],5,FALSE),""),"")</f>
        <v/>
      </c>
      <c r="D972" s="9" t="str">
        <f>IFERROR(IF(HBL[[#This Row],[Hållbar mängd]]&gt;0,HBL[[#This Row],[Växthusgasutsläpp g CO2e/MJ]]*HBL[[#This Row],[Energimängd MJ]]/1000000,""),"")</f>
        <v/>
      </c>
      <c r="E972" s="9" t="str">
        <f>IF(HBL[[#This Row],[Hållbar mängd]]&gt;0,CONCATENATE(Rapporteringsår,"-",HBL[[#This Row],[ID]]),"")</f>
        <v/>
      </c>
      <c r="F972" s="9" t="str">
        <f>IF(HBL[[#This Row],[Hållbar mängd]]&gt;0,Organisationsnummer,"")</f>
        <v/>
      </c>
      <c r="G972" s="9" t="str">
        <f>IF(HBL[[#This Row],[Hållbar mängd]]&gt;0,Rapporteringsår,"")</f>
        <v/>
      </c>
      <c r="H972" s="76" t="str">
        <f>IFERROR(VLOOKUP(HBL[[#This Row],[Råvara]],Råvaror!$B$3:$D$81,3,FALSE),"")</f>
        <v/>
      </c>
      <c r="I972" s="76" t="str">
        <f>IFERROR(VLOOKUP(HBL[[#This Row],[Råvara]],Råvaror!$B$3:$E$81,4,FALSE),"")</f>
        <v/>
      </c>
      <c r="J972" s="76" t="str">
        <f>IFERROR(VLOOKUP(HBL[[#This Row],[Drivmedel]],DML_drivmedel[[FuelID]:[Drivmedel]],6,FALSE),"")</f>
        <v/>
      </c>
      <c r="K972" s="148">
        <v>3970</v>
      </c>
      <c r="L972" s="3"/>
      <c r="M972" s="3"/>
      <c r="N972" s="3"/>
      <c r="O972" s="78"/>
      <c r="P972" s="3"/>
      <c r="Q972" s="3" t="str">
        <f>IFERROR(HLOOKUP(HBL[[#This Row],[Bränslekategori]],Listor!$G$292:$N$306,IF(HBL[[#This Row],[Enhet]]=Listor!$A$44,14,IF(HBL[[#This Row],[Enhet]]=Listor!$A$45,15,"")),FALSE),"")</f>
        <v/>
      </c>
      <c r="R972" s="3"/>
      <c r="S972" s="3"/>
      <c r="T972" s="3"/>
      <c r="U972" s="3"/>
      <c r="V972" s="3"/>
      <c r="W972" s="3"/>
      <c r="X972" s="3"/>
      <c r="Y972" s="77" t="str">
        <f>IF(HBL[[#This Row],[Produktionskedja]]&lt;&gt;"",VLOOKUP(HBL[[#This Row],[Produktionskedja]],Normalvärden[],4,FALSE),"")</f>
        <v/>
      </c>
      <c r="Z972" s="54"/>
      <c r="AA972" s="3"/>
      <c r="AB972" s="54"/>
      <c r="AC972" s="55" t="str">
        <f>IF(HBL[[#This Row],[Växthusgasutsläpp g CO2e/MJ]]&lt;&gt;"",IF(HBL[[#This Row],[Växthusgasutsläpp g CO2e/MJ]]&gt;(0.5*VLOOKUP(HBL[[#This Row],[Användningsområde]],Användningsområde[],2,FALSE)),"Utsläppsminskningen är mindre än 50 % och uppfyller därför inte hållbarhetskriterierna",""),"")</f>
        <v/>
      </c>
      <c r="AD972" s="55"/>
    </row>
    <row r="973" spans="2:30" x14ac:dyDescent="0.35">
      <c r="B973" s="9" t="str">
        <f>IF(HBL[[#This Row],[Hållbar mängd]]&gt;0,IF(HBL[[#This Row],[Enhet]]=Listor!$A$44,HBL[[#This Row],[Hållbar mängd]]*HBL[[#This Row],[Effektivt värmevärde]]*1000,HBL[[#This Row],[Hållbar mängd]]*HBL[[#This Row],[Effektivt värmevärde]]),"")</f>
        <v/>
      </c>
      <c r="C973" s="120" t="str">
        <f>IFERROR(IF(VLOOKUP(HBL[[#This Row],[Drivmedel]],DML_drivmedel[[FuelID]:[Reduktionsplikt]],10,FALSE)="Ja",VLOOKUP(HBL[[#This Row],[Drivmedelskategori]],Drivmedel[],5,FALSE),""),"")</f>
        <v/>
      </c>
      <c r="D973" s="9" t="str">
        <f>IFERROR(IF(HBL[[#This Row],[Hållbar mängd]]&gt;0,HBL[[#This Row],[Växthusgasutsläpp g CO2e/MJ]]*HBL[[#This Row],[Energimängd MJ]]/1000000,""),"")</f>
        <v/>
      </c>
      <c r="E973" s="9" t="str">
        <f>IF(HBL[[#This Row],[Hållbar mängd]]&gt;0,CONCATENATE(Rapporteringsår,"-",HBL[[#This Row],[ID]]),"")</f>
        <v/>
      </c>
      <c r="F973" s="9" t="str">
        <f>IF(HBL[[#This Row],[Hållbar mängd]]&gt;0,Organisationsnummer,"")</f>
        <v/>
      </c>
      <c r="G973" s="9" t="str">
        <f>IF(HBL[[#This Row],[Hållbar mängd]]&gt;0,Rapporteringsår,"")</f>
        <v/>
      </c>
      <c r="H973" s="76" t="str">
        <f>IFERROR(VLOOKUP(HBL[[#This Row],[Råvara]],Råvaror!$B$3:$D$81,3,FALSE),"")</f>
        <v/>
      </c>
      <c r="I973" s="76" t="str">
        <f>IFERROR(VLOOKUP(HBL[[#This Row],[Råvara]],Råvaror!$B$3:$E$81,4,FALSE),"")</f>
        <v/>
      </c>
      <c r="J973" s="76" t="str">
        <f>IFERROR(VLOOKUP(HBL[[#This Row],[Drivmedel]],DML_drivmedel[[FuelID]:[Drivmedel]],6,FALSE),"")</f>
        <v/>
      </c>
      <c r="K973" s="148">
        <v>3971</v>
      </c>
      <c r="L973" s="3"/>
      <c r="M973" s="3"/>
      <c r="N973" s="3"/>
      <c r="O973" s="78"/>
      <c r="P973" s="3"/>
      <c r="Q973" s="3" t="str">
        <f>IFERROR(HLOOKUP(HBL[[#This Row],[Bränslekategori]],Listor!$G$292:$N$306,IF(HBL[[#This Row],[Enhet]]=Listor!$A$44,14,IF(HBL[[#This Row],[Enhet]]=Listor!$A$45,15,"")),FALSE),"")</f>
        <v/>
      </c>
      <c r="R973" s="3"/>
      <c r="S973" s="3"/>
      <c r="T973" s="3"/>
      <c r="U973" s="3"/>
      <c r="V973" s="3"/>
      <c r="W973" s="3"/>
      <c r="X973" s="3"/>
      <c r="Y973" s="77" t="str">
        <f>IF(HBL[[#This Row],[Produktionskedja]]&lt;&gt;"",VLOOKUP(HBL[[#This Row],[Produktionskedja]],Normalvärden[],4,FALSE),"")</f>
        <v/>
      </c>
      <c r="Z973" s="54"/>
      <c r="AA973" s="3"/>
      <c r="AB973" s="54"/>
      <c r="AC973" s="55" t="str">
        <f>IF(HBL[[#This Row],[Växthusgasutsläpp g CO2e/MJ]]&lt;&gt;"",IF(HBL[[#This Row],[Växthusgasutsläpp g CO2e/MJ]]&gt;(0.5*VLOOKUP(HBL[[#This Row],[Användningsområde]],Användningsområde[],2,FALSE)),"Utsläppsminskningen är mindre än 50 % och uppfyller därför inte hållbarhetskriterierna",""),"")</f>
        <v/>
      </c>
      <c r="AD973" s="55"/>
    </row>
    <row r="974" spans="2:30" x14ac:dyDescent="0.35">
      <c r="B974" s="9" t="str">
        <f>IF(HBL[[#This Row],[Hållbar mängd]]&gt;0,IF(HBL[[#This Row],[Enhet]]=Listor!$A$44,HBL[[#This Row],[Hållbar mängd]]*HBL[[#This Row],[Effektivt värmevärde]]*1000,HBL[[#This Row],[Hållbar mängd]]*HBL[[#This Row],[Effektivt värmevärde]]),"")</f>
        <v/>
      </c>
      <c r="C974" s="120" t="str">
        <f>IFERROR(IF(VLOOKUP(HBL[[#This Row],[Drivmedel]],DML_drivmedel[[FuelID]:[Reduktionsplikt]],10,FALSE)="Ja",VLOOKUP(HBL[[#This Row],[Drivmedelskategori]],Drivmedel[],5,FALSE),""),"")</f>
        <v/>
      </c>
      <c r="D974" s="9" t="str">
        <f>IFERROR(IF(HBL[[#This Row],[Hållbar mängd]]&gt;0,HBL[[#This Row],[Växthusgasutsläpp g CO2e/MJ]]*HBL[[#This Row],[Energimängd MJ]]/1000000,""),"")</f>
        <v/>
      </c>
      <c r="E974" s="9" t="str">
        <f>IF(HBL[[#This Row],[Hållbar mängd]]&gt;0,CONCATENATE(Rapporteringsår,"-",HBL[[#This Row],[ID]]),"")</f>
        <v/>
      </c>
      <c r="F974" s="9" t="str">
        <f>IF(HBL[[#This Row],[Hållbar mängd]]&gt;0,Organisationsnummer,"")</f>
        <v/>
      </c>
      <c r="G974" s="9" t="str">
        <f>IF(HBL[[#This Row],[Hållbar mängd]]&gt;0,Rapporteringsår,"")</f>
        <v/>
      </c>
      <c r="H974" s="76" t="str">
        <f>IFERROR(VLOOKUP(HBL[[#This Row],[Råvara]],Råvaror!$B$3:$D$81,3,FALSE),"")</f>
        <v/>
      </c>
      <c r="I974" s="76" t="str">
        <f>IFERROR(VLOOKUP(HBL[[#This Row],[Råvara]],Råvaror!$B$3:$E$81,4,FALSE),"")</f>
        <v/>
      </c>
      <c r="J974" s="76" t="str">
        <f>IFERROR(VLOOKUP(HBL[[#This Row],[Drivmedel]],DML_drivmedel[[FuelID]:[Drivmedel]],6,FALSE),"")</f>
        <v/>
      </c>
      <c r="K974" s="148">
        <v>3972</v>
      </c>
      <c r="L974" s="3"/>
      <c r="M974" s="3"/>
      <c r="N974" s="3"/>
      <c r="O974" s="78"/>
      <c r="P974" s="3"/>
      <c r="Q974" s="3" t="str">
        <f>IFERROR(HLOOKUP(HBL[[#This Row],[Bränslekategori]],Listor!$G$292:$N$306,IF(HBL[[#This Row],[Enhet]]=Listor!$A$44,14,IF(HBL[[#This Row],[Enhet]]=Listor!$A$45,15,"")),FALSE),"")</f>
        <v/>
      </c>
      <c r="R974" s="3"/>
      <c r="S974" s="3"/>
      <c r="T974" s="3"/>
      <c r="U974" s="3"/>
      <c r="V974" s="3"/>
      <c r="W974" s="3"/>
      <c r="X974" s="3"/>
      <c r="Y974" s="77" t="str">
        <f>IF(HBL[[#This Row],[Produktionskedja]]&lt;&gt;"",VLOOKUP(HBL[[#This Row],[Produktionskedja]],Normalvärden[],4,FALSE),"")</f>
        <v/>
      </c>
      <c r="Z974" s="54"/>
      <c r="AA974" s="3"/>
      <c r="AB974" s="54"/>
      <c r="AC974" s="55" t="str">
        <f>IF(HBL[[#This Row],[Växthusgasutsläpp g CO2e/MJ]]&lt;&gt;"",IF(HBL[[#This Row],[Växthusgasutsläpp g CO2e/MJ]]&gt;(0.5*VLOOKUP(HBL[[#This Row],[Användningsområde]],Användningsområde[],2,FALSE)),"Utsläppsminskningen är mindre än 50 % och uppfyller därför inte hållbarhetskriterierna",""),"")</f>
        <v/>
      </c>
      <c r="AD974" s="55"/>
    </row>
    <row r="975" spans="2:30" x14ac:dyDescent="0.35">
      <c r="B975" s="9" t="str">
        <f>IF(HBL[[#This Row],[Hållbar mängd]]&gt;0,IF(HBL[[#This Row],[Enhet]]=Listor!$A$44,HBL[[#This Row],[Hållbar mängd]]*HBL[[#This Row],[Effektivt värmevärde]]*1000,HBL[[#This Row],[Hållbar mängd]]*HBL[[#This Row],[Effektivt värmevärde]]),"")</f>
        <v/>
      </c>
      <c r="C975" s="120" t="str">
        <f>IFERROR(IF(VLOOKUP(HBL[[#This Row],[Drivmedel]],DML_drivmedel[[FuelID]:[Reduktionsplikt]],10,FALSE)="Ja",VLOOKUP(HBL[[#This Row],[Drivmedelskategori]],Drivmedel[],5,FALSE),""),"")</f>
        <v/>
      </c>
      <c r="D975" s="9" t="str">
        <f>IFERROR(IF(HBL[[#This Row],[Hållbar mängd]]&gt;0,HBL[[#This Row],[Växthusgasutsläpp g CO2e/MJ]]*HBL[[#This Row],[Energimängd MJ]]/1000000,""),"")</f>
        <v/>
      </c>
      <c r="E975" s="9" t="str">
        <f>IF(HBL[[#This Row],[Hållbar mängd]]&gt;0,CONCATENATE(Rapporteringsår,"-",HBL[[#This Row],[ID]]),"")</f>
        <v/>
      </c>
      <c r="F975" s="9" t="str">
        <f>IF(HBL[[#This Row],[Hållbar mängd]]&gt;0,Organisationsnummer,"")</f>
        <v/>
      </c>
      <c r="G975" s="9" t="str">
        <f>IF(HBL[[#This Row],[Hållbar mängd]]&gt;0,Rapporteringsår,"")</f>
        <v/>
      </c>
      <c r="H975" s="76" t="str">
        <f>IFERROR(VLOOKUP(HBL[[#This Row],[Råvara]],Råvaror!$B$3:$D$81,3,FALSE),"")</f>
        <v/>
      </c>
      <c r="I975" s="76" t="str">
        <f>IFERROR(VLOOKUP(HBL[[#This Row],[Råvara]],Råvaror!$B$3:$E$81,4,FALSE),"")</f>
        <v/>
      </c>
      <c r="J975" s="76" t="str">
        <f>IFERROR(VLOOKUP(HBL[[#This Row],[Drivmedel]],DML_drivmedel[[FuelID]:[Drivmedel]],6,FALSE),"")</f>
        <v/>
      </c>
      <c r="K975" s="148">
        <v>3973</v>
      </c>
      <c r="L975" s="3"/>
      <c r="M975" s="3"/>
      <c r="N975" s="3"/>
      <c r="O975" s="78"/>
      <c r="P975" s="3"/>
      <c r="Q975" s="3" t="str">
        <f>IFERROR(HLOOKUP(HBL[[#This Row],[Bränslekategori]],Listor!$G$292:$N$306,IF(HBL[[#This Row],[Enhet]]=Listor!$A$44,14,IF(HBL[[#This Row],[Enhet]]=Listor!$A$45,15,"")),FALSE),"")</f>
        <v/>
      </c>
      <c r="R975" s="3"/>
      <c r="S975" s="3"/>
      <c r="T975" s="3"/>
      <c r="U975" s="3"/>
      <c r="V975" s="3"/>
      <c r="W975" s="3"/>
      <c r="X975" s="3"/>
      <c r="Y975" s="77" t="str">
        <f>IF(HBL[[#This Row],[Produktionskedja]]&lt;&gt;"",VLOOKUP(HBL[[#This Row],[Produktionskedja]],Normalvärden[],4,FALSE),"")</f>
        <v/>
      </c>
      <c r="Z975" s="54"/>
      <c r="AA975" s="3"/>
      <c r="AB975" s="54"/>
      <c r="AC975" s="55" t="str">
        <f>IF(HBL[[#This Row],[Växthusgasutsläpp g CO2e/MJ]]&lt;&gt;"",IF(HBL[[#This Row],[Växthusgasutsläpp g CO2e/MJ]]&gt;(0.5*VLOOKUP(HBL[[#This Row],[Användningsområde]],Användningsområde[],2,FALSE)),"Utsläppsminskningen är mindre än 50 % och uppfyller därför inte hållbarhetskriterierna",""),"")</f>
        <v/>
      </c>
      <c r="AD975" s="55"/>
    </row>
    <row r="976" spans="2:30" x14ac:dyDescent="0.35">
      <c r="B976" s="9" t="str">
        <f>IF(HBL[[#This Row],[Hållbar mängd]]&gt;0,IF(HBL[[#This Row],[Enhet]]=Listor!$A$44,HBL[[#This Row],[Hållbar mängd]]*HBL[[#This Row],[Effektivt värmevärde]]*1000,HBL[[#This Row],[Hållbar mängd]]*HBL[[#This Row],[Effektivt värmevärde]]),"")</f>
        <v/>
      </c>
      <c r="C976" s="120" t="str">
        <f>IFERROR(IF(VLOOKUP(HBL[[#This Row],[Drivmedel]],DML_drivmedel[[FuelID]:[Reduktionsplikt]],10,FALSE)="Ja",VLOOKUP(HBL[[#This Row],[Drivmedelskategori]],Drivmedel[],5,FALSE),""),"")</f>
        <v/>
      </c>
      <c r="D976" s="9" t="str">
        <f>IFERROR(IF(HBL[[#This Row],[Hållbar mängd]]&gt;0,HBL[[#This Row],[Växthusgasutsläpp g CO2e/MJ]]*HBL[[#This Row],[Energimängd MJ]]/1000000,""),"")</f>
        <v/>
      </c>
      <c r="E976" s="9" t="str">
        <f>IF(HBL[[#This Row],[Hållbar mängd]]&gt;0,CONCATENATE(Rapporteringsår,"-",HBL[[#This Row],[ID]]),"")</f>
        <v/>
      </c>
      <c r="F976" s="9" t="str">
        <f>IF(HBL[[#This Row],[Hållbar mängd]]&gt;0,Organisationsnummer,"")</f>
        <v/>
      </c>
      <c r="G976" s="9" t="str">
        <f>IF(HBL[[#This Row],[Hållbar mängd]]&gt;0,Rapporteringsår,"")</f>
        <v/>
      </c>
      <c r="H976" s="76" t="str">
        <f>IFERROR(VLOOKUP(HBL[[#This Row],[Råvara]],Råvaror!$B$3:$D$81,3,FALSE),"")</f>
        <v/>
      </c>
      <c r="I976" s="76" t="str">
        <f>IFERROR(VLOOKUP(HBL[[#This Row],[Råvara]],Råvaror!$B$3:$E$81,4,FALSE),"")</f>
        <v/>
      </c>
      <c r="J976" s="76" t="str">
        <f>IFERROR(VLOOKUP(HBL[[#This Row],[Drivmedel]],DML_drivmedel[[FuelID]:[Drivmedel]],6,FALSE),"")</f>
        <v/>
      </c>
      <c r="K976" s="148">
        <v>3974</v>
      </c>
      <c r="L976" s="3"/>
      <c r="M976" s="3"/>
      <c r="N976" s="3"/>
      <c r="O976" s="78"/>
      <c r="P976" s="3"/>
      <c r="Q976" s="3" t="str">
        <f>IFERROR(HLOOKUP(HBL[[#This Row],[Bränslekategori]],Listor!$G$292:$N$306,IF(HBL[[#This Row],[Enhet]]=Listor!$A$44,14,IF(HBL[[#This Row],[Enhet]]=Listor!$A$45,15,"")),FALSE),"")</f>
        <v/>
      </c>
      <c r="R976" s="3"/>
      <c r="S976" s="3"/>
      <c r="T976" s="3"/>
      <c r="U976" s="3"/>
      <c r="V976" s="3"/>
      <c r="W976" s="3"/>
      <c r="X976" s="3"/>
      <c r="Y976" s="77" t="str">
        <f>IF(HBL[[#This Row],[Produktionskedja]]&lt;&gt;"",VLOOKUP(HBL[[#This Row],[Produktionskedja]],Normalvärden[],4,FALSE),"")</f>
        <v/>
      </c>
      <c r="Z976" s="54"/>
      <c r="AA976" s="3"/>
      <c r="AB976" s="54"/>
      <c r="AC976" s="55" t="str">
        <f>IF(HBL[[#This Row],[Växthusgasutsläpp g CO2e/MJ]]&lt;&gt;"",IF(HBL[[#This Row],[Växthusgasutsläpp g CO2e/MJ]]&gt;(0.5*VLOOKUP(HBL[[#This Row],[Användningsområde]],Användningsområde[],2,FALSE)),"Utsläppsminskningen är mindre än 50 % och uppfyller därför inte hållbarhetskriterierna",""),"")</f>
        <v/>
      </c>
      <c r="AD976" s="55"/>
    </row>
    <row r="977" spans="2:30" x14ac:dyDescent="0.35">
      <c r="B977" s="9" t="str">
        <f>IF(HBL[[#This Row],[Hållbar mängd]]&gt;0,IF(HBL[[#This Row],[Enhet]]=Listor!$A$44,HBL[[#This Row],[Hållbar mängd]]*HBL[[#This Row],[Effektivt värmevärde]]*1000,HBL[[#This Row],[Hållbar mängd]]*HBL[[#This Row],[Effektivt värmevärde]]),"")</f>
        <v/>
      </c>
      <c r="C977" s="120" t="str">
        <f>IFERROR(IF(VLOOKUP(HBL[[#This Row],[Drivmedel]],DML_drivmedel[[FuelID]:[Reduktionsplikt]],10,FALSE)="Ja",VLOOKUP(HBL[[#This Row],[Drivmedelskategori]],Drivmedel[],5,FALSE),""),"")</f>
        <v/>
      </c>
      <c r="D977" s="9" t="str">
        <f>IFERROR(IF(HBL[[#This Row],[Hållbar mängd]]&gt;0,HBL[[#This Row],[Växthusgasutsläpp g CO2e/MJ]]*HBL[[#This Row],[Energimängd MJ]]/1000000,""),"")</f>
        <v/>
      </c>
      <c r="E977" s="9" t="str">
        <f>IF(HBL[[#This Row],[Hållbar mängd]]&gt;0,CONCATENATE(Rapporteringsår,"-",HBL[[#This Row],[ID]]),"")</f>
        <v/>
      </c>
      <c r="F977" s="9" t="str">
        <f>IF(HBL[[#This Row],[Hållbar mängd]]&gt;0,Organisationsnummer,"")</f>
        <v/>
      </c>
      <c r="G977" s="9" t="str">
        <f>IF(HBL[[#This Row],[Hållbar mängd]]&gt;0,Rapporteringsår,"")</f>
        <v/>
      </c>
      <c r="H977" s="76" t="str">
        <f>IFERROR(VLOOKUP(HBL[[#This Row],[Råvara]],Råvaror!$B$3:$D$81,3,FALSE),"")</f>
        <v/>
      </c>
      <c r="I977" s="76" t="str">
        <f>IFERROR(VLOOKUP(HBL[[#This Row],[Råvara]],Råvaror!$B$3:$E$81,4,FALSE),"")</f>
        <v/>
      </c>
      <c r="J977" s="76" t="str">
        <f>IFERROR(VLOOKUP(HBL[[#This Row],[Drivmedel]],DML_drivmedel[[FuelID]:[Drivmedel]],6,FALSE),"")</f>
        <v/>
      </c>
      <c r="K977" s="148">
        <v>3975</v>
      </c>
      <c r="L977" s="3"/>
      <c r="M977" s="3"/>
      <c r="N977" s="3"/>
      <c r="O977" s="78"/>
      <c r="P977" s="3"/>
      <c r="Q977" s="3" t="str">
        <f>IFERROR(HLOOKUP(HBL[[#This Row],[Bränslekategori]],Listor!$G$292:$N$306,IF(HBL[[#This Row],[Enhet]]=Listor!$A$44,14,IF(HBL[[#This Row],[Enhet]]=Listor!$A$45,15,"")),FALSE),"")</f>
        <v/>
      </c>
      <c r="R977" s="3"/>
      <c r="S977" s="3"/>
      <c r="T977" s="3"/>
      <c r="U977" s="3"/>
      <c r="V977" s="3"/>
      <c r="W977" s="3"/>
      <c r="X977" s="3"/>
      <c r="Y977" s="77" t="str">
        <f>IF(HBL[[#This Row],[Produktionskedja]]&lt;&gt;"",VLOOKUP(HBL[[#This Row],[Produktionskedja]],Normalvärden[],4,FALSE),"")</f>
        <v/>
      </c>
      <c r="Z977" s="54"/>
      <c r="AA977" s="3"/>
      <c r="AB977" s="54"/>
      <c r="AC977" s="55" t="str">
        <f>IF(HBL[[#This Row],[Växthusgasutsläpp g CO2e/MJ]]&lt;&gt;"",IF(HBL[[#This Row],[Växthusgasutsläpp g CO2e/MJ]]&gt;(0.5*VLOOKUP(HBL[[#This Row],[Användningsområde]],Användningsområde[],2,FALSE)),"Utsläppsminskningen är mindre än 50 % och uppfyller därför inte hållbarhetskriterierna",""),"")</f>
        <v/>
      </c>
      <c r="AD977" s="55"/>
    </row>
    <row r="978" spans="2:30" x14ac:dyDescent="0.35">
      <c r="B978" s="9" t="str">
        <f>IF(HBL[[#This Row],[Hållbar mängd]]&gt;0,IF(HBL[[#This Row],[Enhet]]=Listor!$A$44,HBL[[#This Row],[Hållbar mängd]]*HBL[[#This Row],[Effektivt värmevärde]]*1000,HBL[[#This Row],[Hållbar mängd]]*HBL[[#This Row],[Effektivt värmevärde]]),"")</f>
        <v/>
      </c>
      <c r="C978" s="120" t="str">
        <f>IFERROR(IF(VLOOKUP(HBL[[#This Row],[Drivmedel]],DML_drivmedel[[FuelID]:[Reduktionsplikt]],10,FALSE)="Ja",VLOOKUP(HBL[[#This Row],[Drivmedelskategori]],Drivmedel[],5,FALSE),""),"")</f>
        <v/>
      </c>
      <c r="D978" s="9" t="str">
        <f>IFERROR(IF(HBL[[#This Row],[Hållbar mängd]]&gt;0,HBL[[#This Row],[Växthusgasutsläpp g CO2e/MJ]]*HBL[[#This Row],[Energimängd MJ]]/1000000,""),"")</f>
        <v/>
      </c>
      <c r="E978" s="9" t="str">
        <f>IF(HBL[[#This Row],[Hållbar mängd]]&gt;0,CONCATENATE(Rapporteringsår,"-",HBL[[#This Row],[ID]]),"")</f>
        <v/>
      </c>
      <c r="F978" s="9" t="str">
        <f>IF(HBL[[#This Row],[Hållbar mängd]]&gt;0,Organisationsnummer,"")</f>
        <v/>
      </c>
      <c r="G978" s="9" t="str">
        <f>IF(HBL[[#This Row],[Hållbar mängd]]&gt;0,Rapporteringsår,"")</f>
        <v/>
      </c>
      <c r="H978" s="76" t="str">
        <f>IFERROR(VLOOKUP(HBL[[#This Row],[Råvara]],Råvaror!$B$3:$D$81,3,FALSE),"")</f>
        <v/>
      </c>
      <c r="I978" s="76" t="str">
        <f>IFERROR(VLOOKUP(HBL[[#This Row],[Råvara]],Råvaror!$B$3:$E$81,4,FALSE),"")</f>
        <v/>
      </c>
      <c r="J978" s="76" t="str">
        <f>IFERROR(VLOOKUP(HBL[[#This Row],[Drivmedel]],DML_drivmedel[[FuelID]:[Drivmedel]],6,FALSE),"")</f>
        <v/>
      </c>
      <c r="K978" s="148">
        <v>3976</v>
      </c>
      <c r="L978" s="3"/>
      <c r="M978" s="3"/>
      <c r="N978" s="3"/>
      <c r="O978" s="78"/>
      <c r="P978" s="3"/>
      <c r="Q978" s="3" t="str">
        <f>IFERROR(HLOOKUP(HBL[[#This Row],[Bränslekategori]],Listor!$G$292:$N$306,IF(HBL[[#This Row],[Enhet]]=Listor!$A$44,14,IF(HBL[[#This Row],[Enhet]]=Listor!$A$45,15,"")),FALSE),"")</f>
        <v/>
      </c>
      <c r="R978" s="3"/>
      <c r="S978" s="3"/>
      <c r="T978" s="3"/>
      <c r="U978" s="3"/>
      <c r="V978" s="3"/>
      <c r="W978" s="3"/>
      <c r="X978" s="3"/>
      <c r="Y978" s="77" t="str">
        <f>IF(HBL[[#This Row],[Produktionskedja]]&lt;&gt;"",VLOOKUP(HBL[[#This Row],[Produktionskedja]],Normalvärden[],4,FALSE),"")</f>
        <v/>
      </c>
      <c r="Z978" s="54"/>
      <c r="AA978" s="3"/>
      <c r="AB978" s="54"/>
      <c r="AC978" s="55" t="str">
        <f>IF(HBL[[#This Row],[Växthusgasutsläpp g CO2e/MJ]]&lt;&gt;"",IF(HBL[[#This Row],[Växthusgasutsläpp g CO2e/MJ]]&gt;(0.5*VLOOKUP(HBL[[#This Row],[Användningsområde]],Användningsområde[],2,FALSE)),"Utsläppsminskningen är mindre än 50 % och uppfyller därför inte hållbarhetskriterierna",""),"")</f>
        <v/>
      </c>
      <c r="AD978" s="55"/>
    </row>
    <row r="979" spans="2:30" x14ac:dyDescent="0.35">
      <c r="B979" s="9" t="str">
        <f>IF(HBL[[#This Row],[Hållbar mängd]]&gt;0,IF(HBL[[#This Row],[Enhet]]=Listor!$A$44,HBL[[#This Row],[Hållbar mängd]]*HBL[[#This Row],[Effektivt värmevärde]]*1000,HBL[[#This Row],[Hållbar mängd]]*HBL[[#This Row],[Effektivt värmevärde]]),"")</f>
        <v/>
      </c>
      <c r="C979" s="120" t="str">
        <f>IFERROR(IF(VLOOKUP(HBL[[#This Row],[Drivmedel]],DML_drivmedel[[FuelID]:[Reduktionsplikt]],10,FALSE)="Ja",VLOOKUP(HBL[[#This Row],[Drivmedelskategori]],Drivmedel[],5,FALSE),""),"")</f>
        <v/>
      </c>
      <c r="D979" s="9" t="str">
        <f>IFERROR(IF(HBL[[#This Row],[Hållbar mängd]]&gt;0,HBL[[#This Row],[Växthusgasutsläpp g CO2e/MJ]]*HBL[[#This Row],[Energimängd MJ]]/1000000,""),"")</f>
        <v/>
      </c>
      <c r="E979" s="9" t="str">
        <f>IF(HBL[[#This Row],[Hållbar mängd]]&gt;0,CONCATENATE(Rapporteringsår,"-",HBL[[#This Row],[ID]]),"")</f>
        <v/>
      </c>
      <c r="F979" s="9" t="str">
        <f>IF(HBL[[#This Row],[Hållbar mängd]]&gt;0,Organisationsnummer,"")</f>
        <v/>
      </c>
      <c r="G979" s="9" t="str">
        <f>IF(HBL[[#This Row],[Hållbar mängd]]&gt;0,Rapporteringsår,"")</f>
        <v/>
      </c>
      <c r="H979" s="76" t="str">
        <f>IFERROR(VLOOKUP(HBL[[#This Row],[Råvara]],Råvaror!$B$3:$D$81,3,FALSE),"")</f>
        <v/>
      </c>
      <c r="I979" s="76" t="str">
        <f>IFERROR(VLOOKUP(HBL[[#This Row],[Råvara]],Råvaror!$B$3:$E$81,4,FALSE),"")</f>
        <v/>
      </c>
      <c r="J979" s="76" t="str">
        <f>IFERROR(VLOOKUP(HBL[[#This Row],[Drivmedel]],DML_drivmedel[[FuelID]:[Drivmedel]],6,FALSE),"")</f>
        <v/>
      </c>
      <c r="K979" s="148">
        <v>3977</v>
      </c>
      <c r="L979" s="3"/>
      <c r="M979" s="3"/>
      <c r="N979" s="3"/>
      <c r="O979" s="78"/>
      <c r="P979" s="3"/>
      <c r="Q979" s="3" t="str">
        <f>IFERROR(HLOOKUP(HBL[[#This Row],[Bränslekategori]],Listor!$G$292:$N$306,IF(HBL[[#This Row],[Enhet]]=Listor!$A$44,14,IF(HBL[[#This Row],[Enhet]]=Listor!$A$45,15,"")),FALSE),"")</f>
        <v/>
      </c>
      <c r="R979" s="3"/>
      <c r="S979" s="3"/>
      <c r="T979" s="3"/>
      <c r="U979" s="3"/>
      <c r="V979" s="3"/>
      <c r="W979" s="3"/>
      <c r="X979" s="3"/>
      <c r="Y979" s="77" t="str">
        <f>IF(HBL[[#This Row],[Produktionskedja]]&lt;&gt;"",VLOOKUP(HBL[[#This Row],[Produktionskedja]],Normalvärden[],4,FALSE),"")</f>
        <v/>
      </c>
      <c r="Z979" s="54"/>
      <c r="AA979" s="3"/>
      <c r="AB979" s="54"/>
      <c r="AC979" s="55" t="str">
        <f>IF(HBL[[#This Row],[Växthusgasutsläpp g CO2e/MJ]]&lt;&gt;"",IF(HBL[[#This Row],[Växthusgasutsläpp g CO2e/MJ]]&gt;(0.5*VLOOKUP(HBL[[#This Row],[Användningsområde]],Användningsområde[],2,FALSE)),"Utsläppsminskningen är mindre än 50 % och uppfyller därför inte hållbarhetskriterierna",""),"")</f>
        <v/>
      </c>
      <c r="AD979" s="55"/>
    </row>
    <row r="980" spans="2:30" x14ac:dyDescent="0.35">
      <c r="B980" s="9" t="str">
        <f>IF(HBL[[#This Row],[Hållbar mängd]]&gt;0,IF(HBL[[#This Row],[Enhet]]=Listor!$A$44,HBL[[#This Row],[Hållbar mängd]]*HBL[[#This Row],[Effektivt värmevärde]]*1000,HBL[[#This Row],[Hållbar mängd]]*HBL[[#This Row],[Effektivt värmevärde]]),"")</f>
        <v/>
      </c>
      <c r="C980" s="120" t="str">
        <f>IFERROR(IF(VLOOKUP(HBL[[#This Row],[Drivmedel]],DML_drivmedel[[FuelID]:[Reduktionsplikt]],10,FALSE)="Ja",VLOOKUP(HBL[[#This Row],[Drivmedelskategori]],Drivmedel[],5,FALSE),""),"")</f>
        <v/>
      </c>
      <c r="D980" s="9" t="str">
        <f>IFERROR(IF(HBL[[#This Row],[Hållbar mängd]]&gt;0,HBL[[#This Row],[Växthusgasutsläpp g CO2e/MJ]]*HBL[[#This Row],[Energimängd MJ]]/1000000,""),"")</f>
        <v/>
      </c>
      <c r="E980" s="9" t="str">
        <f>IF(HBL[[#This Row],[Hållbar mängd]]&gt;0,CONCATENATE(Rapporteringsår,"-",HBL[[#This Row],[ID]]),"")</f>
        <v/>
      </c>
      <c r="F980" s="9" t="str">
        <f>IF(HBL[[#This Row],[Hållbar mängd]]&gt;0,Organisationsnummer,"")</f>
        <v/>
      </c>
      <c r="G980" s="9" t="str">
        <f>IF(HBL[[#This Row],[Hållbar mängd]]&gt;0,Rapporteringsår,"")</f>
        <v/>
      </c>
      <c r="H980" s="76" t="str">
        <f>IFERROR(VLOOKUP(HBL[[#This Row],[Råvara]],Råvaror!$B$3:$D$81,3,FALSE),"")</f>
        <v/>
      </c>
      <c r="I980" s="76" t="str">
        <f>IFERROR(VLOOKUP(HBL[[#This Row],[Råvara]],Råvaror!$B$3:$E$81,4,FALSE),"")</f>
        <v/>
      </c>
      <c r="J980" s="76" t="str">
        <f>IFERROR(VLOOKUP(HBL[[#This Row],[Drivmedel]],DML_drivmedel[[FuelID]:[Drivmedel]],6,FALSE),"")</f>
        <v/>
      </c>
      <c r="K980" s="148">
        <v>3978</v>
      </c>
      <c r="L980" s="3"/>
      <c r="M980" s="3"/>
      <c r="N980" s="3"/>
      <c r="O980" s="78"/>
      <c r="P980" s="3"/>
      <c r="Q980" s="3" t="str">
        <f>IFERROR(HLOOKUP(HBL[[#This Row],[Bränslekategori]],Listor!$G$292:$N$306,IF(HBL[[#This Row],[Enhet]]=Listor!$A$44,14,IF(HBL[[#This Row],[Enhet]]=Listor!$A$45,15,"")),FALSE),"")</f>
        <v/>
      </c>
      <c r="R980" s="3"/>
      <c r="S980" s="3"/>
      <c r="T980" s="3"/>
      <c r="U980" s="3"/>
      <c r="V980" s="3"/>
      <c r="W980" s="3"/>
      <c r="X980" s="3"/>
      <c r="Y980" s="77" t="str">
        <f>IF(HBL[[#This Row],[Produktionskedja]]&lt;&gt;"",VLOOKUP(HBL[[#This Row],[Produktionskedja]],Normalvärden[],4,FALSE),"")</f>
        <v/>
      </c>
      <c r="Z980" s="54"/>
      <c r="AA980" s="3"/>
      <c r="AB980" s="54"/>
      <c r="AC980" s="55" t="str">
        <f>IF(HBL[[#This Row],[Växthusgasutsläpp g CO2e/MJ]]&lt;&gt;"",IF(HBL[[#This Row],[Växthusgasutsläpp g CO2e/MJ]]&gt;(0.5*VLOOKUP(HBL[[#This Row],[Användningsområde]],Användningsområde[],2,FALSE)),"Utsläppsminskningen är mindre än 50 % och uppfyller därför inte hållbarhetskriterierna",""),"")</f>
        <v/>
      </c>
      <c r="AD980" s="55"/>
    </row>
    <row r="981" spans="2:30" x14ac:dyDescent="0.35">
      <c r="B981" s="9" t="str">
        <f>IF(HBL[[#This Row],[Hållbar mängd]]&gt;0,IF(HBL[[#This Row],[Enhet]]=Listor!$A$44,HBL[[#This Row],[Hållbar mängd]]*HBL[[#This Row],[Effektivt värmevärde]]*1000,HBL[[#This Row],[Hållbar mängd]]*HBL[[#This Row],[Effektivt värmevärde]]),"")</f>
        <v/>
      </c>
      <c r="C981" s="120" t="str">
        <f>IFERROR(IF(VLOOKUP(HBL[[#This Row],[Drivmedel]],DML_drivmedel[[FuelID]:[Reduktionsplikt]],10,FALSE)="Ja",VLOOKUP(HBL[[#This Row],[Drivmedelskategori]],Drivmedel[],5,FALSE),""),"")</f>
        <v/>
      </c>
      <c r="D981" s="9" t="str">
        <f>IFERROR(IF(HBL[[#This Row],[Hållbar mängd]]&gt;0,HBL[[#This Row],[Växthusgasutsläpp g CO2e/MJ]]*HBL[[#This Row],[Energimängd MJ]]/1000000,""),"")</f>
        <v/>
      </c>
      <c r="E981" s="9" t="str">
        <f>IF(HBL[[#This Row],[Hållbar mängd]]&gt;0,CONCATENATE(Rapporteringsår,"-",HBL[[#This Row],[ID]]),"")</f>
        <v/>
      </c>
      <c r="F981" s="9" t="str">
        <f>IF(HBL[[#This Row],[Hållbar mängd]]&gt;0,Organisationsnummer,"")</f>
        <v/>
      </c>
      <c r="G981" s="9" t="str">
        <f>IF(HBL[[#This Row],[Hållbar mängd]]&gt;0,Rapporteringsår,"")</f>
        <v/>
      </c>
      <c r="H981" s="76" t="str">
        <f>IFERROR(VLOOKUP(HBL[[#This Row],[Råvara]],Råvaror!$B$3:$D$81,3,FALSE),"")</f>
        <v/>
      </c>
      <c r="I981" s="76" t="str">
        <f>IFERROR(VLOOKUP(HBL[[#This Row],[Råvara]],Råvaror!$B$3:$E$81,4,FALSE),"")</f>
        <v/>
      </c>
      <c r="J981" s="76" t="str">
        <f>IFERROR(VLOOKUP(HBL[[#This Row],[Drivmedel]],DML_drivmedel[[FuelID]:[Drivmedel]],6,FALSE),"")</f>
        <v/>
      </c>
      <c r="K981" s="148">
        <v>3979</v>
      </c>
      <c r="L981" s="3"/>
      <c r="M981" s="3"/>
      <c r="N981" s="3"/>
      <c r="O981" s="78"/>
      <c r="P981" s="3"/>
      <c r="Q981" s="3" t="str">
        <f>IFERROR(HLOOKUP(HBL[[#This Row],[Bränslekategori]],Listor!$G$292:$N$306,IF(HBL[[#This Row],[Enhet]]=Listor!$A$44,14,IF(HBL[[#This Row],[Enhet]]=Listor!$A$45,15,"")),FALSE),"")</f>
        <v/>
      </c>
      <c r="R981" s="3"/>
      <c r="S981" s="3"/>
      <c r="T981" s="3"/>
      <c r="U981" s="3"/>
      <c r="V981" s="3"/>
      <c r="W981" s="3"/>
      <c r="X981" s="3"/>
      <c r="Y981" s="77" t="str">
        <f>IF(HBL[[#This Row],[Produktionskedja]]&lt;&gt;"",VLOOKUP(HBL[[#This Row],[Produktionskedja]],Normalvärden[],4,FALSE),"")</f>
        <v/>
      </c>
      <c r="Z981" s="54"/>
      <c r="AA981" s="3"/>
      <c r="AB981" s="54"/>
      <c r="AC981" s="55" t="str">
        <f>IF(HBL[[#This Row],[Växthusgasutsläpp g CO2e/MJ]]&lt;&gt;"",IF(HBL[[#This Row],[Växthusgasutsläpp g CO2e/MJ]]&gt;(0.5*VLOOKUP(HBL[[#This Row],[Användningsområde]],Användningsområde[],2,FALSE)),"Utsläppsminskningen är mindre än 50 % och uppfyller därför inte hållbarhetskriterierna",""),"")</f>
        <v/>
      </c>
      <c r="AD981" s="55"/>
    </row>
    <row r="982" spans="2:30" x14ac:dyDescent="0.35">
      <c r="B982" s="9" t="str">
        <f>IF(HBL[[#This Row],[Hållbar mängd]]&gt;0,IF(HBL[[#This Row],[Enhet]]=Listor!$A$44,HBL[[#This Row],[Hållbar mängd]]*HBL[[#This Row],[Effektivt värmevärde]]*1000,HBL[[#This Row],[Hållbar mängd]]*HBL[[#This Row],[Effektivt värmevärde]]),"")</f>
        <v/>
      </c>
      <c r="C982" s="120" t="str">
        <f>IFERROR(IF(VLOOKUP(HBL[[#This Row],[Drivmedel]],DML_drivmedel[[FuelID]:[Reduktionsplikt]],10,FALSE)="Ja",VLOOKUP(HBL[[#This Row],[Drivmedelskategori]],Drivmedel[],5,FALSE),""),"")</f>
        <v/>
      </c>
      <c r="D982" s="9" t="str">
        <f>IFERROR(IF(HBL[[#This Row],[Hållbar mängd]]&gt;0,HBL[[#This Row],[Växthusgasutsläpp g CO2e/MJ]]*HBL[[#This Row],[Energimängd MJ]]/1000000,""),"")</f>
        <v/>
      </c>
      <c r="E982" s="9" t="str">
        <f>IF(HBL[[#This Row],[Hållbar mängd]]&gt;0,CONCATENATE(Rapporteringsår,"-",HBL[[#This Row],[ID]]),"")</f>
        <v/>
      </c>
      <c r="F982" s="9" t="str">
        <f>IF(HBL[[#This Row],[Hållbar mängd]]&gt;0,Organisationsnummer,"")</f>
        <v/>
      </c>
      <c r="G982" s="9" t="str">
        <f>IF(HBL[[#This Row],[Hållbar mängd]]&gt;0,Rapporteringsår,"")</f>
        <v/>
      </c>
      <c r="H982" s="76" t="str">
        <f>IFERROR(VLOOKUP(HBL[[#This Row],[Råvara]],Råvaror!$B$3:$D$81,3,FALSE),"")</f>
        <v/>
      </c>
      <c r="I982" s="76" t="str">
        <f>IFERROR(VLOOKUP(HBL[[#This Row],[Råvara]],Råvaror!$B$3:$E$81,4,FALSE),"")</f>
        <v/>
      </c>
      <c r="J982" s="76" t="str">
        <f>IFERROR(VLOOKUP(HBL[[#This Row],[Drivmedel]],DML_drivmedel[[FuelID]:[Drivmedel]],6,FALSE),"")</f>
        <v/>
      </c>
      <c r="K982" s="148">
        <v>3980</v>
      </c>
      <c r="L982" s="3"/>
      <c r="M982" s="3"/>
      <c r="N982" s="3"/>
      <c r="O982" s="78"/>
      <c r="P982" s="3"/>
      <c r="Q982" s="3" t="str">
        <f>IFERROR(HLOOKUP(HBL[[#This Row],[Bränslekategori]],Listor!$G$292:$N$306,IF(HBL[[#This Row],[Enhet]]=Listor!$A$44,14,IF(HBL[[#This Row],[Enhet]]=Listor!$A$45,15,"")),FALSE),"")</f>
        <v/>
      </c>
      <c r="R982" s="3"/>
      <c r="S982" s="3"/>
      <c r="T982" s="3"/>
      <c r="U982" s="3"/>
      <c r="V982" s="3"/>
      <c r="W982" s="3"/>
      <c r="X982" s="3"/>
      <c r="Y982" s="77" t="str">
        <f>IF(HBL[[#This Row],[Produktionskedja]]&lt;&gt;"",VLOOKUP(HBL[[#This Row],[Produktionskedja]],Normalvärden[],4,FALSE),"")</f>
        <v/>
      </c>
      <c r="Z982" s="54"/>
      <c r="AA982" s="3"/>
      <c r="AB982" s="54"/>
      <c r="AC982" s="55" t="str">
        <f>IF(HBL[[#This Row],[Växthusgasutsläpp g CO2e/MJ]]&lt;&gt;"",IF(HBL[[#This Row],[Växthusgasutsläpp g CO2e/MJ]]&gt;(0.5*VLOOKUP(HBL[[#This Row],[Användningsområde]],Användningsområde[],2,FALSE)),"Utsläppsminskningen är mindre än 50 % och uppfyller därför inte hållbarhetskriterierna",""),"")</f>
        <v/>
      </c>
      <c r="AD982" s="55"/>
    </row>
    <row r="983" spans="2:30" x14ac:dyDescent="0.35">
      <c r="B983" s="9" t="str">
        <f>IF(HBL[[#This Row],[Hållbar mängd]]&gt;0,IF(HBL[[#This Row],[Enhet]]=Listor!$A$44,HBL[[#This Row],[Hållbar mängd]]*HBL[[#This Row],[Effektivt värmevärde]]*1000,HBL[[#This Row],[Hållbar mängd]]*HBL[[#This Row],[Effektivt värmevärde]]),"")</f>
        <v/>
      </c>
      <c r="C983" s="120" t="str">
        <f>IFERROR(IF(VLOOKUP(HBL[[#This Row],[Drivmedel]],DML_drivmedel[[FuelID]:[Reduktionsplikt]],10,FALSE)="Ja",VLOOKUP(HBL[[#This Row],[Drivmedelskategori]],Drivmedel[],5,FALSE),""),"")</f>
        <v/>
      </c>
      <c r="D983" s="9" t="str">
        <f>IFERROR(IF(HBL[[#This Row],[Hållbar mängd]]&gt;0,HBL[[#This Row],[Växthusgasutsläpp g CO2e/MJ]]*HBL[[#This Row],[Energimängd MJ]]/1000000,""),"")</f>
        <v/>
      </c>
      <c r="E983" s="9" t="str">
        <f>IF(HBL[[#This Row],[Hållbar mängd]]&gt;0,CONCATENATE(Rapporteringsår,"-",HBL[[#This Row],[ID]]),"")</f>
        <v/>
      </c>
      <c r="F983" s="9" t="str">
        <f>IF(HBL[[#This Row],[Hållbar mängd]]&gt;0,Organisationsnummer,"")</f>
        <v/>
      </c>
      <c r="G983" s="9" t="str">
        <f>IF(HBL[[#This Row],[Hållbar mängd]]&gt;0,Rapporteringsår,"")</f>
        <v/>
      </c>
      <c r="H983" s="76" t="str">
        <f>IFERROR(VLOOKUP(HBL[[#This Row],[Råvara]],Råvaror!$B$3:$D$81,3,FALSE),"")</f>
        <v/>
      </c>
      <c r="I983" s="76" t="str">
        <f>IFERROR(VLOOKUP(HBL[[#This Row],[Råvara]],Råvaror!$B$3:$E$81,4,FALSE),"")</f>
        <v/>
      </c>
      <c r="J983" s="76" t="str">
        <f>IFERROR(VLOOKUP(HBL[[#This Row],[Drivmedel]],DML_drivmedel[[FuelID]:[Drivmedel]],6,FALSE),"")</f>
        <v/>
      </c>
      <c r="K983" s="148">
        <v>3981</v>
      </c>
      <c r="L983" s="3"/>
      <c r="M983" s="3"/>
      <c r="N983" s="3"/>
      <c r="O983" s="78"/>
      <c r="P983" s="3"/>
      <c r="Q983" s="3" t="str">
        <f>IFERROR(HLOOKUP(HBL[[#This Row],[Bränslekategori]],Listor!$G$292:$N$306,IF(HBL[[#This Row],[Enhet]]=Listor!$A$44,14,IF(HBL[[#This Row],[Enhet]]=Listor!$A$45,15,"")),FALSE),"")</f>
        <v/>
      </c>
      <c r="R983" s="3"/>
      <c r="S983" s="3"/>
      <c r="T983" s="3"/>
      <c r="U983" s="3"/>
      <c r="V983" s="3"/>
      <c r="W983" s="3"/>
      <c r="X983" s="3"/>
      <c r="Y983" s="77" t="str">
        <f>IF(HBL[[#This Row],[Produktionskedja]]&lt;&gt;"",VLOOKUP(HBL[[#This Row],[Produktionskedja]],Normalvärden[],4,FALSE),"")</f>
        <v/>
      </c>
      <c r="Z983" s="54"/>
      <c r="AA983" s="3"/>
      <c r="AB983" s="54"/>
      <c r="AC983" s="55" t="str">
        <f>IF(HBL[[#This Row],[Växthusgasutsläpp g CO2e/MJ]]&lt;&gt;"",IF(HBL[[#This Row],[Växthusgasutsläpp g CO2e/MJ]]&gt;(0.5*VLOOKUP(HBL[[#This Row],[Användningsområde]],Användningsområde[],2,FALSE)),"Utsläppsminskningen är mindre än 50 % och uppfyller därför inte hållbarhetskriterierna",""),"")</f>
        <v/>
      </c>
      <c r="AD983" s="55"/>
    </row>
    <row r="984" spans="2:30" x14ac:dyDescent="0.35">
      <c r="B984" s="9" t="str">
        <f>IF(HBL[[#This Row],[Hållbar mängd]]&gt;0,IF(HBL[[#This Row],[Enhet]]=Listor!$A$44,HBL[[#This Row],[Hållbar mängd]]*HBL[[#This Row],[Effektivt värmevärde]]*1000,HBL[[#This Row],[Hållbar mängd]]*HBL[[#This Row],[Effektivt värmevärde]]),"")</f>
        <v/>
      </c>
      <c r="C984" s="120" t="str">
        <f>IFERROR(IF(VLOOKUP(HBL[[#This Row],[Drivmedel]],DML_drivmedel[[FuelID]:[Reduktionsplikt]],10,FALSE)="Ja",VLOOKUP(HBL[[#This Row],[Drivmedelskategori]],Drivmedel[],5,FALSE),""),"")</f>
        <v/>
      </c>
      <c r="D984" s="9" t="str">
        <f>IFERROR(IF(HBL[[#This Row],[Hållbar mängd]]&gt;0,HBL[[#This Row],[Växthusgasutsläpp g CO2e/MJ]]*HBL[[#This Row],[Energimängd MJ]]/1000000,""),"")</f>
        <v/>
      </c>
      <c r="E984" s="9" t="str">
        <f>IF(HBL[[#This Row],[Hållbar mängd]]&gt;0,CONCATENATE(Rapporteringsår,"-",HBL[[#This Row],[ID]]),"")</f>
        <v/>
      </c>
      <c r="F984" s="9" t="str">
        <f>IF(HBL[[#This Row],[Hållbar mängd]]&gt;0,Organisationsnummer,"")</f>
        <v/>
      </c>
      <c r="G984" s="9" t="str">
        <f>IF(HBL[[#This Row],[Hållbar mängd]]&gt;0,Rapporteringsår,"")</f>
        <v/>
      </c>
      <c r="H984" s="76" t="str">
        <f>IFERROR(VLOOKUP(HBL[[#This Row],[Råvara]],Råvaror!$B$3:$D$81,3,FALSE),"")</f>
        <v/>
      </c>
      <c r="I984" s="76" t="str">
        <f>IFERROR(VLOOKUP(HBL[[#This Row],[Råvara]],Råvaror!$B$3:$E$81,4,FALSE),"")</f>
        <v/>
      </c>
      <c r="J984" s="76" t="str">
        <f>IFERROR(VLOOKUP(HBL[[#This Row],[Drivmedel]],DML_drivmedel[[FuelID]:[Drivmedel]],6,FALSE),"")</f>
        <v/>
      </c>
      <c r="K984" s="148">
        <v>3982</v>
      </c>
      <c r="L984" s="3"/>
      <c r="M984" s="3"/>
      <c r="N984" s="3"/>
      <c r="O984" s="78"/>
      <c r="P984" s="3"/>
      <c r="Q984" s="3" t="str">
        <f>IFERROR(HLOOKUP(HBL[[#This Row],[Bränslekategori]],Listor!$G$292:$N$306,IF(HBL[[#This Row],[Enhet]]=Listor!$A$44,14,IF(HBL[[#This Row],[Enhet]]=Listor!$A$45,15,"")),FALSE),"")</f>
        <v/>
      </c>
      <c r="R984" s="3"/>
      <c r="S984" s="3"/>
      <c r="T984" s="3"/>
      <c r="U984" s="3"/>
      <c r="V984" s="3"/>
      <c r="W984" s="3"/>
      <c r="X984" s="3"/>
      <c r="Y984" s="77" t="str">
        <f>IF(HBL[[#This Row],[Produktionskedja]]&lt;&gt;"",VLOOKUP(HBL[[#This Row],[Produktionskedja]],Normalvärden[],4,FALSE),"")</f>
        <v/>
      </c>
      <c r="Z984" s="54"/>
      <c r="AA984" s="3"/>
      <c r="AB984" s="54"/>
      <c r="AC984" s="55" t="str">
        <f>IF(HBL[[#This Row],[Växthusgasutsläpp g CO2e/MJ]]&lt;&gt;"",IF(HBL[[#This Row],[Växthusgasutsläpp g CO2e/MJ]]&gt;(0.5*VLOOKUP(HBL[[#This Row],[Användningsområde]],Användningsområde[],2,FALSE)),"Utsläppsminskningen är mindre än 50 % och uppfyller därför inte hållbarhetskriterierna",""),"")</f>
        <v/>
      </c>
      <c r="AD984" s="55"/>
    </row>
    <row r="985" spans="2:30" x14ac:dyDescent="0.35">
      <c r="B985" s="9" t="str">
        <f>IF(HBL[[#This Row],[Hållbar mängd]]&gt;0,IF(HBL[[#This Row],[Enhet]]=Listor!$A$44,HBL[[#This Row],[Hållbar mängd]]*HBL[[#This Row],[Effektivt värmevärde]]*1000,HBL[[#This Row],[Hållbar mängd]]*HBL[[#This Row],[Effektivt värmevärde]]),"")</f>
        <v/>
      </c>
      <c r="C985" s="120" t="str">
        <f>IFERROR(IF(VLOOKUP(HBL[[#This Row],[Drivmedel]],DML_drivmedel[[FuelID]:[Reduktionsplikt]],10,FALSE)="Ja",VLOOKUP(HBL[[#This Row],[Drivmedelskategori]],Drivmedel[],5,FALSE),""),"")</f>
        <v/>
      </c>
      <c r="D985" s="9" t="str">
        <f>IFERROR(IF(HBL[[#This Row],[Hållbar mängd]]&gt;0,HBL[[#This Row],[Växthusgasutsläpp g CO2e/MJ]]*HBL[[#This Row],[Energimängd MJ]]/1000000,""),"")</f>
        <v/>
      </c>
      <c r="E985" s="9" t="str">
        <f>IF(HBL[[#This Row],[Hållbar mängd]]&gt;0,CONCATENATE(Rapporteringsår,"-",HBL[[#This Row],[ID]]),"")</f>
        <v/>
      </c>
      <c r="F985" s="9" t="str">
        <f>IF(HBL[[#This Row],[Hållbar mängd]]&gt;0,Organisationsnummer,"")</f>
        <v/>
      </c>
      <c r="G985" s="9" t="str">
        <f>IF(HBL[[#This Row],[Hållbar mängd]]&gt;0,Rapporteringsår,"")</f>
        <v/>
      </c>
      <c r="H985" s="76" t="str">
        <f>IFERROR(VLOOKUP(HBL[[#This Row],[Råvara]],Råvaror!$B$3:$D$81,3,FALSE),"")</f>
        <v/>
      </c>
      <c r="I985" s="76" t="str">
        <f>IFERROR(VLOOKUP(HBL[[#This Row],[Råvara]],Råvaror!$B$3:$E$81,4,FALSE),"")</f>
        <v/>
      </c>
      <c r="J985" s="76" t="str">
        <f>IFERROR(VLOOKUP(HBL[[#This Row],[Drivmedel]],DML_drivmedel[[FuelID]:[Drivmedel]],6,FALSE),"")</f>
        <v/>
      </c>
      <c r="K985" s="148">
        <v>3983</v>
      </c>
      <c r="L985" s="3"/>
      <c r="M985" s="3"/>
      <c r="N985" s="3"/>
      <c r="O985" s="78"/>
      <c r="P985" s="3"/>
      <c r="Q985" s="3" t="str">
        <f>IFERROR(HLOOKUP(HBL[[#This Row],[Bränslekategori]],Listor!$G$292:$N$306,IF(HBL[[#This Row],[Enhet]]=Listor!$A$44,14,IF(HBL[[#This Row],[Enhet]]=Listor!$A$45,15,"")),FALSE),"")</f>
        <v/>
      </c>
      <c r="R985" s="3"/>
      <c r="S985" s="3"/>
      <c r="T985" s="3"/>
      <c r="U985" s="3"/>
      <c r="V985" s="3"/>
      <c r="W985" s="3"/>
      <c r="X985" s="3"/>
      <c r="Y985" s="77" t="str">
        <f>IF(HBL[[#This Row],[Produktionskedja]]&lt;&gt;"",VLOOKUP(HBL[[#This Row],[Produktionskedja]],Normalvärden[],4,FALSE),"")</f>
        <v/>
      </c>
      <c r="Z985" s="54"/>
      <c r="AA985" s="3"/>
      <c r="AB985" s="54"/>
      <c r="AC985" s="55" t="str">
        <f>IF(HBL[[#This Row],[Växthusgasutsläpp g CO2e/MJ]]&lt;&gt;"",IF(HBL[[#This Row],[Växthusgasutsläpp g CO2e/MJ]]&gt;(0.5*VLOOKUP(HBL[[#This Row],[Användningsområde]],Användningsområde[],2,FALSE)),"Utsläppsminskningen är mindre än 50 % och uppfyller därför inte hållbarhetskriterierna",""),"")</f>
        <v/>
      </c>
      <c r="AD985" s="55"/>
    </row>
    <row r="986" spans="2:30" x14ac:dyDescent="0.35">
      <c r="B986" s="9" t="str">
        <f>IF(HBL[[#This Row],[Hållbar mängd]]&gt;0,IF(HBL[[#This Row],[Enhet]]=Listor!$A$44,HBL[[#This Row],[Hållbar mängd]]*HBL[[#This Row],[Effektivt värmevärde]]*1000,HBL[[#This Row],[Hållbar mängd]]*HBL[[#This Row],[Effektivt värmevärde]]),"")</f>
        <v/>
      </c>
      <c r="C986" s="120" t="str">
        <f>IFERROR(IF(VLOOKUP(HBL[[#This Row],[Drivmedel]],DML_drivmedel[[FuelID]:[Reduktionsplikt]],10,FALSE)="Ja",VLOOKUP(HBL[[#This Row],[Drivmedelskategori]],Drivmedel[],5,FALSE),""),"")</f>
        <v/>
      </c>
      <c r="D986" s="9" t="str">
        <f>IFERROR(IF(HBL[[#This Row],[Hållbar mängd]]&gt;0,HBL[[#This Row],[Växthusgasutsläpp g CO2e/MJ]]*HBL[[#This Row],[Energimängd MJ]]/1000000,""),"")</f>
        <v/>
      </c>
      <c r="E986" s="9" t="str">
        <f>IF(HBL[[#This Row],[Hållbar mängd]]&gt;0,CONCATENATE(Rapporteringsår,"-",HBL[[#This Row],[ID]]),"")</f>
        <v/>
      </c>
      <c r="F986" s="9" t="str">
        <f>IF(HBL[[#This Row],[Hållbar mängd]]&gt;0,Organisationsnummer,"")</f>
        <v/>
      </c>
      <c r="G986" s="9" t="str">
        <f>IF(HBL[[#This Row],[Hållbar mängd]]&gt;0,Rapporteringsår,"")</f>
        <v/>
      </c>
      <c r="H986" s="76" t="str">
        <f>IFERROR(VLOOKUP(HBL[[#This Row],[Råvara]],Råvaror!$B$3:$D$81,3,FALSE),"")</f>
        <v/>
      </c>
      <c r="I986" s="76" t="str">
        <f>IFERROR(VLOOKUP(HBL[[#This Row],[Råvara]],Råvaror!$B$3:$E$81,4,FALSE),"")</f>
        <v/>
      </c>
      <c r="J986" s="76" t="str">
        <f>IFERROR(VLOOKUP(HBL[[#This Row],[Drivmedel]],DML_drivmedel[[FuelID]:[Drivmedel]],6,FALSE),"")</f>
        <v/>
      </c>
      <c r="K986" s="148">
        <v>3984</v>
      </c>
      <c r="L986" s="3"/>
      <c r="M986" s="3"/>
      <c r="N986" s="3"/>
      <c r="O986" s="78"/>
      <c r="P986" s="3"/>
      <c r="Q986" s="3" t="str">
        <f>IFERROR(HLOOKUP(HBL[[#This Row],[Bränslekategori]],Listor!$G$292:$N$306,IF(HBL[[#This Row],[Enhet]]=Listor!$A$44,14,IF(HBL[[#This Row],[Enhet]]=Listor!$A$45,15,"")),FALSE),"")</f>
        <v/>
      </c>
      <c r="R986" s="3"/>
      <c r="S986" s="3"/>
      <c r="T986" s="3"/>
      <c r="U986" s="3"/>
      <c r="V986" s="3"/>
      <c r="W986" s="3"/>
      <c r="X986" s="3"/>
      <c r="Y986" s="77" t="str">
        <f>IF(HBL[[#This Row],[Produktionskedja]]&lt;&gt;"",VLOOKUP(HBL[[#This Row],[Produktionskedja]],Normalvärden[],4,FALSE),"")</f>
        <v/>
      </c>
      <c r="Z986" s="54"/>
      <c r="AA986" s="3"/>
      <c r="AB986" s="54"/>
      <c r="AC986" s="55" t="str">
        <f>IF(HBL[[#This Row],[Växthusgasutsläpp g CO2e/MJ]]&lt;&gt;"",IF(HBL[[#This Row],[Växthusgasutsläpp g CO2e/MJ]]&gt;(0.5*VLOOKUP(HBL[[#This Row],[Användningsområde]],Användningsområde[],2,FALSE)),"Utsläppsminskningen är mindre än 50 % och uppfyller därför inte hållbarhetskriterierna",""),"")</f>
        <v/>
      </c>
      <c r="AD986" s="55"/>
    </row>
    <row r="987" spans="2:30" x14ac:dyDescent="0.35">
      <c r="B987" s="9" t="str">
        <f>IF(HBL[[#This Row],[Hållbar mängd]]&gt;0,IF(HBL[[#This Row],[Enhet]]=Listor!$A$44,HBL[[#This Row],[Hållbar mängd]]*HBL[[#This Row],[Effektivt värmevärde]]*1000,HBL[[#This Row],[Hållbar mängd]]*HBL[[#This Row],[Effektivt värmevärde]]),"")</f>
        <v/>
      </c>
      <c r="C987" s="120" t="str">
        <f>IFERROR(IF(VLOOKUP(HBL[[#This Row],[Drivmedel]],DML_drivmedel[[FuelID]:[Reduktionsplikt]],10,FALSE)="Ja",VLOOKUP(HBL[[#This Row],[Drivmedelskategori]],Drivmedel[],5,FALSE),""),"")</f>
        <v/>
      </c>
      <c r="D987" s="9" t="str">
        <f>IFERROR(IF(HBL[[#This Row],[Hållbar mängd]]&gt;0,HBL[[#This Row],[Växthusgasutsläpp g CO2e/MJ]]*HBL[[#This Row],[Energimängd MJ]]/1000000,""),"")</f>
        <v/>
      </c>
      <c r="E987" s="9" t="str">
        <f>IF(HBL[[#This Row],[Hållbar mängd]]&gt;0,CONCATENATE(Rapporteringsår,"-",HBL[[#This Row],[ID]]),"")</f>
        <v/>
      </c>
      <c r="F987" s="9" t="str">
        <f>IF(HBL[[#This Row],[Hållbar mängd]]&gt;0,Organisationsnummer,"")</f>
        <v/>
      </c>
      <c r="G987" s="9" t="str">
        <f>IF(HBL[[#This Row],[Hållbar mängd]]&gt;0,Rapporteringsår,"")</f>
        <v/>
      </c>
      <c r="H987" s="76" t="str">
        <f>IFERROR(VLOOKUP(HBL[[#This Row],[Råvara]],Råvaror!$B$3:$D$81,3,FALSE),"")</f>
        <v/>
      </c>
      <c r="I987" s="76" t="str">
        <f>IFERROR(VLOOKUP(HBL[[#This Row],[Råvara]],Råvaror!$B$3:$E$81,4,FALSE),"")</f>
        <v/>
      </c>
      <c r="J987" s="76" t="str">
        <f>IFERROR(VLOOKUP(HBL[[#This Row],[Drivmedel]],DML_drivmedel[[FuelID]:[Drivmedel]],6,FALSE),"")</f>
        <v/>
      </c>
      <c r="K987" s="148">
        <v>3985</v>
      </c>
      <c r="L987" s="3"/>
      <c r="M987" s="3"/>
      <c r="N987" s="3"/>
      <c r="O987" s="78"/>
      <c r="P987" s="3"/>
      <c r="Q987" s="3" t="str">
        <f>IFERROR(HLOOKUP(HBL[[#This Row],[Bränslekategori]],Listor!$G$292:$N$306,IF(HBL[[#This Row],[Enhet]]=Listor!$A$44,14,IF(HBL[[#This Row],[Enhet]]=Listor!$A$45,15,"")),FALSE),"")</f>
        <v/>
      </c>
      <c r="R987" s="3"/>
      <c r="S987" s="3"/>
      <c r="T987" s="3"/>
      <c r="U987" s="3"/>
      <c r="V987" s="3"/>
      <c r="W987" s="3"/>
      <c r="X987" s="3"/>
      <c r="Y987" s="77" t="str">
        <f>IF(HBL[[#This Row],[Produktionskedja]]&lt;&gt;"",VLOOKUP(HBL[[#This Row],[Produktionskedja]],Normalvärden[],4,FALSE),"")</f>
        <v/>
      </c>
      <c r="Z987" s="54"/>
      <c r="AA987" s="3"/>
      <c r="AB987" s="54"/>
      <c r="AC987" s="55" t="str">
        <f>IF(HBL[[#This Row],[Växthusgasutsläpp g CO2e/MJ]]&lt;&gt;"",IF(HBL[[#This Row],[Växthusgasutsläpp g CO2e/MJ]]&gt;(0.5*VLOOKUP(HBL[[#This Row],[Användningsområde]],Användningsområde[],2,FALSE)),"Utsläppsminskningen är mindre än 50 % och uppfyller därför inte hållbarhetskriterierna",""),"")</f>
        <v/>
      </c>
      <c r="AD987" s="55"/>
    </row>
    <row r="988" spans="2:30" x14ac:dyDescent="0.35">
      <c r="B988" s="9" t="str">
        <f>IF(HBL[[#This Row],[Hållbar mängd]]&gt;0,IF(HBL[[#This Row],[Enhet]]=Listor!$A$44,HBL[[#This Row],[Hållbar mängd]]*HBL[[#This Row],[Effektivt värmevärde]]*1000,HBL[[#This Row],[Hållbar mängd]]*HBL[[#This Row],[Effektivt värmevärde]]),"")</f>
        <v/>
      </c>
      <c r="C988" s="120" t="str">
        <f>IFERROR(IF(VLOOKUP(HBL[[#This Row],[Drivmedel]],DML_drivmedel[[FuelID]:[Reduktionsplikt]],10,FALSE)="Ja",VLOOKUP(HBL[[#This Row],[Drivmedelskategori]],Drivmedel[],5,FALSE),""),"")</f>
        <v/>
      </c>
      <c r="D988" s="9" t="str">
        <f>IFERROR(IF(HBL[[#This Row],[Hållbar mängd]]&gt;0,HBL[[#This Row],[Växthusgasutsläpp g CO2e/MJ]]*HBL[[#This Row],[Energimängd MJ]]/1000000,""),"")</f>
        <v/>
      </c>
      <c r="E988" s="9" t="str">
        <f>IF(HBL[[#This Row],[Hållbar mängd]]&gt;0,CONCATENATE(Rapporteringsår,"-",HBL[[#This Row],[ID]]),"")</f>
        <v/>
      </c>
      <c r="F988" s="9" t="str">
        <f>IF(HBL[[#This Row],[Hållbar mängd]]&gt;0,Organisationsnummer,"")</f>
        <v/>
      </c>
      <c r="G988" s="9" t="str">
        <f>IF(HBL[[#This Row],[Hållbar mängd]]&gt;0,Rapporteringsår,"")</f>
        <v/>
      </c>
      <c r="H988" s="76" t="str">
        <f>IFERROR(VLOOKUP(HBL[[#This Row],[Råvara]],Råvaror!$B$3:$D$81,3,FALSE),"")</f>
        <v/>
      </c>
      <c r="I988" s="76" t="str">
        <f>IFERROR(VLOOKUP(HBL[[#This Row],[Råvara]],Råvaror!$B$3:$E$81,4,FALSE),"")</f>
        <v/>
      </c>
      <c r="J988" s="76" t="str">
        <f>IFERROR(VLOOKUP(HBL[[#This Row],[Drivmedel]],DML_drivmedel[[FuelID]:[Drivmedel]],6,FALSE),"")</f>
        <v/>
      </c>
      <c r="K988" s="148">
        <v>3986</v>
      </c>
      <c r="L988" s="3"/>
      <c r="M988" s="3"/>
      <c r="N988" s="3"/>
      <c r="O988" s="78"/>
      <c r="P988" s="3"/>
      <c r="Q988" s="3" t="str">
        <f>IFERROR(HLOOKUP(HBL[[#This Row],[Bränslekategori]],Listor!$G$292:$N$306,IF(HBL[[#This Row],[Enhet]]=Listor!$A$44,14,IF(HBL[[#This Row],[Enhet]]=Listor!$A$45,15,"")),FALSE),"")</f>
        <v/>
      </c>
      <c r="R988" s="3"/>
      <c r="S988" s="3"/>
      <c r="T988" s="3"/>
      <c r="U988" s="3"/>
      <c r="V988" s="3"/>
      <c r="W988" s="3"/>
      <c r="X988" s="3"/>
      <c r="Y988" s="77" t="str">
        <f>IF(HBL[[#This Row],[Produktionskedja]]&lt;&gt;"",VLOOKUP(HBL[[#This Row],[Produktionskedja]],Normalvärden[],4,FALSE),"")</f>
        <v/>
      </c>
      <c r="Z988" s="54"/>
      <c r="AA988" s="3"/>
      <c r="AB988" s="54"/>
      <c r="AC988" s="55" t="str">
        <f>IF(HBL[[#This Row],[Växthusgasutsläpp g CO2e/MJ]]&lt;&gt;"",IF(HBL[[#This Row],[Växthusgasutsläpp g CO2e/MJ]]&gt;(0.5*VLOOKUP(HBL[[#This Row],[Användningsområde]],Användningsområde[],2,FALSE)),"Utsläppsminskningen är mindre än 50 % och uppfyller därför inte hållbarhetskriterierna",""),"")</f>
        <v/>
      </c>
      <c r="AD988" s="55"/>
    </row>
    <row r="989" spans="2:30" x14ac:dyDescent="0.35">
      <c r="B989" s="9" t="str">
        <f>IF(HBL[[#This Row],[Hållbar mängd]]&gt;0,IF(HBL[[#This Row],[Enhet]]=Listor!$A$44,HBL[[#This Row],[Hållbar mängd]]*HBL[[#This Row],[Effektivt värmevärde]]*1000,HBL[[#This Row],[Hållbar mängd]]*HBL[[#This Row],[Effektivt värmevärde]]),"")</f>
        <v/>
      </c>
      <c r="C989" s="120" t="str">
        <f>IFERROR(IF(VLOOKUP(HBL[[#This Row],[Drivmedel]],DML_drivmedel[[FuelID]:[Reduktionsplikt]],10,FALSE)="Ja",VLOOKUP(HBL[[#This Row],[Drivmedelskategori]],Drivmedel[],5,FALSE),""),"")</f>
        <v/>
      </c>
      <c r="D989" s="9" t="str">
        <f>IFERROR(IF(HBL[[#This Row],[Hållbar mängd]]&gt;0,HBL[[#This Row],[Växthusgasutsläpp g CO2e/MJ]]*HBL[[#This Row],[Energimängd MJ]]/1000000,""),"")</f>
        <v/>
      </c>
      <c r="E989" s="9" t="str">
        <f>IF(HBL[[#This Row],[Hållbar mängd]]&gt;0,CONCATENATE(Rapporteringsår,"-",HBL[[#This Row],[ID]]),"")</f>
        <v/>
      </c>
      <c r="F989" s="9" t="str">
        <f>IF(HBL[[#This Row],[Hållbar mängd]]&gt;0,Organisationsnummer,"")</f>
        <v/>
      </c>
      <c r="G989" s="9" t="str">
        <f>IF(HBL[[#This Row],[Hållbar mängd]]&gt;0,Rapporteringsår,"")</f>
        <v/>
      </c>
      <c r="H989" s="76" t="str">
        <f>IFERROR(VLOOKUP(HBL[[#This Row],[Råvara]],Råvaror!$B$3:$D$81,3,FALSE),"")</f>
        <v/>
      </c>
      <c r="I989" s="76" t="str">
        <f>IFERROR(VLOOKUP(HBL[[#This Row],[Råvara]],Råvaror!$B$3:$E$81,4,FALSE),"")</f>
        <v/>
      </c>
      <c r="J989" s="76" t="str">
        <f>IFERROR(VLOOKUP(HBL[[#This Row],[Drivmedel]],DML_drivmedel[[FuelID]:[Drivmedel]],6,FALSE),"")</f>
        <v/>
      </c>
      <c r="K989" s="148">
        <v>3987</v>
      </c>
      <c r="L989" s="3"/>
      <c r="M989" s="3"/>
      <c r="N989" s="3"/>
      <c r="O989" s="78"/>
      <c r="P989" s="3"/>
      <c r="Q989" s="3" t="str">
        <f>IFERROR(HLOOKUP(HBL[[#This Row],[Bränslekategori]],Listor!$G$292:$N$306,IF(HBL[[#This Row],[Enhet]]=Listor!$A$44,14,IF(HBL[[#This Row],[Enhet]]=Listor!$A$45,15,"")),FALSE),"")</f>
        <v/>
      </c>
      <c r="R989" s="3"/>
      <c r="S989" s="3"/>
      <c r="T989" s="3"/>
      <c r="U989" s="3"/>
      <c r="V989" s="3"/>
      <c r="W989" s="3"/>
      <c r="X989" s="3"/>
      <c r="Y989" s="77" t="str">
        <f>IF(HBL[[#This Row],[Produktionskedja]]&lt;&gt;"",VLOOKUP(HBL[[#This Row],[Produktionskedja]],Normalvärden[],4,FALSE),"")</f>
        <v/>
      </c>
      <c r="Z989" s="54"/>
      <c r="AA989" s="3"/>
      <c r="AB989" s="54"/>
      <c r="AC989" s="55" t="str">
        <f>IF(HBL[[#This Row],[Växthusgasutsläpp g CO2e/MJ]]&lt;&gt;"",IF(HBL[[#This Row],[Växthusgasutsläpp g CO2e/MJ]]&gt;(0.5*VLOOKUP(HBL[[#This Row],[Användningsområde]],Användningsområde[],2,FALSE)),"Utsläppsminskningen är mindre än 50 % och uppfyller därför inte hållbarhetskriterierna",""),"")</f>
        <v/>
      </c>
      <c r="AD989" s="55"/>
    </row>
    <row r="990" spans="2:30" x14ac:dyDescent="0.35">
      <c r="B990" s="9" t="str">
        <f>IF(HBL[[#This Row],[Hållbar mängd]]&gt;0,IF(HBL[[#This Row],[Enhet]]=Listor!$A$44,HBL[[#This Row],[Hållbar mängd]]*HBL[[#This Row],[Effektivt värmevärde]]*1000,HBL[[#This Row],[Hållbar mängd]]*HBL[[#This Row],[Effektivt värmevärde]]),"")</f>
        <v/>
      </c>
      <c r="C990" s="120" t="str">
        <f>IFERROR(IF(VLOOKUP(HBL[[#This Row],[Drivmedel]],DML_drivmedel[[FuelID]:[Reduktionsplikt]],10,FALSE)="Ja",VLOOKUP(HBL[[#This Row],[Drivmedelskategori]],Drivmedel[],5,FALSE),""),"")</f>
        <v/>
      </c>
      <c r="D990" s="9" t="str">
        <f>IFERROR(IF(HBL[[#This Row],[Hållbar mängd]]&gt;0,HBL[[#This Row],[Växthusgasutsläpp g CO2e/MJ]]*HBL[[#This Row],[Energimängd MJ]]/1000000,""),"")</f>
        <v/>
      </c>
      <c r="E990" s="9" t="str">
        <f>IF(HBL[[#This Row],[Hållbar mängd]]&gt;0,CONCATENATE(Rapporteringsår,"-",HBL[[#This Row],[ID]]),"")</f>
        <v/>
      </c>
      <c r="F990" s="9" t="str">
        <f>IF(HBL[[#This Row],[Hållbar mängd]]&gt;0,Organisationsnummer,"")</f>
        <v/>
      </c>
      <c r="G990" s="9" t="str">
        <f>IF(HBL[[#This Row],[Hållbar mängd]]&gt;0,Rapporteringsår,"")</f>
        <v/>
      </c>
      <c r="H990" s="76" t="str">
        <f>IFERROR(VLOOKUP(HBL[[#This Row],[Råvara]],Råvaror!$B$3:$D$81,3,FALSE),"")</f>
        <v/>
      </c>
      <c r="I990" s="76" t="str">
        <f>IFERROR(VLOOKUP(HBL[[#This Row],[Råvara]],Råvaror!$B$3:$E$81,4,FALSE),"")</f>
        <v/>
      </c>
      <c r="J990" s="76" t="str">
        <f>IFERROR(VLOOKUP(HBL[[#This Row],[Drivmedel]],DML_drivmedel[[FuelID]:[Drivmedel]],6,FALSE),"")</f>
        <v/>
      </c>
      <c r="K990" s="148">
        <v>3988</v>
      </c>
      <c r="L990" s="3"/>
      <c r="M990" s="3"/>
      <c r="N990" s="3"/>
      <c r="O990" s="78"/>
      <c r="P990" s="3"/>
      <c r="Q990" s="3" t="str">
        <f>IFERROR(HLOOKUP(HBL[[#This Row],[Bränslekategori]],Listor!$G$292:$N$306,IF(HBL[[#This Row],[Enhet]]=Listor!$A$44,14,IF(HBL[[#This Row],[Enhet]]=Listor!$A$45,15,"")),FALSE),"")</f>
        <v/>
      </c>
      <c r="R990" s="3"/>
      <c r="S990" s="3"/>
      <c r="T990" s="3"/>
      <c r="U990" s="3"/>
      <c r="V990" s="3"/>
      <c r="W990" s="3"/>
      <c r="X990" s="3"/>
      <c r="Y990" s="77" t="str">
        <f>IF(HBL[[#This Row],[Produktionskedja]]&lt;&gt;"",VLOOKUP(HBL[[#This Row],[Produktionskedja]],Normalvärden[],4,FALSE),"")</f>
        <v/>
      </c>
      <c r="Z990" s="54"/>
      <c r="AA990" s="3"/>
      <c r="AB990" s="54"/>
      <c r="AC990" s="55" t="str">
        <f>IF(HBL[[#This Row],[Växthusgasutsläpp g CO2e/MJ]]&lt;&gt;"",IF(HBL[[#This Row],[Växthusgasutsläpp g CO2e/MJ]]&gt;(0.5*VLOOKUP(HBL[[#This Row],[Användningsområde]],Användningsområde[],2,FALSE)),"Utsläppsminskningen är mindre än 50 % och uppfyller därför inte hållbarhetskriterierna",""),"")</f>
        <v/>
      </c>
      <c r="AD990" s="55"/>
    </row>
    <row r="991" spans="2:30" x14ac:dyDescent="0.35">
      <c r="B991" s="9" t="str">
        <f>IF(HBL[[#This Row],[Hållbar mängd]]&gt;0,IF(HBL[[#This Row],[Enhet]]=Listor!$A$44,HBL[[#This Row],[Hållbar mängd]]*HBL[[#This Row],[Effektivt värmevärde]]*1000,HBL[[#This Row],[Hållbar mängd]]*HBL[[#This Row],[Effektivt värmevärde]]),"")</f>
        <v/>
      </c>
      <c r="C991" s="120" t="str">
        <f>IFERROR(IF(VLOOKUP(HBL[[#This Row],[Drivmedel]],DML_drivmedel[[FuelID]:[Reduktionsplikt]],10,FALSE)="Ja",VLOOKUP(HBL[[#This Row],[Drivmedelskategori]],Drivmedel[],5,FALSE),""),"")</f>
        <v/>
      </c>
      <c r="D991" s="9" t="str">
        <f>IFERROR(IF(HBL[[#This Row],[Hållbar mängd]]&gt;0,HBL[[#This Row],[Växthusgasutsläpp g CO2e/MJ]]*HBL[[#This Row],[Energimängd MJ]]/1000000,""),"")</f>
        <v/>
      </c>
      <c r="E991" s="9" t="str">
        <f>IF(HBL[[#This Row],[Hållbar mängd]]&gt;0,CONCATENATE(Rapporteringsår,"-",HBL[[#This Row],[ID]]),"")</f>
        <v/>
      </c>
      <c r="F991" s="9" t="str">
        <f>IF(HBL[[#This Row],[Hållbar mängd]]&gt;0,Organisationsnummer,"")</f>
        <v/>
      </c>
      <c r="G991" s="9" t="str">
        <f>IF(HBL[[#This Row],[Hållbar mängd]]&gt;0,Rapporteringsår,"")</f>
        <v/>
      </c>
      <c r="H991" s="76" t="str">
        <f>IFERROR(VLOOKUP(HBL[[#This Row],[Råvara]],Råvaror!$B$3:$D$81,3,FALSE),"")</f>
        <v/>
      </c>
      <c r="I991" s="76" t="str">
        <f>IFERROR(VLOOKUP(HBL[[#This Row],[Råvara]],Råvaror!$B$3:$E$81,4,FALSE),"")</f>
        <v/>
      </c>
      <c r="J991" s="76" t="str">
        <f>IFERROR(VLOOKUP(HBL[[#This Row],[Drivmedel]],DML_drivmedel[[FuelID]:[Drivmedel]],6,FALSE),"")</f>
        <v/>
      </c>
      <c r="K991" s="148">
        <v>3989</v>
      </c>
      <c r="L991" s="3"/>
      <c r="M991" s="3"/>
      <c r="N991" s="3"/>
      <c r="O991" s="78"/>
      <c r="P991" s="3"/>
      <c r="Q991" s="3" t="str">
        <f>IFERROR(HLOOKUP(HBL[[#This Row],[Bränslekategori]],Listor!$G$292:$N$306,IF(HBL[[#This Row],[Enhet]]=Listor!$A$44,14,IF(HBL[[#This Row],[Enhet]]=Listor!$A$45,15,"")),FALSE),"")</f>
        <v/>
      </c>
      <c r="R991" s="3"/>
      <c r="S991" s="3"/>
      <c r="T991" s="3"/>
      <c r="U991" s="3"/>
      <c r="V991" s="3"/>
      <c r="W991" s="3"/>
      <c r="X991" s="3"/>
      <c r="Y991" s="77" t="str">
        <f>IF(HBL[[#This Row],[Produktionskedja]]&lt;&gt;"",VLOOKUP(HBL[[#This Row],[Produktionskedja]],Normalvärden[],4,FALSE),"")</f>
        <v/>
      </c>
      <c r="Z991" s="54"/>
      <c r="AA991" s="3"/>
      <c r="AB991" s="54"/>
      <c r="AC991" s="55" t="str">
        <f>IF(HBL[[#This Row],[Växthusgasutsläpp g CO2e/MJ]]&lt;&gt;"",IF(HBL[[#This Row],[Växthusgasutsläpp g CO2e/MJ]]&gt;(0.5*VLOOKUP(HBL[[#This Row],[Användningsområde]],Användningsområde[],2,FALSE)),"Utsläppsminskningen är mindre än 50 % och uppfyller därför inte hållbarhetskriterierna",""),"")</f>
        <v/>
      </c>
      <c r="AD991" s="55"/>
    </row>
    <row r="992" spans="2:30" x14ac:dyDescent="0.35">
      <c r="B992" s="9" t="str">
        <f>IF(HBL[[#This Row],[Hållbar mängd]]&gt;0,IF(HBL[[#This Row],[Enhet]]=Listor!$A$44,HBL[[#This Row],[Hållbar mängd]]*HBL[[#This Row],[Effektivt värmevärde]]*1000,HBL[[#This Row],[Hållbar mängd]]*HBL[[#This Row],[Effektivt värmevärde]]),"")</f>
        <v/>
      </c>
      <c r="C992" s="120" t="str">
        <f>IFERROR(IF(VLOOKUP(HBL[[#This Row],[Drivmedel]],DML_drivmedel[[FuelID]:[Reduktionsplikt]],10,FALSE)="Ja",VLOOKUP(HBL[[#This Row],[Drivmedelskategori]],Drivmedel[],5,FALSE),""),"")</f>
        <v/>
      </c>
      <c r="D992" s="9" t="str">
        <f>IFERROR(IF(HBL[[#This Row],[Hållbar mängd]]&gt;0,HBL[[#This Row],[Växthusgasutsläpp g CO2e/MJ]]*HBL[[#This Row],[Energimängd MJ]]/1000000,""),"")</f>
        <v/>
      </c>
      <c r="E992" s="9" t="str">
        <f>IF(HBL[[#This Row],[Hållbar mängd]]&gt;0,CONCATENATE(Rapporteringsår,"-",HBL[[#This Row],[ID]]),"")</f>
        <v/>
      </c>
      <c r="F992" s="9" t="str">
        <f>IF(HBL[[#This Row],[Hållbar mängd]]&gt;0,Organisationsnummer,"")</f>
        <v/>
      </c>
      <c r="G992" s="9" t="str">
        <f>IF(HBL[[#This Row],[Hållbar mängd]]&gt;0,Rapporteringsår,"")</f>
        <v/>
      </c>
      <c r="H992" s="76" t="str">
        <f>IFERROR(VLOOKUP(HBL[[#This Row],[Råvara]],Råvaror!$B$3:$D$81,3,FALSE),"")</f>
        <v/>
      </c>
      <c r="I992" s="76" t="str">
        <f>IFERROR(VLOOKUP(HBL[[#This Row],[Råvara]],Råvaror!$B$3:$E$81,4,FALSE),"")</f>
        <v/>
      </c>
      <c r="J992" s="76" t="str">
        <f>IFERROR(VLOOKUP(HBL[[#This Row],[Drivmedel]],DML_drivmedel[[FuelID]:[Drivmedel]],6,FALSE),"")</f>
        <v/>
      </c>
      <c r="K992" s="148">
        <v>3990</v>
      </c>
      <c r="L992" s="3"/>
      <c r="M992" s="3"/>
      <c r="N992" s="3"/>
      <c r="O992" s="78"/>
      <c r="P992" s="3"/>
      <c r="Q992" s="3" t="str">
        <f>IFERROR(HLOOKUP(HBL[[#This Row],[Bränslekategori]],Listor!$G$292:$N$306,IF(HBL[[#This Row],[Enhet]]=Listor!$A$44,14,IF(HBL[[#This Row],[Enhet]]=Listor!$A$45,15,"")),FALSE),"")</f>
        <v/>
      </c>
      <c r="R992" s="3"/>
      <c r="S992" s="3"/>
      <c r="T992" s="3"/>
      <c r="U992" s="3"/>
      <c r="V992" s="3"/>
      <c r="W992" s="3"/>
      <c r="X992" s="3"/>
      <c r="Y992" s="77" t="str">
        <f>IF(HBL[[#This Row],[Produktionskedja]]&lt;&gt;"",VLOOKUP(HBL[[#This Row],[Produktionskedja]],Normalvärden[],4,FALSE),"")</f>
        <v/>
      </c>
      <c r="Z992" s="54"/>
      <c r="AA992" s="3"/>
      <c r="AB992" s="54"/>
      <c r="AC992" s="55" t="str">
        <f>IF(HBL[[#This Row],[Växthusgasutsläpp g CO2e/MJ]]&lt;&gt;"",IF(HBL[[#This Row],[Växthusgasutsläpp g CO2e/MJ]]&gt;(0.5*VLOOKUP(HBL[[#This Row],[Användningsområde]],Användningsområde[],2,FALSE)),"Utsläppsminskningen är mindre än 50 % och uppfyller därför inte hållbarhetskriterierna",""),"")</f>
        <v/>
      </c>
      <c r="AD992" s="55"/>
    </row>
    <row r="993" spans="2:30" x14ac:dyDescent="0.35">
      <c r="B993" s="9" t="str">
        <f>IF(HBL[[#This Row],[Hållbar mängd]]&gt;0,IF(HBL[[#This Row],[Enhet]]=Listor!$A$44,HBL[[#This Row],[Hållbar mängd]]*HBL[[#This Row],[Effektivt värmevärde]]*1000,HBL[[#This Row],[Hållbar mängd]]*HBL[[#This Row],[Effektivt värmevärde]]),"")</f>
        <v/>
      </c>
      <c r="C993" s="120" t="str">
        <f>IFERROR(IF(VLOOKUP(HBL[[#This Row],[Drivmedel]],DML_drivmedel[[FuelID]:[Reduktionsplikt]],10,FALSE)="Ja",VLOOKUP(HBL[[#This Row],[Drivmedelskategori]],Drivmedel[],5,FALSE),""),"")</f>
        <v/>
      </c>
      <c r="D993" s="9" t="str">
        <f>IFERROR(IF(HBL[[#This Row],[Hållbar mängd]]&gt;0,HBL[[#This Row],[Växthusgasutsläpp g CO2e/MJ]]*HBL[[#This Row],[Energimängd MJ]]/1000000,""),"")</f>
        <v/>
      </c>
      <c r="E993" s="9" t="str">
        <f>IF(HBL[[#This Row],[Hållbar mängd]]&gt;0,CONCATENATE(Rapporteringsår,"-",HBL[[#This Row],[ID]]),"")</f>
        <v/>
      </c>
      <c r="F993" s="9" t="str">
        <f>IF(HBL[[#This Row],[Hållbar mängd]]&gt;0,Organisationsnummer,"")</f>
        <v/>
      </c>
      <c r="G993" s="9" t="str">
        <f>IF(HBL[[#This Row],[Hållbar mängd]]&gt;0,Rapporteringsår,"")</f>
        <v/>
      </c>
      <c r="H993" s="76" t="str">
        <f>IFERROR(VLOOKUP(HBL[[#This Row],[Råvara]],Råvaror!$B$3:$D$81,3,FALSE),"")</f>
        <v/>
      </c>
      <c r="I993" s="76" t="str">
        <f>IFERROR(VLOOKUP(HBL[[#This Row],[Råvara]],Råvaror!$B$3:$E$81,4,FALSE),"")</f>
        <v/>
      </c>
      <c r="J993" s="76" t="str">
        <f>IFERROR(VLOOKUP(HBL[[#This Row],[Drivmedel]],DML_drivmedel[[FuelID]:[Drivmedel]],6,FALSE),"")</f>
        <v/>
      </c>
      <c r="K993" s="148">
        <v>3991</v>
      </c>
      <c r="L993" s="3"/>
      <c r="M993" s="3"/>
      <c r="N993" s="3"/>
      <c r="O993" s="78"/>
      <c r="P993" s="3"/>
      <c r="Q993" s="3" t="str">
        <f>IFERROR(HLOOKUP(HBL[[#This Row],[Bränslekategori]],Listor!$G$292:$N$306,IF(HBL[[#This Row],[Enhet]]=Listor!$A$44,14,IF(HBL[[#This Row],[Enhet]]=Listor!$A$45,15,"")),FALSE),"")</f>
        <v/>
      </c>
      <c r="R993" s="3"/>
      <c r="S993" s="3"/>
      <c r="T993" s="3"/>
      <c r="U993" s="3"/>
      <c r="V993" s="3"/>
      <c r="W993" s="3"/>
      <c r="X993" s="3"/>
      <c r="Y993" s="77" t="str">
        <f>IF(HBL[[#This Row],[Produktionskedja]]&lt;&gt;"",VLOOKUP(HBL[[#This Row],[Produktionskedja]],Normalvärden[],4,FALSE),"")</f>
        <v/>
      </c>
      <c r="Z993" s="54"/>
      <c r="AA993" s="3"/>
      <c r="AB993" s="54"/>
      <c r="AC993" s="55" t="str">
        <f>IF(HBL[[#This Row],[Växthusgasutsläpp g CO2e/MJ]]&lt;&gt;"",IF(HBL[[#This Row],[Växthusgasutsläpp g CO2e/MJ]]&gt;(0.5*VLOOKUP(HBL[[#This Row],[Användningsområde]],Användningsområde[],2,FALSE)),"Utsläppsminskningen är mindre än 50 % och uppfyller därför inte hållbarhetskriterierna",""),"")</f>
        <v/>
      </c>
      <c r="AD993" s="55"/>
    </row>
    <row r="994" spans="2:30" x14ac:dyDescent="0.35">
      <c r="B994" s="9" t="str">
        <f>IF(HBL[[#This Row],[Hållbar mängd]]&gt;0,IF(HBL[[#This Row],[Enhet]]=Listor!$A$44,HBL[[#This Row],[Hållbar mängd]]*HBL[[#This Row],[Effektivt värmevärde]]*1000,HBL[[#This Row],[Hållbar mängd]]*HBL[[#This Row],[Effektivt värmevärde]]),"")</f>
        <v/>
      </c>
      <c r="C994" s="120" t="str">
        <f>IFERROR(IF(VLOOKUP(HBL[[#This Row],[Drivmedel]],DML_drivmedel[[FuelID]:[Reduktionsplikt]],10,FALSE)="Ja",VLOOKUP(HBL[[#This Row],[Drivmedelskategori]],Drivmedel[],5,FALSE),""),"")</f>
        <v/>
      </c>
      <c r="D994" s="9" t="str">
        <f>IFERROR(IF(HBL[[#This Row],[Hållbar mängd]]&gt;0,HBL[[#This Row],[Växthusgasutsläpp g CO2e/MJ]]*HBL[[#This Row],[Energimängd MJ]]/1000000,""),"")</f>
        <v/>
      </c>
      <c r="E994" s="9" t="str">
        <f>IF(HBL[[#This Row],[Hållbar mängd]]&gt;0,CONCATENATE(Rapporteringsår,"-",HBL[[#This Row],[ID]]),"")</f>
        <v/>
      </c>
      <c r="F994" s="9" t="str">
        <f>IF(HBL[[#This Row],[Hållbar mängd]]&gt;0,Organisationsnummer,"")</f>
        <v/>
      </c>
      <c r="G994" s="9" t="str">
        <f>IF(HBL[[#This Row],[Hållbar mängd]]&gt;0,Rapporteringsår,"")</f>
        <v/>
      </c>
      <c r="H994" s="76" t="str">
        <f>IFERROR(VLOOKUP(HBL[[#This Row],[Råvara]],Råvaror!$B$3:$D$81,3,FALSE),"")</f>
        <v/>
      </c>
      <c r="I994" s="76" t="str">
        <f>IFERROR(VLOOKUP(HBL[[#This Row],[Råvara]],Råvaror!$B$3:$E$81,4,FALSE),"")</f>
        <v/>
      </c>
      <c r="J994" s="76" t="str">
        <f>IFERROR(VLOOKUP(HBL[[#This Row],[Drivmedel]],DML_drivmedel[[FuelID]:[Drivmedel]],6,FALSE),"")</f>
        <v/>
      </c>
      <c r="K994" s="148">
        <v>3992</v>
      </c>
      <c r="L994" s="3"/>
      <c r="M994" s="3"/>
      <c r="N994" s="3"/>
      <c r="O994" s="78"/>
      <c r="P994" s="3"/>
      <c r="Q994" s="3" t="str">
        <f>IFERROR(HLOOKUP(HBL[[#This Row],[Bränslekategori]],Listor!$G$292:$N$306,IF(HBL[[#This Row],[Enhet]]=Listor!$A$44,14,IF(HBL[[#This Row],[Enhet]]=Listor!$A$45,15,"")),FALSE),"")</f>
        <v/>
      </c>
      <c r="R994" s="3"/>
      <c r="S994" s="3"/>
      <c r="T994" s="3"/>
      <c r="U994" s="3"/>
      <c r="V994" s="3"/>
      <c r="W994" s="3"/>
      <c r="X994" s="3"/>
      <c r="Y994" s="77" t="str">
        <f>IF(HBL[[#This Row],[Produktionskedja]]&lt;&gt;"",VLOOKUP(HBL[[#This Row],[Produktionskedja]],Normalvärden[],4,FALSE),"")</f>
        <v/>
      </c>
      <c r="Z994" s="54"/>
      <c r="AA994" s="3"/>
      <c r="AB994" s="54"/>
      <c r="AC994" s="55" t="str">
        <f>IF(HBL[[#This Row],[Växthusgasutsläpp g CO2e/MJ]]&lt;&gt;"",IF(HBL[[#This Row],[Växthusgasutsläpp g CO2e/MJ]]&gt;(0.5*VLOOKUP(HBL[[#This Row],[Användningsområde]],Användningsområde[],2,FALSE)),"Utsläppsminskningen är mindre än 50 % och uppfyller därför inte hållbarhetskriterierna",""),"")</f>
        <v/>
      </c>
      <c r="AD994" s="55"/>
    </row>
    <row r="995" spans="2:30" x14ac:dyDescent="0.35">
      <c r="B995" s="9" t="str">
        <f>IF(HBL[[#This Row],[Hållbar mängd]]&gt;0,IF(HBL[[#This Row],[Enhet]]=Listor!$A$44,HBL[[#This Row],[Hållbar mängd]]*HBL[[#This Row],[Effektivt värmevärde]]*1000,HBL[[#This Row],[Hållbar mängd]]*HBL[[#This Row],[Effektivt värmevärde]]),"")</f>
        <v/>
      </c>
      <c r="C995" s="120" t="str">
        <f>IFERROR(IF(VLOOKUP(HBL[[#This Row],[Drivmedel]],DML_drivmedel[[FuelID]:[Reduktionsplikt]],10,FALSE)="Ja",VLOOKUP(HBL[[#This Row],[Drivmedelskategori]],Drivmedel[],5,FALSE),""),"")</f>
        <v/>
      </c>
      <c r="D995" s="9" t="str">
        <f>IFERROR(IF(HBL[[#This Row],[Hållbar mängd]]&gt;0,HBL[[#This Row],[Växthusgasutsläpp g CO2e/MJ]]*HBL[[#This Row],[Energimängd MJ]]/1000000,""),"")</f>
        <v/>
      </c>
      <c r="E995" s="9" t="str">
        <f>IF(HBL[[#This Row],[Hållbar mängd]]&gt;0,CONCATENATE(Rapporteringsår,"-",HBL[[#This Row],[ID]]),"")</f>
        <v/>
      </c>
      <c r="F995" s="9" t="str">
        <f>IF(HBL[[#This Row],[Hållbar mängd]]&gt;0,Organisationsnummer,"")</f>
        <v/>
      </c>
      <c r="G995" s="9" t="str">
        <f>IF(HBL[[#This Row],[Hållbar mängd]]&gt;0,Rapporteringsår,"")</f>
        <v/>
      </c>
      <c r="H995" s="76" t="str">
        <f>IFERROR(VLOOKUP(HBL[[#This Row],[Råvara]],Råvaror!$B$3:$D$81,3,FALSE),"")</f>
        <v/>
      </c>
      <c r="I995" s="76" t="str">
        <f>IFERROR(VLOOKUP(HBL[[#This Row],[Råvara]],Råvaror!$B$3:$E$81,4,FALSE),"")</f>
        <v/>
      </c>
      <c r="J995" s="76" t="str">
        <f>IFERROR(VLOOKUP(HBL[[#This Row],[Drivmedel]],DML_drivmedel[[FuelID]:[Drivmedel]],6,FALSE),"")</f>
        <v/>
      </c>
      <c r="K995" s="148">
        <v>3993</v>
      </c>
      <c r="L995" s="3"/>
      <c r="M995" s="3"/>
      <c r="N995" s="3"/>
      <c r="O995" s="78"/>
      <c r="P995" s="3"/>
      <c r="Q995" s="3" t="str">
        <f>IFERROR(HLOOKUP(HBL[[#This Row],[Bränslekategori]],Listor!$G$292:$N$306,IF(HBL[[#This Row],[Enhet]]=Listor!$A$44,14,IF(HBL[[#This Row],[Enhet]]=Listor!$A$45,15,"")),FALSE),"")</f>
        <v/>
      </c>
      <c r="R995" s="3"/>
      <c r="S995" s="3"/>
      <c r="T995" s="3"/>
      <c r="U995" s="3"/>
      <c r="V995" s="3"/>
      <c r="W995" s="3"/>
      <c r="X995" s="3"/>
      <c r="Y995" s="77" t="str">
        <f>IF(HBL[[#This Row],[Produktionskedja]]&lt;&gt;"",VLOOKUP(HBL[[#This Row],[Produktionskedja]],Normalvärden[],4,FALSE),"")</f>
        <v/>
      </c>
      <c r="Z995" s="54"/>
      <c r="AA995" s="3"/>
      <c r="AB995" s="54"/>
      <c r="AC995" s="55" t="str">
        <f>IF(HBL[[#This Row],[Växthusgasutsläpp g CO2e/MJ]]&lt;&gt;"",IF(HBL[[#This Row],[Växthusgasutsläpp g CO2e/MJ]]&gt;(0.5*VLOOKUP(HBL[[#This Row],[Användningsområde]],Användningsområde[],2,FALSE)),"Utsläppsminskningen är mindre än 50 % och uppfyller därför inte hållbarhetskriterierna",""),"")</f>
        <v/>
      </c>
      <c r="AD995" s="55"/>
    </row>
    <row r="996" spans="2:30" x14ac:dyDescent="0.35">
      <c r="B996" s="9" t="str">
        <f>IF(HBL[[#This Row],[Hållbar mängd]]&gt;0,IF(HBL[[#This Row],[Enhet]]=Listor!$A$44,HBL[[#This Row],[Hållbar mängd]]*HBL[[#This Row],[Effektivt värmevärde]]*1000,HBL[[#This Row],[Hållbar mängd]]*HBL[[#This Row],[Effektivt värmevärde]]),"")</f>
        <v/>
      </c>
      <c r="C996" s="120" t="str">
        <f>IFERROR(IF(VLOOKUP(HBL[[#This Row],[Drivmedel]],DML_drivmedel[[FuelID]:[Reduktionsplikt]],10,FALSE)="Ja",VLOOKUP(HBL[[#This Row],[Drivmedelskategori]],Drivmedel[],5,FALSE),""),"")</f>
        <v/>
      </c>
      <c r="D996" s="9" t="str">
        <f>IFERROR(IF(HBL[[#This Row],[Hållbar mängd]]&gt;0,HBL[[#This Row],[Växthusgasutsläpp g CO2e/MJ]]*HBL[[#This Row],[Energimängd MJ]]/1000000,""),"")</f>
        <v/>
      </c>
      <c r="E996" s="9" t="str">
        <f>IF(HBL[[#This Row],[Hållbar mängd]]&gt;0,CONCATENATE(Rapporteringsår,"-",HBL[[#This Row],[ID]]),"")</f>
        <v/>
      </c>
      <c r="F996" s="9" t="str">
        <f>IF(HBL[[#This Row],[Hållbar mängd]]&gt;0,Organisationsnummer,"")</f>
        <v/>
      </c>
      <c r="G996" s="9" t="str">
        <f>IF(HBL[[#This Row],[Hållbar mängd]]&gt;0,Rapporteringsår,"")</f>
        <v/>
      </c>
      <c r="H996" s="76" t="str">
        <f>IFERROR(VLOOKUP(HBL[[#This Row],[Råvara]],Råvaror!$B$3:$D$81,3,FALSE),"")</f>
        <v/>
      </c>
      <c r="I996" s="76" t="str">
        <f>IFERROR(VLOOKUP(HBL[[#This Row],[Råvara]],Råvaror!$B$3:$E$81,4,FALSE),"")</f>
        <v/>
      </c>
      <c r="J996" s="76" t="str">
        <f>IFERROR(VLOOKUP(HBL[[#This Row],[Drivmedel]],DML_drivmedel[[FuelID]:[Drivmedel]],6,FALSE),"")</f>
        <v/>
      </c>
      <c r="K996" s="148">
        <v>3994</v>
      </c>
      <c r="L996" s="3"/>
      <c r="M996" s="3"/>
      <c r="N996" s="3"/>
      <c r="O996" s="78"/>
      <c r="P996" s="3"/>
      <c r="Q996" s="3" t="str">
        <f>IFERROR(HLOOKUP(HBL[[#This Row],[Bränslekategori]],Listor!$G$292:$N$306,IF(HBL[[#This Row],[Enhet]]=Listor!$A$44,14,IF(HBL[[#This Row],[Enhet]]=Listor!$A$45,15,"")),FALSE),"")</f>
        <v/>
      </c>
      <c r="R996" s="3"/>
      <c r="S996" s="3"/>
      <c r="T996" s="3"/>
      <c r="U996" s="3"/>
      <c r="V996" s="3"/>
      <c r="W996" s="3"/>
      <c r="X996" s="3"/>
      <c r="Y996" s="77" t="str">
        <f>IF(HBL[[#This Row],[Produktionskedja]]&lt;&gt;"",VLOOKUP(HBL[[#This Row],[Produktionskedja]],Normalvärden[],4,FALSE),"")</f>
        <v/>
      </c>
      <c r="Z996" s="54"/>
      <c r="AA996" s="3"/>
      <c r="AB996" s="54"/>
      <c r="AC996" s="55" t="str">
        <f>IF(HBL[[#This Row],[Växthusgasutsläpp g CO2e/MJ]]&lt;&gt;"",IF(HBL[[#This Row],[Växthusgasutsläpp g CO2e/MJ]]&gt;(0.5*VLOOKUP(HBL[[#This Row],[Användningsområde]],Användningsområde[],2,FALSE)),"Utsläppsminskningen är mindre än 50 % och uppfyller därför inte hållbarhetskriterierna",""),"")</f>
        <v/>
      </c>
      <c r="AD996" s="55"/>
    </row>
    <row r="997" spans="2:30" x14ac:dyDescent="0.35">
      <c r="B997" s="9" t="str">
        <f>IF(HBL[[#This Row],[Hållbar mängd]]&gt;0,IF(HBL[[#This Row],[Enhet]]=Listor!$A$44,HBL[[#This Row],[Hållbar mängd]]*HBL[[#This Row],[Effektivt värmevärde]]*1000,HBL[[#This Row],[Hållbar mängd]]*HBL[[#This Row],[Effektivt värmevärde]]),"")</f>
        <v/>
      </c>
      <c r="C997" s="120" t="str">
        <f>IFERROR(IF(VLOOKUP(HBL[[#This Row],[Drivmedel]],DML_drivmedel[[FuelID]:[Reduktionsplikt]],10,FALSE)="Ja",VLOOKUP(HBL[[#This Row],[Drivmedelskategori]],Drivmedel[],5,FALSE),""),"")</f>
        <v/>
      </c>
      <c r="D997" s="9" t="str">
        <f>IFERROR(IF(HBL[[#This Row],[Hållbar mängd]]&gt;0,HBL[[#This Row],[Växthusgasutsläpp g CO2e/MJ]]*HBL[[#This Row],[Energimängd MJ]]/1000000,""),"")</f>
        <v/>
      </c>
      <c r="E997" s="9" t="str">
        <f>IF(HBL[[#This Row],[Hållbar mängd]]&gt;0,CONCATENATE(Rapporteringsår,"-",HBL[[#This Row],[ID]]),"")</f>
        <v/>
      </c>
      <c r="F997" s="9" t="str">
        <f>IF(HBL[[#This Row],[Hållbar mängd]]&gt;0,Organisationsnummer,"")</f>
        <v/>
      </c>
      <c r="G997" s="9" t="str">
        <f>IF(HBL[[#This Row],[Hållbar mängd]]&gt;0,Rapporteringsår,"")</f>
        <v/>
      </c>
      <c r="H997" s="76" t="str">
        <f>IFERROR(VLOOKUP(HBL[[#This Row],[Råvara]],Råvaror!$B$3:$D$81,3,FALSE),"")</f>
        <v/>
      </c>
      <c r="I997" s="76" t="str">
        <f>IFERROR(VLOOKUP(HBL[[#This Row],[Råvara]],Råvaror!$B$3:$E$81,4,FALSE),"")</f>
        <v/>
      </c>
      <c r="J997" s="76" t="str">
        <f>IFERROR(VLOOKUP(HBL[[#This Row],[Drivmedel]],DML_drivmedel[[FuelID]:[Drivmedel]],6,FALSE),"")</f>
        <v/>
      </c>
      <c r="K997" s="148">
        <v>3995</v>
      </c>
      <c r="L997" s="3"/>
      <c r="M997" s="3"/>
      <c r="N997" s="3"/>
      <c r="O997" s="78"/>
      <c r="P997" s="3"/>
      <c r="Q997" s="3" t="str">
        <f>IFERROR(HLOOKUP(HBL[[#This Row],[Bränslekategori]],Listor!$G$292:$N$306,IF(HBL[[#This Row],[Enhet]]=Listor!$A$44,14,IF(HBL[[#This Row],[Enhet]]=Listor!$A$45,15,"")),FALSE),"")</f>
        <v/>
      </c>
      <c r="R997" s="3"/>
      <c r="S997" s="3"/>
      <c r="T997" s="3"/>
      <c r="U997" s="3"/>
      <c r="V997" s="3"/>
      <c r="W997" s="3"/>
      <c r="X997" s="3"/>
      <c r="Y997" s="77" t="str">
        <f>IF(HBL[[#This Row],[Produktionskedja]]&lt;&gt;"",VLOOKUP(HBL[[#This Row],[Produktionskedja]],Normalvärden[],4,FALSE),"")</f>
        <v/>
      </c>
      <c r="Z997" s="54"/>
      <c r="AA997" s="3"/>
      <c r="AB997" s="54"/>
      <c r="AC997" s="55" t="str">
        <f>IF(HBL[[#This Row],[Växthusgasutsläpp g CO2e/MJ]]&lt;&gt;"",IF(HBL[[#This Row],[Växthusgasutsläpp g CO2e/MJ]]&gt;(0.5*VLOOKUP(HBL[[#This Row],[Användningsområde]],Användningsområde[],2,FALSE)),"Utsläppsminskningen är mindre än 50 % och uppfyller därför inte hållbarhetskriterierna",""),"")</f>
        <v/>
      </c>
      <c r="AD997" s="55"/>
    </row>
    <row r="998" spans="2:30" x14ac:dyDescent="0.35">
      <c r="B998" s="9" t="str">
        <f>IF(HBL[[#This Row],[Hållbar mängd]]&gt;0,IF(HBL[[#This Row],[Enhet]]=Listor!$A$44,HBL[[#This Row],[Hållbar mängd]]*HBL[[#This Row],[Effektivt värmevärde]]*1000,HBL[[#This Row],[Hållbar mängd]]*HBL[[#This Row],[Effektivt värmevärde]]),"")</f>
        <v/>
      </c>
      <c r="C998" s="120" t="str">
        <f>IFERROR(IF(VLOOKUP(HBL[[#This Row],[Drivmedel]],DML_drivmedel[[FuelID]:[Reduktionsplikt]],10,FALSE)="Ja",VLOOKUP(HBL[[#This Row],[Drivmedelskategori]],Drivmedel[],5,FALSE),""),"")</f>
        <v/>
      </c>
      <c r="D998" s="9" t="str">
        <f>IFERROR(IF(HBL[[#This Row],[Hållbar mängd]]&gt;0,HBL[[#This Row],[Växthusgasutsläpp g CO2e/MJ]]*HBL[[#This Row],[Energimängd MJ]]/1000000,""),"")</f>
        <v/>
      </c>
      <c r="E998" s="9" t="str">
        <f>IF(HBL[[#This Row],[Hållbar mängd]]&gt;0,CONCATENATE(Rapporteringsår,"-",HBL[[#This Row],[ID]]),"")</f>
        <v/>
      </c>
      <c r="F998" s="9" t="str">
        <f>IF(HBL[[#This Row],[Hållbar mängd]]&gt;0,Organisationsnummer,"")</f>
        <v/>
      </c>
      <c r="G998" s="9" t="str">
        <f>IF(HBL[[#This Row],[Hållbar mängd]]&gt;0,Rapporteringsår,"")</f>
        <v/>
      </c>
      <c r="H998" s="76" t="str">
        <f>IFERROR(VLOOKUP(HBL[[#This Row],[Råvara]],Råvaror!$B$3:$D$81,3,FALSE),"")</f>
        <v/>
      </c>
      <c r="I998" s="76" t="str">
        <f>IFERROR(VLOOKUP(HBL[[#This Row],[Råvara]],Råvaror!$B$3:$E$81,4,FALSE),"")</f>
        <v/>
      </c>
      <c r="J998" s="76" t="str">
        <f>IFERROR(VLOOKUP(HBL[[#This Row],[Drivmedel]],DML_drivmedel[[FuelID]:[Drivmedel]],6,FALSE),"")</f>
        <v/>
      </c>
      <c r="K998" s="148">
        <v>3996</v>
      </c>
      <c r="L998" s="3"/>
      <c r="M998" s="3"/>
      <c r="N998" s="3"/>
      <c r="O998" s="78"/>
      <c r="P998" s="3"/>
      <c r="Q998" s="3" t="str">
        <f>IFERROR(HLOOKUP(HBL[[#This Row],[Bränslekategori]],Listor!$G$292:$N$306,IF(HBL[[#This Row],[Enhet]]=Listor!$A$44,14,IF(HBL[[#This Row],[Enhet]]=Listor!$A$45,15,"")),FALSE),"")</f>
        <v/>
      </c>
      <c r="R998" s="3"/>
      <c r="S998" s="3"/>
      <c r="T998" s="3"/>
      <c r="U998" s="3"/>
      <c r="V998" s="3"/>
      <c r="W998" s="3"/>
      <c r="X998" s="3"/>
      <c r="Y998" s="77" t="str">
        <f>IF(HBL[[#This Row],[Produktionskedja]]&lt;&gt;"",VLOOKUP(HBL[[#This Row],[Produktionskedja]],Normalvärden[],4,FALSE),"")</f>
        <v/>
      </c>
      <c r="Z998" s="54"/>
      <c r="AA998" s="3"/>
      <c r="AB998" s="54"/>
      <c r="AC998" s="55" t="str">
        <f>IF(HBL[[#This Row],[Växthusgasutsläpp g CO2e/MJ]]&lt;&gt;"",IF(HBL[[#This Row],[Växthusgasutsläpp g CO2e/MJ]]&gt;(0.5*VLOOKUP(HBL[[#This Row],[Användningsområde]],Användningsområde[],2,FALSE)),"Utsläppsminskningen är mindre än 50 % och uppfyller därför inte hållbarhetskriterierna",""),"")</f>
        <v/>
      </c>
      <c r="AD998" s="55"/>
    </row>
    <row r="999" spans="2:30" x14ac:dyDescent="0.35">
      <c r="B999" s="9" t="str">
        <f>IF(HBL[[#This Row],[Hållbar mängd]]&gt;0,IF(HBL[[#This Row],[Enhet]]=Listor!$A$44,HBL[[#This Row],[Hållbar mängd]]*HBL[[#This Row],[Effektivt värmevärde]]*1000,HBL[[#This Row],[Hållbar mängd]]*HBL[[#This Row],[Effektivt värmevärde]]),"")</f>
        <v/>
      </c>
      <c r="C999" s="120" t="str">
        <f>IFERROR(IF(VLOOKUP(HBL[[#This Row],[Drivmedel]],DML_drivmedel[[FuelID]:[Reduktionsplikt]],10,FALSE)="Ja",VLOOKUP(HBL[[#This Row],[Drivmedelskategori]],Drivmedel[],5,FALSE),""),"")</f>
        <v/>
      </c>
      <c r="D999" s="9" t="str">
        <f>IFERROR(IF(HBL[[#This Row],[Hållbar mängd]]&gt;0,HBL[[#This Row],[Växthusgasutsläpp g CO2e/MJ]]*HBL[[#This Row],[Energimängd MJ]]/1000000,""),"")</f>
        <v/>
      </c>
      <c r="E999" s="9" t="str">
        <f>IF(HBL[[#This Row],[Hållbar mängd]]&gt;0,CONCATENATE(Rapporteringsår,"-",HBL[[#This Row],[ID]]),"")</f>
        <v/>
      </c>
      <c r="F999" s="9" t="str">
        <f>IF(HBL[[#This Row],[Hållbar mängd]]&gt;0,Organisationsnummer,"")</f>
        <v/>
      </c>
      <c r="G999" s="9" t="str">
        <f>IF(HBL[[#This Row],[Hållbar mängd]]&gt;0,Rapporteringsår,"")</f>
        <v/>
      </c>
      <c r="H999" s="76" t="str">
        <f>IFERROR(VLOOKUP(HBL[[#This Row],[Råvara]],Råvaror!$B$3:$D$81,3,FALSE),"")</f>
        <v/>
      </c>
      <c r="I999" s="76" t="str">
        <f>IFERROR(VLOOKUP(HBL[[#This Row],[Råvara]],Råvaror!$B$3:$E$81,4,FALSE),"")</f>
        <v/>
      </c>
      <c r="J999" s="76" t="str">
        <f>IFERROR(VLOOKUP(HBL[[#This Row],[Drivmedel]],DML_drivmedel[[FuelID]:[Drivmedel]],6,FALSE),"")</f>
        <v/>
      </c>
      <c r="K999" s="148">
        <v>3997</v>
      </c>
      <c r="L999" s="3"/>
      <c r="M999" s="3"/>
      <c r="N999" s="3"/>
      <c r="O999" s="78"/>
      <c r="P999" s="3"/>
      <c r="Q999" s="3" t="str">
        <f>IFERROR(HLOOKUP(HBL[[#This Row],[Bränslekategori]],Listor!$G$292:$N$306,IF(HBL[[#This Row],[Enhet]]=Listor!$A$44,14,IF(HBL[[#This Row],[Enhet]]=Listor!$A$45,15,"")),FALSE),"")</f>
        <v/>
      </c>
      <c r="R999" s="3"/>
      <c r="S999" s="3"/>
      <c r="T999" s="3"/>
      <c r="U999" s="3"/>
      <c r="V999" s="3"/>
      <c r="W999" s="3"/>
      <c r="X999" s="3"/>
      <c r="Y999" s="77" t="str">
        <f>IF(HBL[[#This Row],[Produktionskedja]]&lt;&gt;"",VLOOKUP(HBL[[#This Row],[Produktionskedja]],Normalvärden[],4,FALSE),"")</f>
        <v/>
      </c>
      <c r="Z999" s="54"/>
      <c r="AA999" s="3"/>
      <c r="AB999" s="54"/>
      <c r="AC999" s="55" t="str">
        <f>IF(HBL[[#This Row],[Växthusgasutsläpp g CO2e/MJ]]&lt;&gt;"",IF(HBL[[#This Row],[Växthusgasutsläpp g CO2e/MJ]]&gt;(0.5*VLOOKUP(HBL[[#This Row],[Användningsområde]],Användningsområde[],2,FALSE)),"Utsläppsminskningen är mindre än 50 % och uppfyller därför inte hållbarhetskriterierna",""),"")</f>
        <v/>
      </c>
      <c r="AD999" s="55"/>
    </row>
    <row r="1000" spans="2:30" x14ac:dyDescent="0.35">
      <c r="B1000" s="9" t="str">
        <f>IF(HBL[[#This Row],[Hållbar mängd]]&gt;0,IF(HBL[[#This Row],[Enhet]]=Listor!$A$44,HBL[[#This Row],[Hållbar mängd]]*HBL[[#This Row],[Effektivt värmevärde]]*1000,HBL[[#This Row],[Hållbar mängd]]*HBL[[#This Row],[Effektivt värmevärde]]),"")</f>
        <v/>
      </c>
      <c r="C1000" s="120" t="str">
        <f>IFERROR(IF(VLOOKUP(HBL[[#This Row],[Drivmedel]],DML_drivmedel[[FuelID]:[Reduktionsplikt]],10,FALSE)="Ja",VLOOKUP(HBL[[#This Row],[Drivmedelskategori]],Drivmedel[],5,FALSE),""),"")</f>
        <v/>
      </c>
      <c r="D1000" s="9" t="str">
        <f>IFERROR(IF(HBL[[#This Row],[Hållbar mängd]]&gt;0,HBL[[#This Row],[Växthusgasutsläpp g CO2e/MJ]]*HBL[[#This Row],[Energimängd MJ]]/1000000,""),"")</f>
        <v/>
      </c>
      <c r="E1000" s="9" t="str">
        <f>IF(HBL[[#This Row],[Hållbar mängd]]&gt;0,CONCATENATE(Rapporteringsår,"-",HBL[[#This Row],[ID]]),"")</f>
        <v/>
      </c>
      <c r="F1000" s="9" t="str">
        <f>IF(HBL[[#This Row],[Hållbar mängd]]&gt;0,Organisationsnummer,"")</f>
        <v/>
      </c>
      <c r="G1000" s="9" t="str">
        <f>IF(HBL[[#This Row],[Hållbar mängd]]&gt;0,Rapporteringsår,"")</f>
        <v/>
      </c>
      <c r="H1000" s="76" t="str">
        <f>IFERROR(VLOOKUP(HBL[[#This Row],[Råvara]],Råvaror!$B$3:$D$81,3,FALSE),"")</f>
        <v/>
      </c>
      <c r="I1000" s="76" t="str">
        <f>IFERROR(VLOOKUP(HBL[[#This Row],[Råvara]],Råvaror!$B$3:$E$81,4,FALSE),"")</f>
        <v/>
      </c>
      <c r="J1000" s="76" t="str">
        <f>IFERROR(VLOOKUP(HBL[[#This Row],[Drivmedel]],DML_drivmedel[[FuelID]:[Drivmedel]],6,FALSE),"")</f>
        <v/>
      </c>
      <c r="K1000" s="148">
        <v>3998</v>
      </c>
      <c r="L1000" s="3"/>
      <c r="M1000" s="3"/>
      <c r="N1000" s="3"/>
      <c r="O1000" s="78"/>
      <c r="P1000" s="3"/>
      <c r="Q1000" s="3" t="str">
        <f>IFERROR(HLOOKUP(HBL[[#This Row],[Bränslekategori]],Listor!$G$292:$N$306,IF(HBL[[#This Row],[Enhet]]=Listor!$A$44,14,IF(HBL[[#This Row],[Enhet]]=Listor!$A$45,15,"")),FALSE),"")</f>
        <v/>
      </c>
      <c r="R1000" s="3"/>
      <c r="S1000" s="3"/>
      <c r="T1000" s="3"/>
      <c r="U1000" s="3"/>
      <c r="V1000" s="3"/>
      <c r="W1000" s="3"/>
      <c r="X1000" s="3"/>
      <c r="Y1000" s="77" t="str">
        <f>IF(HBL[[#This Row],[Produktionskedja]]&lt;&gt;"",VLOOKUP(HBL[[#This Row],[Produktionskedja]],Normalvärden[],4,FALSE),"")</f>
        <v/>
      </c>
      <c r="Z1000" s="54"/>
      <c r="AA1000" s="3"/>
      <c r="AB1000" s="54"/>
      <c r="AC1000" s="55" t="str">
        <f>IF(HBL[[#This Row],[Växthusgasutsläpp g CO2e/MJ]]&lt;&gt;"",IF(HBL[[#This Row],[Växthusgasutsläpp g CO2e/MJ]]&gt;(0.5*VLOOKUP(HBL[[#This Row],[Användningsområde]],Användningsområde[],2,FALSE)),"Utsläppsminskningen är mindre än 50 % och uppfyller därför inte hållbarhetskriterierna",""),"")</f>
        <v/>
      </c>
      <c r="AD1000" s="55"/>
    </row>
    <row r="1001" spans="2:30" x14ac:dyDescent="0.35">
      <c r="B1001" s="9" t="str">
        <f>IF(HBL[[#This Row],[Hållbar mängd]]&gt;0,IF(HBL[[#This Row],[Enhet]]=Listor!$A$44,HBL[[#This Row],[Hållbar mängd]]*HBL[[#This Row],[Effektivt värmevärde]]*1000,HBL[[#This Row],[Hållbar mängd]]*HBL[[#This Row],[Effektivt värmevärde]]),"")</f>
        <v/>
      </c>
      <c r="C1001" s="120" t="str">
        <f>IFERROR(IF(VLOOKUP(HBL[[#This Row],[Drivmedel]],DML_drivmedel[[FuelID]:[Reduktionsplikt]],10,FALSE)="Ja",VLOOKUP(HBL[[#This Row],[Drivmedelskategori]],Drivmedel[],5,FALSE),""),"")</f>
        <v/>
      </c>
      <c r="D1001" s="9" t="str">
        <f>IFERROR(IF(HBL[[#This Row],[Hållbar mängd]]&gt;0,HBL[[#This Row],[Växthusgasutsläpp g CO2e/MJ]]*HBL[[#This Row],[Energimängd MJ]]/1000000,""),"")</f>
        <v/>
      </c>
      <c r="E1001" s="9" t="str">
        <f>IF(HBL[[#This Row],[Hållbar mängd]]&gt;0,CONCATENATE(Rapporteringsår,"-",HBL[[#This Row],[ID]]),"")</f>
        <v/>
      </c>
      <c r="F1001" s="9" t="str">
        <f>IF(HBL[[#This Row],[Hållbar mängd]]&gt;0,Organisationsnummer,"")</f>
        <v/>
      </c>
      <c r="G1001" s="9" t="str">
        <f>IF(HBL[[#This Row],[Hållbar mängd]]&gt;0,Rapporteringsår,"")</f>
        <v/>
      </c>
      <c r="H1001" s="76" t="str">
        <f>IFERROR(VLOOKUP(HBL[[#This Row],[Råvara]],Råvaror!$B$3:$D$81,3,FALSE),"")</f>
        <v/>
      </c>
      <c r="I1001" s="76" t="str">
        <f>IFERROR(VLOOKUP(HBL[[#This Row],[Råvara]],Råvaror!$B$3:$E$81,4,FALSE),"")</f>
        <v/>
      </c>
      <c r="J1001" s="76" t="str">
        <f>IFERROR(VLOOKUP(HBL[[#This Row],[Drivmedel]],DML_drivmedel[[FuelID]:[Drivmedel]],6,FALSE),"")</f>
        <v/>
      </c>
      <c r="K1001" s="148">
        <v>3999</v>
      </c>
      <c r="L1001" s="3"/>
      <c r="M1001" s="3"/>
      <c r="N1001" s="3"/>
      <c r="O1001" s="78"/>
      <c r="P1001" s="3"/>
      <c r="Q1001" s="3" t="str">
        <f>IFERROR(HLOOKUP(HBL[[#This Row],[Bränslekategori]],Listor!$G$292:$N$306,IF(HBL[[#This Row],[Enhet]]=Listor!$A$44,14,IF(HBL[[#This Row],[Enhet]]=Listor!$A$45,15,"")),FALSE),"")</f>
        <v/>
      </c>
      <c r="R1001" s="3"/>
      <c r="S1001" s="3"/>
      <c r="T1001" s="3"/>
      <c r="U1001" s="3"/>
      <c r="V1001" s="3"/>
      <c r="W1001" s="3"/>
      <c r="X1001" s="3"/>
      <c r="Y1001" s="77" t="str">
        <f>IF(HBL[[#This Row],[Produktionskedja]]&lt;&gt;"",VLOOKUP(HBL[[#This Row],[Produktionskedja]],Normalvärden[],4,FALSE),"")</f>
        <v/>
      </c>
      <c r="Z1001" s="54"/>
      <c r="AA1001" s="3"/>
      <c r="AB1001" s="54"/>
      <c r="AC1001" s="55" t="str">
        <f>IF(HBL[[#This Row],[Växthusgasutsläpp g CO2e/MJ]]&lt;&gt;"",IF(HBL[[#This Row],[Växthusgasutsläpp g CO2e/MJ]]&gt;(0.5*VLOOKUP(HBL[[#This Row],[Användningsområde]],Användningsområde[],2,FALSE)),"Utsläppsminskningen är mindre än 50 % och uppfyller därför inte hållbarhetskriterierna",""),"")</f>
        <v/>
      </c>
      <c r="AD1001" s="55"/>
    </row>
  </sheetData>
  <sheetProtection selectLockedCells="1"/>
  <conditionalFormatting sqref="T3:T1001 R7:S1001 S5:T6 W3:W1001 R4:S4 Q3:S3 Y3:Y1001 N3:Q1001">
    <cfRule type="notContainsBlanks" dxfId="47" priority="10">
      <formula>LEN(TRIM(N3))&gt;0</formula>
    </cfRule>
    <cfRule type="expression" dxfId="46" priority="11">
      <formula>$M3&gt;0</formula>
    </cfRule>
  </conditionalFormatting>
  <conditionalFormatting sqref="R5">
    <cfRule type="notContainsBlanks" dxfId="45" priority="8">
      <formula>LEN(TRIM(R5))&gt;0</formula>
    </cfRule>
    <cfRule type="expression" dxfId="44" priority="9">
      <formula>$M5&gt;0</formula>
    </cfRule>
  </conditionalFormatting>
  <conditionalFormatting sqref="R6">
    <cfRule type="notContainsBlanks" dxfId="43" priority="4">
      <formula>LEN(TRIM(R6))&gt;0</formula>
    </cfRule>
    <cfRule type="expression" dxfId="42" priority="5">
      <formula>$M6&gt;0</formula>
    </cfRule>
  </conditionalFormatting>
  <conditionalFormatting sqref="X3:X1001">
    <cfRule type="cellIs" dxfId="41" priority="2" operator="greaterThan">
      <formula>0</formula>
    </cfRule>
    <cfRule type="expression" dxfId="40" priority="3">
      <formula>$W3="Normal"</formula>
    </cfRule>
  </conditionalFormatting>
  <dataValidations xWindow="97" yWindow="462" count="12">
    <dataValidation type="list" allowBlank="1" showInputMessage="1" showErrorMessage="1" errorTitle="Ogiltig bränslekategori" error="Välj en bränslekategori i listan." sqref="M3:M1001" xr:uid="{B8BD3C82-BB54-48EA-92C8-1240D1C15E66}">
      <formula1>Bränslekategori</formula1>
    </dataValidation>
    <dataValidation type="list" allowBlank="1" showInputMessage="1" showErrorMessage="1" errorTitle="Ogiltig metod" error="Välj en metod i listan." promptTitle="Beräkningsmetod" prompt="Vilken metod har använts för beräkning av växthusgasutsläpp: Faktisk beräkning, normalvärde eller en kombination av faktiska beräkningar och delnormalvärden?" sqref="W3:W1001" xr:uid="{29F4CE75-A8D8-4A0A-A793-2D3A53AD7AFB}">
      <formula1>"Faktiskt,Normal,Delnormal"</formula1>
    </dataValidation>
    <dataValidation type="list" allowBlank="1" showInputMessage="1" showErrorMessage="1" errorTitle="Felaktigt värde" error="I denna ruta går det endast att svara &quot;Ja&quot; eller lämna fältet tomt." promptTitle="Cellulosa" prompt="Ange om råvarans cellulosainnehåll har använts för framställningen av biobränslet." sqref="V3:V1001" xr:uid="{91272FD9-0A60-4C0B-BDF4-5C340742A513}">
      <formula1>"Ja"</formula1>
    </dataValidation>
    <dataValidation type="list" allowBlank="1" showInputMessage="1" showErrorMessage="1" errorTitle="Felaktigt värde" error="I denna ruta går det endast att svara &quot;Ja&quot; eller lämna fältet tomt." promptTitle="Restprodukt/avfall" prompt="Ange om råvaran har utgjorts av en restprodukt eller ett avfall." sqref="U3:U1001" xr:uid="{31AE1029-F2E9-437F-A128-683F15F5FB4A}">
      <formula1>"Ja"</formula1>
    </dataValidation>
    <dataValidation type="list" allowBlank="1" showInputMessage="1" showErrorMessage="1" errorTitle="Ogiltig råvara" error="Välj en råvara från listan. Saknas din råvara? Gå till fliken &quot;Råvara&quot; och lägg till den i listan." promptTitle="Saknas din råvara?" prompt="Lägg till de råvaror som saknas i fliken &quot;Råvaror&quot;." sqref="R3:R1001" xr:uid="{6A23677A-616F-420A-A8EB-4A10CFFE4A79}">
      <formula1>OFFSET(Råvaror,1,0,COUNTA(Råvaror)-1,1)</formula1>
    </dataValidation>
    <dataValidation type="decimal" operator="greaterThan" allowBlank="1" showInputMessage="1" showErrorMessage="1" errorTitle="Endast siffror tillåts!" error="Ange mängd med siffror och decimaler." promptTitle="Mängd" prompt="För komponenter som kan innehålla både förnybara och icke förnybara andelar (exempelvis ETBE) anges endast den förnybara andelen. Den fossila andelen redovisas under fossila komponenter. HVO och FAME betraktas här som 100 % förnybara." sqref="O3:O1001" xr:uid="{CC05F096-E333-4304-8674-59CE92DB142A}">
      <formula1>0</formula1>
    </dataValidation>
    <dataValidation type="list" allowBlank="1" showInputMessage="1" showErrorMessage="1" errorTitle="Ogiltigt värde" error="Här kan man bara ange &quot;Ja&quot; eller lämna fältet tomt." promptTitle="Bonus" prompt="Markera med &quot;Ja&quot; om bonus för beständig inlagring av kol i marken genom förbättrade jordbruksmetoder utsläppsminskning har använts vid beräkningen av utsläppsminskning." sqref="AA3:AA1001" xr:uid="{5AEEFC2F-FC01-43C5-B13B-E1235F9B21CA}">
      <formula1>"Ja"</formula1>
    </dataValidation>
    <dataValidation type="list" allowBlank="1" showInputMessage="1" showErrorMessage="1" errorTitle="Ogiltigt värde" error="Här kan man bara ange &quot;Ja&quot; eller lämna fältet tomt." promptTitle="Bonus" prompt="Markera med &quot;Ja&quot; om bonus för återställning av skadad mark har använts vid beräkningen av utsläppsmninskning." sqref="Z3:Z1001" xr:uid="{C5F656FA-BEB8-48DD-908C-5B21C4C9D030}">
      <formula1>"Ja"</formula1>
    </dataValidation>
    <dataValidation allowBlank="1" showInputMessage="1" showErrorMessage="1" promptTitle="Växthusgasutsläpp" prompt="Ange växthusgasutläppet i livscykelperspektiv i enheten g CO2e/MJ. Om du använder ett normalvärde fylls detta i automatiskt utifrån den produktionskedja du valt i föregående kolumn." sqref="Y3:Y1001" xr:uid="{5C9F0C7A-CF8E-4096-9216-1C0C0CC967EA}"/>
    <dataValidation type="list" allowBlank="1" showInputMessage="1" showErrorMessage="1" errorTitle="Ogiltigt certifieringssystem" error="Ange något av systemen i listan." promptTitle="Krav utöver HBL" prompt="Detta anges endast om en certifiering med krav utöver HBL tillämpas, exempelvis krav på sociala förhållanden." sqref="AB3:AB1001" xr:uid="{E07C67A7-35E2-464C-91D7-8DE44A4B6F7C}">
      <formula1>INDIRECT("certifieringssystem")</formula1>
    </dataValidation>
    <dataValidation type="list" errorStyle="information" allowBlank="1" showInputMessage="1" showErrorMessage="1" errorTitle="Ogiltig produktionskedja" error="Välj först en bränslekategori i den första kolumnen, därefter kan du välja en process i listan." promptTitle="Ange process" prompt="Anges om normal- eller delnormalvärde har använts som metod för bestämmande av utsläppsminskning. Bränslekategori måste anges innan det är möjligt att göra ett val!" sqref="X3:X1001" xr:uid="{9039D027-FB6A-4976-955C-53DA5DD58FBF}">
      <formula1>INDIRECT(SUBSTITUTE(M3," ","_"))</formula1>
    </dataValidation>
    <dataValidation allowBlank="1" showInputMessage="1" showErrorMessage="1" promptTitle="Värmevärde" prompt="Ange värmevärde för bränslet i den enhet som du angivit i föregående kolumn. För vissa biodrivmedel finns normalvärden som anges automatiskt." sqref="Q3:Q1001" xr:uid="{D8BF2B2D-87E3-40C6-9B2B-C1F8D04555E6}"/>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xWindow="97" yWindow="462" count="6">
        <x14:dataValidation type="list" allowBlank="1" showInputMessage="1" showErrorMessage="1" errorTitle="Ogiltigt ursprungsland" error="Välj ett land i listan." promptTitle="Råvarans ursprungsland" prompt="Ange det land där råvaran har odlats, eller där restprodukten/avfallet har samlats in." xr:uid="{1BE294F8-FEFD-4F0B-82BE-CAF264D79CBA}">
          <x14:formula1>
            <xm:f>Listor!$A$52:$A$290</xm:f>
          </x14:formula1>
          <xm:sqref>S3:S1001</xm:sqref>
        </x14:dataValidation>
        <x14:dataValidation type="list" allowBlank="1" showInputMessage="1" showErrorMessage="1" errorTitle="Ogiltigt ursprungsland" error="Välj ett land i listan." promptTitle="Inköpsland" prompt="Ange det land där biodrivmedlet har köpts in" xr:uid="{3FF9FEE9-CF6F-487D-B6D3-5A3F0C02E966}">
          <x14:formula1>
            <xm:f>Listor!$A$52:$A$290</xm:f>
          </x14:formula1>
          <xm:sqref>T4:T1001</xm:sqref>
        </x14:dataValidation>
        <x14:dataValidation type="list" allowBlank="1" showInputMessage="1" showErrorMessage="1" errorTitle="Ogiltigt ursprungsland" error="Välj ett land i listan." promptTitle="Inköpsland/produktionsland" prompt="Ange det land där biodrivmedlet har köpts in. Är din organisation producent anger du det land där biodrivmedlet har producerats." xr:uid="{048D061C-FAF4-456C-849E-7DB3DF9AC636}">
          <x14:formula1>
            <xm:f>Listor!$A$52:$A$290</xm:f>
          </x14:formula1>
          <xm:sqref>T3</xm:sqref>
        </x14:dataValidation>
        <x14:dataValidation type="list" allowBlank="1" showInputMessage="1" showErrorMessage="1" errorTitle="Felaktig enhet" error="Välj en enhet i listan." xr:uid="{35076F80-893C-4682-8FE3-361FE14DBF16}">
          <x14:formula1>
            <xm:f>IF($M3=Listor!$B$292,Listor!$A$45:$A$46,IF($M3=Listor!$C$292,Listor!$A$45,Listor!$A$44:$A$45))</xm:f>
          </x14:formula1>
          <xm:sqref>P3:P1001</xm:sqref>
        </x14:dataValidation>
        <x14:dataValidation type="list" allowBlank="1" showInputMessage="1" showErrorMessage="1" errorTitle="Ogiltigt användningsområde" error="Välj ett användningsområde i listan." promptTitle="Användningsområde" prompt="Om användningsområdet är transport ska mängderna rapporteras även enligt drivmedelslagen (fliken DML Drivmedel). Det ska också framgå i kolumnen Drivmedel vilket drivmedel biokomponenten ingår i." xr:uid="{A930691C-E420-4A64-A30D-9D59C6064F74}">
          <x14:formula1>
            <xm:f>IF(L3="",Listor!$A$362:$A$365,Listor!$A$362)</xm:f>
          </x14:formula1>
          <xm:sqref>N3:N1001</xm:sqref>
        </x14:dataValidation>
        <x14:dataValidation type="list" allowBlank="1" showInputMessage="1" showErrorMessage="1" errorTitle="Felaktigt drivmedel" error="Du måste välja ett drivmedel i listan. Ange först drivmedlet under fliken DML-Drivmedel, därefter kan du välja drivmedlet här." promptTitle="Drivmedelslagen" prompt="Ange vilket drivmedel detta parti biodrivmedel allokeras till._x000a__x000a_Ange först de drivmedel som ska rapporteras under fliken &quot;DML-Drivmedel&quot;." xr:uid="{13021AB8-8713-4434-BA9C-356480CB4D37}">
          <x14:formula1>
            <xm:f>OFFSET('DML Drivmedel'!$C$3:$C$102,0,0,COUNTA('DML Drivmedel'!$I$3:$I$102),1)</xm:f>
          </x14:formula1>
          <xm:sqref>L3:L1001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rgb="FFC00000"/>
  </sheetPr>
  <dimension ref="B1:I81"/>
  <sheetViews>
    <sheetView showGridLines="0" showRowColHeaders="0" workbookViewId="0">
      <selection activeCell="B66" sqref="B66"/>
    </sheetView>
  </sheetViews>
  <sheetFormatPr defaultColWidth="8.90625" defaultRowHeight="14.5" x14ac:dyDescent="0.35"/>
  <cols>
    <col min="1" max="1" width="1.453125" style="15" customWidth="1"/>
    <col min="2" max="2" width="58.6328125" style="15" bestFit="1" customWidth="1"/>
    <col min="3" max="3" width="37.54296875" style="15" bestFit="1" customWidth="1"/>
    <col min="4" max="4" width="10.6328125" style="15" bestFit="1" customWidth="1"/>
    <col min="5" max="5" width="23.90625" style="15" customWidth="1"/>
    <col min="6" max="8" width="8.90625" style="15"/>
    <col min="9" max="9" width="75.54296875" style="156" customWidth="1"/>
    <col min="10" max="16384" width="8.90625" style="15"/>
  </cols>
  <sheetData>
    <row r="1" spans="2:9" ht="60" customHeight="1" x14ac:dyDescent="0.35"/>
    <row r="2" spans="2:9" ht="31.5" customHeight="1" x14ac:dyDescent="0.35">
      <c r="B2" s="93" t="s">
        <v>490</v>
      </c>
      <c r="C2" s="93" t="s">
        <v>1358</v>
      </c>
      <c r="D2" s="94" t="s">
        <v>1271</v>
      </c>
      <c r="E2" s="95" t="s">
        <v>1349</v>
      </c>
      <c r="H2" s="95" t="s">
        <v>1466</v>
      </c>
      <c r="I2" s="157"/>
    </row>
    <row r="3" spans="2:9" ht="29" x14ac:dyDescent="0.35">
      <c r="B3" s="96" t="s">
        <v>1353</v>
      </c>
      <c r="C3" s="96" t="s">
        <v>1364</v>
      </c>
      <c r="D3" s="86">
        <f>IF(B3&gt;0,IFERROR(VLOOKUP(C3,ILUC[],2,FALSE),0),"")</f>
        <v>0</v>
      </c>
      <c r="E3" s="96" t="s">
        <v>1350</v>
      </c>
      <c r="H3" s="159" t="s">
        <v>1467</v>
      </c>
      <c r="I3" s="160" t="s">
        <v>1490</v>
      </c>
    </row>
    <row r="4" spans="2:9" x14ac:dyDescent="0.35">
      <c r="B4" s="96" t="s">
        <v>1330</v>
      </c>
      <c r="C4" s="96" t="s">
        <v>1364</v>
      </c>
      <c r="D4" s="86">
        <f>IF(B4&gt;0,IFERROR(VLOOKUP(C4,ILUC[],2,FALSE),0),"")</f>
        <v>0</v>
      </c>
      <c r="E4" s="96" t="s">
        <v>1350</v>
      </c>
      <c r="H4" s="96" t="s">
        <v>1468</v>
      </c>
      <c r="I4" s="158" t="s">
        <v>1491</v>
      </c>
    </row>
    <row r="5" spans="2:9" ht="43.5" x14ac:dyDescent="0.35">
      <c r="B5" s="96" t="s">
        <v>1332</v>
      </c>
      <c r="C5" s="96" t="s">
        <v>1364</v>
      </c>
      <c r="D5" s="86">
        <f>IF(B5&gt;0,IFERROR(VLOOKUP(C5,ILUC[],2,FALSE),0),"")</f>
        <v>0</v>
      </c>
      <c r="E5" s="96" t="s">
        <v>1351</v>
      </c>
      <c r="H5" s="96" t="s">
        <v>1469</v>
      </c>
      <c r="I5" s="158" t="s">
        <v>1492</v>
      </c>
    </row>
    <row r="6" spans="2:9" ht="43.5" x14ac:dyDescent="0.35">
      <c r="B6" s="96" t="s">
        <v>1348</v>
      </c>
      <c r="C6" s="96" t="s">
        <v>1364</v>
      </c>
      <c r="D6" s="86">
        <f>IF(B6&gt;0,IFERROR(VLOOKUP(C6,ILUC[],2,FALSE),0),"")</f>
        <v>0</v>
      </c>
      <c r="E6" s="96" t="s">
        <v>1346</v>
      </c>
      <c r="H6" s="96" t="s">
        <v>1470</v>
      </c>
      <c r="I6" s="158" t="s">
        <v>1493</v>
      </c>
    </row>
    <row r="7" spans="2:9" ht="58" x14ac:dyDescent="0.35">
      <c r="B7" s="96" t="s">
        <v>1331</v>
      </c>
      <c r="C7" s="96" t="s">
        <v>1364</v>
      </c>
      <c r="D7" s="86">
        <f>IF(B7&gt;0,IFERROR(VLOOKUP(C7,ILUC[],2,FALSE),0),"")</f>
        <v>0</v>
      </c>
      <c r="E7" s="96" t="s">
        <v>1351</v>
      </c>
      <c r="H7" s="96" t="s">
        <v>1471</v>
      </c>
      <c r="I7" s="158" t="s">
        <v>1503</v>
      </c>
    </row>
    <row r="8" spans="2:9" x14ac:dyDescent="0.35">
      <c r="B8" s="96" t="s">
        <v>536</v>
      </c>
      <c r="C8" s="96" t="s">
        <v>1364</v>
      </c>
      <c r="D8" s="86">
        <f>IF(B8&gt;0,IFERROR(VLOOKUP(C8,ILUC[],2,FALSE),0),"")</f>
        <v>0</v>
      </c>
      <c r="E8" s="96" t="s">
        <v>1350</v>
      </c>
      <c r="H8" s="96" t="s">
        <v>1472</v>
      </c>
      <c r="I8" s="158" t="s">
        <v>1494</v>
      </c>
    </row>
    <row r="9" spans="2:9" x14ac:dyDescent="0.35">
      <c r="B9" s="96" t="s">
        <v>1389</v>
      </c>
      <c r="C9" s="96" t="s">
        <v>1364</v>
      </c>
      <c r="D9" s="86">
        <f>IF(B9&gt;0,IFERROR(VLOOKUP(C9,ILUC[],2,FALSE),0),"")</f>
        <v>0</v>
      </c>
      <c r="E9" s="96" t="s">
        <v>1350</v>
      </c>
      <c r="H9" s="96" t="s">
        <v>1473</v>
      </c>
      <c r="I9" s="158" t="s">
        <v>1495</v>
      </c>
    </row>
    <row r="10" spans="2:9" x14ac:dyDescent="0.35">
      <c r="B10" s="96" t="s">
        <v>1390</v>
      </c>
      <c r="C10" s="96" t="s">
        <v>1364</v>
      </c>
      <c r="D10" s="86">
        <f>IF(B10&gt;0,IFERROR(VLOOKUP(C10,ILUC[],2,FALSE),0),"")</f>
        <v>0</v>
      </c>
      <c r="E10" s="96" t="s">
        <v>1350</v>
      </c>
      <c r="H10" s="96" t="s">
        <v>1474</v>
      </c>
      <c r="I10" s="158" t="s">
        <v>1496</v>
      </c>
    </row>
    <row r="11" spans="2:9" x14ac:dyDescent="0.35">
      <c r="B11" s="96" t="s">
        <v>1338</v>
      </c>
      <c r="C11" s="96" t="s">
        <v>1364</v>
      </c>
      <c r="D11" s="86">
        <f>IF(B11&gt;0,IFERROR(VLOOKUP(C11,ILUC[],2,FALSE),0),"")</f>
        <v>0</v>
      </c>
      <c r="E11" s="96" t="s">
        <v>1350</v>
      </c>
      <c r="H11" s="96" t="s">
        <v>1475</v>
      </c>
      <c r="I11" s="158" t="s">
        <v>1497</v>
      </c>
    </row>
    <row r="12" spans="2:9" x14ac:dyDescent="0.35">
      <c r="B12" s="96" t="s">
        <v>1334</v>
      </c>
      <c r="C12" s="96" t="s">
        <v>1364</v>
      </c>
      <c r="D12" s="86">
        <f>IF(B12&gt;0,IFERROR(VLOOKUP(C12,ILUC[],2,FALSE),0),"")</f>
        <v>0</v>
      </c>
      <c r="E12" s="96" t="s">
        <v>1346</v>
      </c>
      <c r="H12" s="96" t="s">
        <v>1476</v>
      </c>
      <c r="I12" s="158" t="s">
        <v>1498</v>
      </c>
    </row>
    <row r="13" spans="2:9" x14ac:dyDescent="0.35">
      <c r="B13" s="96" t="s">
        <v>1336</v>
      </c>
      <c r="C13" s="96" t="s">
        <v>1364</v>
      </c>
      <c r="D13" s="86">
        <f>IF(B13&gt;0,IFERROR(VLOOKUP(C13,ILUC[],2,FALSE),0),"")</f>
        <v>0</v>
      </c>
      <c r="E13" s="96" t="s">
        <v>1350</v>
      </c>
      <c r="H13" s="96" t="s">
        <v>1477</v>
      </c>
      <c r="I13" s="158" t="s">
        <v>1499</v>
      </c>
    </row>
    <row r="14" spans="2:9" x14ac:dyDescent="0.35">
      <c r="B14" s="96" t="s">
        <v>537</v>
      </c>
      <c r="C14" s="96" t="s">
        <v>1364</v>
      </c>
      <c r="D14" s="86">
        <f>IF(B14&gt;0,IFERROR(VLOOKUP(C14,ILUC[],2,FALSE),0),"")</f>
        <v>0</v>
      </c>
      <c r="E14" s="96" t="s">
        <v>1350</v>
      </c>
      <c r="H14" s="96" t="s">
        <v>1478</v>
      </c>
      <c r="I14" s="158" t="s">
        <v>1500</v>
      </c>
    </row>
    <row r="15" spans="2:9" x14ac:dyDescent="0.35">
      <c r="B15" s="96" t="s">
        <v>1356</v>
      </c>
      <c r="C15" s="96" t="s">
        <v>1364</v>
      </c>
      <c r="D15" s="86">
        <f>IF(B15&gt;0,IFERROR(VLOOKUP(C15,ILUC[],2,FALSE),0),"")</f>
        <v>0</v>
      </c>
      <c r="E15" s="96" t="s">
        <v>1350</v>
      </c>
      <c r="H15" s="96" t="s">
        <v>1479</v>
      </c>
      <c r="I15" s="158" t="s">
        <v>1501</v>
      </c>
    </row>
    <row r="16" spans="2:9" x14ac:dyDescent="0.35">
      <c r="B16" s="96" t="s">
        <v>1388</v>
      </c>
      <c r="C16" s="96" t="s">
        <v>1364</v>
      </c>
      <c r="D16" s="86">
        <f>IF(B16&gt;0,IFERROR(VLOOKUP(C16,ILUC[],2,FALSE),0),"")</f>
        <v>0</v>
      </c>
      <c r="E16" s="96" t="s">
        <v>1346</v>
      </c>
      <c r="H16" s="96" t="s">
        <v>1480</v>
      </c>
      <c r="I16" s="158" t="s">
        <v>1502</v>
      </c>
    </row>
    <row r="17" spans="2:9" x14ac:dyDescent="0.35">
      <c r="B17" s="96" t="s">
        <v>538</v>
      </c>
      <c r="C17" s="96" t="s">
        <v>1364</v>
      </c>
      <c r="D17" s="86">
        <f>IF(B17&gt;0,IFERROR(VLOOKUP(C17,ILUC[],2,FALSE),0),"")</f>
        <v>0</v>
      </c>
      <c r="E17" s="96" t="s">
        <v>1350</v>
      </c>
      <c r="H17" s="96" t="s">
        <v>1481</v>
      </c>
      <c r="I17" s="158" t="s">
        <v>1504</v>
      </c>
    </row>
    <row r="18" spans="2:9" x14ac:dyDescent="0.35">
      <c r="B18" s="96" t="s">
        <v>1515</v>
      </c>
      <c r="C18" s="96" t="s">
        <v>1364</v>
      </c>
      <c r="D18" s="86">
        <f>IF(B18&gt;0,IFERROR(VLOOKUP(C18,ILUC[],2,FALSE),0),"")</f>
        <v>0</v>
      </c>
      <c r="E18" s="96" t="s">
        <v>1350</v>
      </c>
      <c r="H18" s="96"/>
      <c r="I18" s="158"/>
    </row>
    <row r="19" spans="2:9" ht="43.5" x14ac:dyDescent="0.35">
      <c r="B19" s="96" t="s">
        <v>1516</v>
      </c>
      <c r="C19" s="96" t="s">
        <v>1364</v>
      </c>
      <c r="D19" s="86">
        <f>IF(B19&gt;0,IFERROR(VLOOKUP(C19,ILUC[],2,FALSE),0),"")</f>
        <v>0</v>
      </c>
      <c r="E19" s="96" t="s">
        <v>1350</v>
      </c>
      <c r="H19" s="96" t="s">
        <v>1482</v>
      </c>
      <c r="I19" s="158" t="s">
        <v>1505</v>
      </c>
    </row>
    <row r="20" spans="2:9" x14ac:dyDescent="0.35">
      <c r="B20" s="96" t="s">
        <v>1384</v>
      </c>
      <c r="C20" s="96" t="s">
        <v>1364</v>
      </c>
      <c r="D20" s="86">
        <f>IF(B20&gt;0,IFERROR(VLOOKUP(C20,ILUC[],2,FALSE),0),"")</f>
        <v>0</v>
      </c>
      <c r="E20" s="96" t="s">
        <v>1350</v>
      </c>
      <c r="H20" s="96" t="s">
        <v>1483</v>
      </c>
      <c r="I20" s="158" t="s">
        <v>1512</v>
      </c>
    </row>
    <row r="21" spans="2:9" ht="29" x14ac:dyDescent="0.35">
      <c r="B21" s="96" t="s">
        <v>1401</v>
      </c>
      <c r="C21" s="96" t="s">
        <v>1364</v>
      </c>
      <c r="D21" s="86">
        <f>IF(B21&gt;0,IFERROR(VLOOKUP(C21,ILUC[],2,FALSE),0),"")</f>
        <v>0</v>
      </c>
      <c r="E21" s="96" t="s">
        <v>1350</v>
      </c>
      <c r="H21" s="96" t="s">
        <v>1484</v>
      </c>
      <c r="I21" s="158" t="s">
        <v>1511</v>
      </c>
    </row>
    <row r="22" spans="2:9" x14ac:dyDescent="0.35">
      <c r="B22" s="96" t="s">
        <v>1402</v>
      </c>
      <c r="C22" s="96" t="s">
        <v>1364</v>
      </c>
      <c r="D22" s="86">
        <f>IF(B22&gt;0,IFERROR(VLOOKUP(C22,ILUC[],2,FALSE),0),"")</f>
        <v>0</v>
      </c>
      <c r="E22" s="96" t="s">
        <v>1350</v>
      </c>
      <c r="H22" s="96" t="s">
        <v>1485</v>
      </c>
      <c r="I22" s="158" t="s">
        <v>1510</v>
      </c>
    </row>
    <row r="23" spans="2:9" ht="29" x14ac:dyDescent="0.35">
      <c r="B23" s="96" t="s">
        <v>539</v>
      </c>
      <c r="C23" s="96" t="s">
        <v>1364</v>
      </c>
      <c r="D23" s="86">
        <f>IF(B23&gt;0,IFERROR(VLOOKUP(C23,ILUC[],2,FALSE),0),"")</f>
        <v>0</v>
      </c>
      <c r="E23" s="96" t="s">
        <v>1350</v>
      </c>
      <c r="H23" s="96" t="s">
        <v>1486</v>
      </c>
      <c r="I23" s="158" t="s">
        <v>1506</v>
      </c>
    </row>
    <row r="24" spans="2:9" ht="29" x14ac:dyDescent="0.35">
      <c r="B24" s="96" t="s">
        <v>1403</v>
      </c>
      <c r="C24" s="96" t="s">
        <v>1364</v>
      </c>
      <c r="D24" s="86">
        <f>IF(B24&gt;0,IFERROR(VLOOKUP(C24,ILUC[],2,FALSE),0),"")</f>
        <v>0</v>
      </c>
      <c r="E24" s="96" t="s">
        <v>1350</v>
      </c>
      <c r="H24" s="96" t="s">
        <v>1487</v>
      </c>
      <c r="I24" s="158" t="s">
        <v>1507</v>
      </c>
    </row>
    <row r="25" spans="2:9" ht="29" x14ac:dyDescent="0.35">
      <c r="B25" s="96" t="s">
        <v>1404</v>
      </c>
      <c r="C25" s="96" t="s">
        <v>1364</v>
      </c>
      <c r="D25" s="86">
        <f>IF(B25&gt;0,IFERROR(VLOOKUP(C25,ILUC[],2,FALSE),0),"")</f>
        <v>0</v>
      </c>
      <c r="E25" s="96" t="s">
        <v>1350</v>
      </c>
      <c r="H25" s="159" t="s">
        <v>1488</v>
      </c>
      <c r="I25" s="160" t="s">
        <v>1489</v>
      </c>
    </row>
    <row r="26" spans="2:9" x14ac:dyDescent="0.35">
      <c r="B26" s="96" t="s">
        <v>1405</v>
      </c>
      <c r="C26" s="96" t="s">
        <v>1364</v>
      </c>
      <c r="D26" s="86">
        <f>IF(B26&gt;0,IFERROR(VLOOKUP(C26,ILUC[],2,FALSE),0),"")</f>
        <v>0</v>
      </c>
      <c r="E26" s="96" t="s">
        <v>1350</v>
      </c>
      <c r="H26" s="96" t="s">
        <v>1468</v>
      </c>
      <c r="I26" s="158" t="s">
        <v>1509</v>
      </c>
    </row>
    <row r="27" spans="2:9" ht="29" x14ac:dyDescent="0.35">
      <c r="B27" s="96" t="s">
        <v>1406</v>
      </c>
      <c r="C27" s="96" t="s">
        <v>1364</v>
      </c>
      <c r="D27" s="86">
        <f>IF(B27&gt;0,IFERROR(VLOOKUP(C27,ILUC[],2,FALSE),0),"")</f>
        <v>0</v>
      </c>
      <c r="E27" s="96" t="s">
        <v>1350</v>
      </c>
      <c r="H27" s="96" t="s">
        <v>1469</v>
      </c>
      <c r="I27" s="158" t="s">
        <v>1508</v>
      </c>
    </row>
    <row r="28" spans="2:9" x14ac:dyDescent="0.35">
      <c r="B28" s="96" t="s">
        <v>1383</v>
      </c>
      <c r="C28" s="96" t="s">
        <v>1364</v>
      </c>
      <c r="D28" s="86">
        <f>IF(B28&gt;0,IFERROR(VLOOKUP(C28,ILUC[],2,FALSE),0),"")</f>
        <v>0</v>
      </c>
      <c r="E28" s="96" t="s">
        <v>1350</v>
      </c>
    </row>
    <row r="29" spans="2:9" x14ac:dyDescent="0.35">
      <c r="B29" s="96" t="s">
        <v>1355</v>
      </c>
      <c r="C29" s="96" t="s">
        <v>1364</v>
      </c>
      <c r="D29" s="86">
        <f>IF(B29&gt;0,IFERROR(VLOOKUP(C29,ILUC[],2,FALSE),0),"")</f>
        <v>0</v>
      </c>
      <c r="E29" s="96" t="s">
        <v>1350</v>
      </c>
    </row>
    <row r="30" spans="2:9" x14ac:dyDescent="0.35">
      <c r="B30" s="96" t="s">
        <v>1386</v>
      </c>
      <c r="C30" s="96" t="s">
        <v>1364</v>
      </c>
      <c r="D30" s="86">
        <f>IF(B30&gt;0,IFERROR(VLOOKUP(C30,ILUC[],2,FALSE),0),"")</f>
        <v>0</v>
      </c>
      <c r="E30" s="96" t="s">
        <v>1350</v>
      </c>
    </row>
    <row r="31" spans="2:9" x14ac:dyDescent="0.35">
      <c r="B31" s="96" t="s">
        <v>540</v>
      </c>
      <c r="C31" s="96" t="s">
        <v>1361</v>
      </c>
      <c r="D31" s="86">
        <f>IF(B31&gt;0,IFERROR(VLOOKUP(C31,ILUC[],2,FALSE),0),"")</f>
        <v>12</v>
      </c>
      <c r="E31" s="96" t="s">
        <v>1346</v>
      </c>
    </row>
    <row r="32" spans="2:9" x14ac:dyDescent="0.35">
      <c r="B32" s="96" t="s">
        <v>1387</v>
      </c>
      <c r="C32" s="96" t="s">
        <v>1361</v>
      </c>
      <c r="D32" s="86">
        <f>IF(B32&gt;0,IFERROR(VLOOKUP(C32,ILUC[],2,FALSE),0),"")</f>
        <v>12</v>
      </c>
      <c r="E32" s="96" t="s">
        <v>1346</v>
      </c>
    </row>
    <row r="33" spans="2:5" x14ac:dyDescent="0.35">
      <c r="B33" s="96" t="s">
        <v>1385</v>
      </c>
      <c r="C33" s="96" t="s">
        <v>1364</v>
      </c>
      <c r="D33" s="86">
        <f>IF(B33&gt;0,IFERROR(VLOOKUP(C33,ILUC[],2,FALSE),0),"")</f>
        <v>0</v>
      </c>
      <c r="E33" s="96" t="s">
        <v>1350</v>
      </c>
    </row>
    <row r="34" spans="2:5" x14ac:dyDescent="0.35">
      <c r="B34" s="96" t="s">
        <v>1395</v>
      </c>
      <c r="C34" s="96" t="s">
        <v>1361</v>
      </c>
      <c r="D34" s="86">
        <f>IF(B34&gt;0,IFERROR(VLOOKUP(C34,ILUC[],2,FALSE),0),"")</f>
        <v>12</v>
      </c>
      <c r="E34" s="96" t="s">
        <v>1346</v>
      </c>
    </row>
    <row r="35" spans="2:5" x14ac:dyDescent="0.35">
      <c r="B35" s="96" t="s">
        <v>541</v>
      </c>
      <c r="C35" s="96" t="s">
        <v>1361</v>
      </c>
      <c r="D35" s="86">
        <f>IF(B35&gt;0,IFERROR(VLOOKUP(C35,ILUC[],2,FALSE),0),"")</f>
        <v>12</v>
      </c>
      <c r="E35" s="96" t="s">
        <v>1346</v>
      </c>
    </row>
    <row r="36" spans="2:5" x14ac:dyDescent="0.35">
      <c r="B36" s="96" t="s">
        <v>1391</v>
      </c>
      <c r="C36" s="96" t="s">
        <v>1364</v>
      </c>
      <c r="D36" s="86">
        <f>IF(B36&gt;0,IFERROR(VLOOKUP(C36,ILUC[],2,FALSE),0),"")</f>
        <v>0</v>
      </c>
      <c r="E36" s="96" t="s">
        <v>1350</v>
      </c>
    </row>
    <row r="37" spans="2:5" x14ac:dyDescent="0.35">
      <c r="B37" s="96" t="s">
        <v>1392</v>
      </c>
      <c r="C37" s="96" t="s">
        <v>1364</v>
      </c>
      <c r="D37" s="86">
        <f>IF(B37&gt;0,IFERROR(VLOOKUP(C37,ILUC[],2,FALSE),0),"")</f>
        <v>0</v>
      </c>
      <c r="E37" s="96" t="s">
        <v>1350</v>
      </c>
    </row>
    <row r="38" spans="2:5" x14ac:dyDescent="0.35">
      <c r="B38" s="96" t="s">
        <v>1393</v>
      </c>
      <c r="C38" s="96" t="s">
        <v>1364</v>
      </c>
      <c r="D38" s="86">
        <f>IF(B38&gt;0,IFERROR(VLOOKUP(C38,ILUC[],2,FALSE),0),"")</f>
        <v>0</v>
      </c>
      <c r="E38" s="96" t="s">
        <v>1350</v>
      </c>
    </row>
    <row r="39" spans="2:5" x14ac:dyDescent="0.35">
      <c r="B39" s="96" t="s">
        <v>542</v>
      </c>
      <c r="C39" s="96" t="s">
        <v>1361</v>
      </c>
      <c r="D39" s="86">
        <f>IF(B39&gt;0,IFERROR(VLOOKUP(C39,ILUC[],2,FALSE),0),"")</f>
        <v>12</v>
      </c>
      <c r="E39" s="96" t="s">
        <v>1346</v>
      </c>
    </row>
    <row r="40" spans="2:5" x14ac:dyDescent="0.35">
      <c r="B40" s="96" t="s">
        <v>543</v>
      </c>
      <c r="C40" s="96" t="s">
        <v>1364</v>
      </c>
      <c r="D40" s="86">
        <f>IF(B40&gt;0,IFERROR(VLOOKUP(C40,ILUC[],2,FALSE),0),"")</f>
        <v>0</v>
      </c>
      <c r="E40" s="96" t="s">
        <v>1350</v>
      </c>
    </row>
    <row r="41" spans="2:5" x14ac:dyDescent="0.35">
      <c r="B41" s="96" t="s">
        <v>1352</v>
      </c>
      <c r="C41" s="96" t="s">
        <v>1364</v>
      </c>
      <c r="D41" s="86">
        <f>IF(B41&gt;0,IFERROR(VLOOKUP(C41,ILUC[],2,FALSE),0),"")</f>
        <v>0</v>
      </c>
      <c r="E41" s="96" t="s">
        <v>1350</v>
      </c>
    </row>
    <row r="42" spans="2:5" x14ac:dyDescent="0.35">
      <c r="B42" s="96" t="s">
        <v>544</v>
      </c>
      <c r="C42" s="96" t="s">
        <v>1359</v>
      </c>
      <c r="D42" s="86">
        <f>IF(B42&gt;0,IFERROR(VLOOKUP(C42,ILUC[],2,FALSE),0),"")</f>
        <v>55</v>
      </c>
      <c r="E42" s="96" t="s">
        <v>1346</v>
      </c>
    </row>
    <row r="43" spans="2:5" x14ac:dyDescent="0.35">
      <c r="B43" s="96" t="s">
        <v>1333</v>
      </c>
      <c r="C43" s="96" t="s">
        <v>1364</v>
      </c>
      <c r="D43" s="86">
        <f>IF(B43&gt;0,IFERROR(VLOOKUP(C43,ILUC[],2,FALSE),0),"")</f>
        <v>0</v>
      </c>
      <c r="E43" s="96" t="s">
        <v>1346</v>
      </c>
    </row>
    <row r="44" spans="2:5" x14ac:dyDescent="0.35">
      <c r="B44" s="96" t="s">
        <v>1335</v>
      </c>
      <c r="C44" s="96" t="s">
        <v>1364</v>
      </c>
      <c r="D44" s="86">
        <f>IF(B44&gt;0,IFERROR(VLOOKUP(C44,ILUC[],2,FALSE),0),"")</f>
        <v>0</v>
      </c>
      <c r="E44" s="96" t="s">
        <v>1350</v>
      </c>
    </row>
    <row r="45" spans="2:5" x14ac:dyDescent="0.35">
      <c r="B45" s="96" t="s">
        <v>518</v>
      </c>
      <c r="C45" s="96" t="s">
        <v>1359</v>
      </c>
      <c r="D45" s="86">
        <f>IF(B45&gt;0,IFERROR(VLOOKUP(C45,ILUC[],2,FALSE),0),"")</f>
        <v>55</v>
      </c>
      <c r="E45" s="96" t="s">
        <v>1346</v>
      </c>
    </row>
    <row r="46" spans="2:5" x14ac:dyDescent="0.35">
      <c r="B46" s="96" t="s">
        <v>1337</v>
      </c>
      <c r="C46" s="96" t="s">
        <v>1364</v>
      </c>
      <c r="D46" s="86">
        <f>IF(B46&gt;0,IFERROR(VLOOKUP(C46,ILUC[],2,FALSE),0),"")</f>
        <v>0</v>
      </c>
      <c r="E46" s="96" t="s">
        <v>1350</v>
      </c>
    </row>
    <row r="47" spans="2:5" x14ac:dyDescent="0.35">
      <c r="B47" s="96" t="s">
        <v>545</v>
      </c>
      <c r="C47" s="96" t="s">
        <v>1364</v>
      </c>
      <c r="D47" s="86">
        <f>IF(B47&gt;0,IFERROR(VLOOKUP(C47,ILUC[],2,FALSE),0),"")</f>
        <v>0</v>
      </c>
      <c r="E47" s="96" t="s">
        <v>1350</v>
      </c>
    </row>
    <row r="48" spans="2:5" x14ac:dyDescent="0.35">
      <c r="B48" s="96" t="s">
        <v>546</v>
      </c>
      <c r="C48" s="96" t="s">
        <v>1361</v>
      </c>
      <c r="D48" s="86">
        <f>IF(B48&gt;0,IFERROR(VLOOKUP(C48,ILUC[],2,FALSE),0),"")</f>
        <v>12</v>
      </c>
      <c r="E48" s="96" t="s">
        <v>1346</v>
      </c>
    </row>
    <row r="49" spans="2:5" x14ac:dyDescent="0.35">
      <c r="B49" s="96" t="s">
        <v>1396</v>
      </c>
      <c r="C49" s="96" t="s">
        <v>1364</v>
      </c>
      <c r="D49" s="86">
        <f>IF(B49&gt;0,IFERROR(VLOOKUP(C49,ILUC[],2,FALSE),0),"")</f>
        <v>0</v>
      </c>
      <c r="E49" s="96" t="s">
        <v>1350</v>
      </c>
    </row>
    <row r="50" spans="2:5" x14ac:dyDescent="0.35">
      <c r="B50" s="96" t="s">
        <v>547</v>
      </c>
      <c r="C50" s="96" t="s">
        <v>1364</v>
      </c>
      <c r="D50" s="86">
        <f>IF(B50&gt;0,IFERROR(VLOOKUP(C50,ILUC[],2,FALSE),0),"")</f>
        <v>0</v>
      </c>
      <c r="E50" s="96" t="s">
        <v>1350</v>
      </c>
    </row>
    <row r="51" spans="2:5" x14ac:dyDescent="0.35">
      <c r="B51" s="96" t="s">
        <v>1321</v>
      </c>
      <c r="C51" s="96" t="s">
        <v>1364</v>
      </c>
      <c r="D51" s="86">
        <f>IF(B51&gt;0,IFERROR(VLOOKUP(C51,ILUC[],2,FALSE),0),"")</f>
        <v>0</v>
      </c>
      <c r="E51" s="96" t="s">
        <v>1350</v>
      </c>
    </row>
    <row r="52" spans="2:5" x14ac:dyDescent="0.35">
      <c r="B52" s="96" t="s">
        <v>548</v>
      </c>
      <c r="C52" s="96" t="s">
        <v>1364</v>
      </c>
      <c r="D52" s="86">
        <f>IF(B52&gt;0,IFERROR(VLOOKUP(C52,ILUC[],2,FALSE),0),"")</f>
        <v>0</v>
      </c>
      <c r="E52" s="96" t="s">
        <v>1350</v>
      </c>
    </row>
    <row r="53" spans="2:5" x14ac:dyDescent="0.35">
      <c r="B53" s="96" t="s">
        <v>549</v>
      </c>
      <c r="C53" s="96" t="s">
        <v>1364</v>
      </c>
      <c r="D53" s="86">
        <f>IF(B53&gt;0,IFERROR(VLOOKUP(C53,ILUC[],2,FALSE),0),"")</f>
        <v>0</v>
      </c>
      <c r="E53" s="96" t="s">
        <v>1350</v>
      </c>
    </row>
    <row r="54" spans="2:5" x14ac:dyDescent="0.35">
      <c r="B54" s="96" t="s">
        <v>550</v>
      </c>
      <c r="C54" s="96" t="s">
        <v>1360</v>
      </c>
      <c r="D54" s="86">
        <f>IF(B54&gt;0,IFERROR(VLOOKUP(C54,ILUC[],2,FALSE),0),"")</f>
        <v>13</v>
      </c>
      <c r="E54" s="96" t="s">
        <v>1346</v>
      </c>
    </row>
    <row r="55" spans="2:5" x14ac:dyDescent="0.35">
      <c r="B55" s="96" t="s">
        <v>509</v>
      </c>
      <c r="C55" s="96" t="s">
        <v>1360</v>
      </c>
      <c r="D55" s="86">
        <f>IF(B55&gt;0,IFERROR(VLOOKUP(C55,ILUC[],2,FALSE),0),"")</f>
        <v>13</v>
      </c>
      <c r="E55" s="96" t="s">
        <v>1346</v>
      </c>
    </row>
    <row r="56" spans="2:5" x14ac:dyDescent="0.35">
      <c r="B56" s="96" t="s">
        <v>510</v>
      </c>
      <c r="C56" s="96" t="s">
        <v>1359</v>
      </c>
      <c r="D56" s="86">
        <f>IF(B56&gt;0,IFERROR(VLOOKUP(C56,ILUC[],2,FALSE),0),"")</f>
        <v>55</v>
      </c>
      <c r="E56" s="96" t="s">
        <v>1346</v>
      </c>
    </row>
    <row r="57" spans="2:5" x14ac:dyDescent="0.35">
      <c r="B57" s="96" t="s">
        <v>520</v>
      </c>
      <c r="C57" s="96" t="s">
        <v>1359</v>
      </c>
      <c r="D57" s="86">
        <f>IF(B57&gt;0,IFERROR(VLOOKUP(C57,ILUC[],2,FALSE),0),"")</f>
        <v>55</v>
      </c>
      <c r="E57" s="96" t="s">
        <v>1346</v>
      </c>
    </row>
    <row r="58" spans="2:5" x14ac:dyDescent="0.35">
      <c r="B58" s="96" t="s">
        <v>519</v>
      </c>
      <c r="C58" s="96" t="s">
        <v>1364</v>
      </c>
      <c r="D58" s="86">
        <f>IF(B58&gt;0,IFERROR(VLOOKUP(C58,ILUC[],2,FALSE),0),"")</f>
        <v>0</v>
      </c>
      <c r="E58" s="96" t="s">
        <v>1350</v>
      </c>
    </row>
    <row r="59" spans="2:5" x14ac:dyDescent="0.35">
      <c r="B59" s="96" t="s">
        <v>1357</v>
      </c>
      <c r="C59" s="96" t="s">
        <v>1364</v>
      </c>
      <c r="D59" s="86">
        <f>IF(B59&gt;0,IFERROR(VLOOKUP(C59,ILUC[],2,FALSE),0),"")</f>
        <v>0</v>
      </c>
      <c r="E59" s="96" t="s">
        <v>1350</v>
      </c>
    </row>
    <row r="60" spans="2:5" x14ac:dyDescent="0.35">
      <c r="B60" s="96" t="s">
        <v>1354</v>
      </c>
      <c r="C60" s="96" t="s">
        <v>1364</v>
      </c>
      <c r="D60" s="86">
        <f>IF(B60&gt;0,IFERROR(VLOOKUP(C60,ILUC[],2,FALSE),0),"")</f>
        <v>0</v>
      </c>
      <c r="E60" s="96" t="s">
        <v>1346</v>
      </c>
    </row>
    <row r="61" spans="2:5" x14ac:dyDescent="0.35">
      <c r="B61" s="96" t="s">
        <v>1347</v>
      </c>
      <c r="C61" s="96" t="s">
        <v>1364</v>
      </c>
      <c r="D61" s="86">
        <f>IF(B61&gt;0,IFERROR(VLOOKUP(C61,ILUC[],2,FALSE),0),"")</f>
        <v>0</v>
      </c>
      <c r="E61" s="96" t="s">
        <v>1350</v>
      </c>
    </row>
    <row r="62" spans="2:5" x14ac:dyDescent="0.35">
      <c r="B62" s="96" t="s">
        <v>551</v>
      </c>
      <c r="C62" s="96" t="s">
        <v>1364</v>
      </c>
      <c r="D62" s="86">
        <f>IF(B62&gt;0,IFERROR(VLOOKUP(C62,ILUC[],2,FALSE),0),"")</f>
        <v>0</v>
      </c>
      <c r="E62" s="96" t="s">
        <v>1346</v>
      </c>
    </row>
    <row r="63" spans="2:5" x14ac:dyDescent="0.35">
      <c r="B63" s="96" t="s">
        <v>552</v>
      </c>
      <c r="C63" s="96" t="s">
        <v>1361</v>
      </c>
      <c r="D63" s="86">
        <f>IF(B63&gt;0,IFERROR(VLOOKUP(C63,ILUC[],2,FALSE),0),"")</f>
        <v>12</v>
      </c>
      <c r="E63" s="96" t="s">
        <v>1346</v>
      </c>
    </row>
    <row r="64" spans="2:5" x14ac:dyDescent="0.35">
      <c r="B64" s="96" t="s">
        <v>553</v>
      </c>
      <c r="C64" s="96" t="s">
        <v>1361</v>
      </c>
      <c r="D64" s="86">
        <f>IF(B64&gt;0,IFERROR(VLOOKUP(C64,ILUC[],2,FALSE),0),"")</f>
        <v>12</v>
      </c>
      <c r="E64" s="96" t="s">
        <v>1346</v>
      </c>
    </row>
    <row r="65" spans="2:5" x14ac:dyDescent="0.35">
      <c r="B65" s="96" t="s">
        <v>1394</v>
      </c>
      <c r="C65" s="96" t="s">
        <v>1361</v>
      </c>
      <c r="D65" s="86">
        <f>IF(B65&gt;0,IFERROR(VLOOKUP(C65,ILUC[],2,FALSE),0),"")</f>
        <v>12</v>
      </c>
      <c r="E65" s="96" t="s">
        <v>1346</v>
      </c>
    </row>
    <row r="66" spans="2:5" x14ac:dyDescent="0.35">
      <c r="B66" s="29"/>
      <c r="C66" s="29"/>
      <c r="D66" s="86" t="str">
        <f>IF(B66&gt;0,IFERROR(VLOOKUP(C66,ILUC[],2,FALSE),0),"")</f>
        <v/>
      </c>
      <c r="E66" s="29"/>
    </row>
    <row r="67" spans="2:5" x14ac:dyDescent="0.35">
      <c r="B67" s="29"/>
      <c r="C67" s="29"/>
      <c r="D67" s="86" t="str">
        <f>IF(B67&gt;0,IFERROR(VLOOKUP(C67,ILUC[],2,FALSE),0),"")</f>
        <v/>
      </c>
      <c r="E67" s="29"/>
    </row>
    <row r="68" spans="2:5" x14ac:dyDescent="0.35">
      <c r="B68" s="29"/>
      <c r="C68" s="29"/>
      <c r="D68" s="86" t="str">
        <f>IF(B68&gt;0,IFERROR(VLOOKUP(C68,ILUC[],2,FALSE),0),"")</f>
        <v/>
      </c>
      <c r="E68" s="29"/>
    </row>
    <row r="69" spans="2:5" x14ac:dyDescent="0.35">
      <c r="B69" s="29"/>
      <c r="C69" s="29"/>
      <c r="D69" s="86" t="str">
        <f>IF(B69&gt;0,IFERROR(VLOOKUP(C69,ILUC[],2,FALSE),0),"")</f>
        <v/>
      </c>
      <c r="E69" s="29"/>
    </row>
    <row r="70" spans="2:5" x14ac:dyDescent="0.35">
      <c r="B70" s="29"/>
      <c r="C70" s="29"/>
      <c r="D70" s="86" t="str">
        <f>IF(B70&gt;0,IFERROR(VLOOKUP(C70,ILUC[],2,FALSE),0),"")</f>
        <v/>
      </c>
      <c r="E70" s="29"/>
    </row>
    <row r="71" spans="2:5" x14ac:dyDescent="0.35">
      <c r="B71" s="29"/>
      <c r="C71" s="29"/>
      <c r="D71" s="86" t="str">
        <f>IF(B71&gt;0,IFERROR(VLOOKUP(C71,ILUC[],2,FALSE),0),"")</f>
        <v/>
      </c>
      <c r="E71" s="29"/>
    </row>
    <row r="72" spans="2:5" x14ac:dyDescent="0.35">
      <c r="B72" s="29"/>
      <c r="C72" s="29"/>
      <c r="D72" s="86" t="str">
        <f>IF(B72&gt;0,IFERROR(VLOOKUP(C72,ILUC[],2,FALSE),0),"")</f>
        <v/>
      </c>
      <c r="E72" s="29"/>
    </row>
    <row r="73" spans="2:5" x14ac:dyDescent="0.35">
      <c r="B73" s="29"/>
      <c r="C73" s="29"/>
      <c r="D73" s="86" t="str">
        <f>IF(B73&gt;0,IFERROR(VLOOKUP(C73,ILUC[],2,FALSE),0),"")</f>
        <v/>
      </c>
      <c r="E73" s="29"/>
    </row>
    <row r="74" spans="2:5" x14ac:dyDescent="0.35">
      <c r="B74" s="29"/>
      <c r="C74" s="29"/>
      <c r="D74" s="86" t="str">
        <f>IF(B74&gt;0,IFERROR(VLOOKUP(C74,ILUC[],2,FALSE),0),"")</f>
        <v/>
      </c>
      <c r="E74" s="29"/>
    </row>
    <row r="75" spans="2:5" x14ac:dyDescent="0.35">
      <c r="B75" s="29"/>
      <c r="C75" s="29"/>
      <c r="D75" s="86" t="str">
        <f>IF(B75&gt;0,IFERROR(VLOOKUP(C75,ILUC[],2,FALSE),0),"")</f>
        <v/>
      </c>
      <c r="E75" s="29"/>
    </row>
    <row r="76" spans="2:5" x14ac:dyDescent="0.35">
      <c r="B76" s="29"/>
      <c r="C76" s="29"/>
      <c r="D76" s="86" t="str">
        <f>IF(B76&gt;0,IFERROR(VLOOKUP(C76,ILUC[],2,FALSE),0),"")</f>
        <v/>
      </c>
      <c r="E76" s="29"/>
    </row>
    <row r="77" spans="2:5" x14ac:dyDescent="0.35">
      <c r="B77" s="29"/>
      <c r="C77" s="29"/>
      <c r="D77" s="86" t="str">
        <f>IF(B77&gt;0,IFERROR(VLOOKUP(C77,ILUC[],2,FALSE),0),"")</f>
        <v/>
      </c>
      <c r="E77" s="29"/>
    </row>
    <row r="78" spans="2:5" x14ac:dyDescent="0.35">
      <c r="B78" s="29"/>
      <c r="C78" s="29"/>
      <c r="D78" s="86" t="str">
        <f>IF(B78&gt;0,IFERROR(VLOOKUP(C78,ILUC[],2,FALSE),0),"")</f>
        <v/>
      </c>
      <c r="E78" s="29"/>
    </row>
    <row r="79" spans="2:5" x14ac:dyDescent="0.35">
      <c r="B79" s="29"/>
      <c r="C79" s="29"/>
      <c r="D79" s="86" t="str">
        <f>IF(B79&gt;0,IFERROR(VLOOKUP(C79,ILUC[],2,FALSE),0),"")</f>
        <v/>
      </c>
      <c r="E79" s="29"/>
    </row>
    <row r="80" spans="2:5" x14ac:dyDescent="0.35">
      <c r="B80" s="29"/>
      <c r="C80" s="29"/>
      <c r="D80" s="86" t="str">
        <f>IF(B80&gt;0,IFERROR(VLOOKUP(C80,ILUC[],2,FALSE),0),"")</f>
        <v/>
      </c>
      <c r="E80" s="29"/>
    </row>
    <row r="81" spans="2:5" x14ac:dyDescent="0.35">
      <c r="B81" s="29"/>
      <c r="C81" s="29"/>
      <c r="D81" s="86" t="str">
        <f>IF(B81&gt;0,IFERROR(VLOOKUP(C81,ILUC[],2,FALSE),0),"")</f>
        <v/>
      </c>
      <c r="E81" s="29"/>
    </row>
  </sheetData>
  <sheetProtection selectLockedCells="1"/>
  <conditionalFormatting sqref="E66:E81">
    <cfRule type="expression" dxfId="8" priority="1">
      <formula>AND(D66&lt;&gt;"",E66="")</formula>
    </cfRule>
  </conditionalFormatting>
  <conditionalFormatting sqref="C66:C81">
    <cfRule type="expression" dxfId="7" priority="12">
      <formula>AND(B66&lt;&gt;"",C66="")</formula>
    </cfRule>
  </conditionalFormatting>
  <dataValidations xWindow="842" yWindow="452" count="3">
    <dataValidation type="list" allowBlank="1" showInputMessage="1" showErrorMessage="1" errorTitle="Ogiltigt värde" error="Välj ett alternativ i listan." promptTitle="Finns råvaran i bilaga 9?" prompt="Ange om råvaran finns med i bilaga 9 i föreskrifterna för hållbarhetskriterier. Om den finns med, ange också vilken del av bilagan den ingår i. Kontakta Energimyndigheten om du är osäker." sqref="E3:E65" xr:uid="{00000000-0002-0000-0400-000000000000}">
      <mc:AlternateContent xmlns:x12ac="http://schemas.microsoft.com/office/spreadsheetml/2011/1/ac" xmlns:mc="http://schemas.openxmlformats.org/markup-compatibility/2006">
        <mc:Choice Requires="x12ac">
          <x12ac:list>Nej,"Ja, del A","Ja, del B"</x12ac:list>
        </mc:Choice>
        <mc:Fallback>
          <formula1>"Nej,Ja, del A,Ja, del B"</formula1>
        </mc:Fallback>
      </mc:AlternateContent>
    </dataValidation>
    <dataValidation allowBlank="1" errorTitle="Ogiltigt värde" error="Ange ett värde från listan._x000a__x000a_Ange:_x000a_12 för stärkelserika grödor_x000a_13 för sockergrödor_x000a_55 för oljegrödor_x000a_0 för övriga råvaror." promptTitle="ILUC-faktor" prompt="Ange:_x000a_12 för stärkelserika grödor_x000a_13 för sockergrödor_x000a_55 för oljegrödor_x000a_0 för övriga råvaror." sqref="D3:D81" xr:uid="{00000000-0002-0000-0400-000001000000}"/>
    <dataValidation type="list" allowBlank="1" showInputMessage="1" showErrorMessage="1" errorTitle="Ogiltigt värde" error="Välj ett alternativ i listan." promptTitle="Finns råvaran i bilaga 9?" prompt="Ange om råvaran finns med i bilaga 9, se tabellen till höger. Om den finns med, ange också vilken del av bilagan den ingår i. Kontakta Energimyndigheten om du är osäker." sqref="E66:E81" xr:uid="{F7E90DB9-DFE6-4CAE-BC80-F1A875A47234}">
      <mc:AlternateContent xmlns:x12ac="http://schemas.microsoft.com/office/spreadsheetml/2011/1/ac" xmlns:mc="http://schemas.openxmlformats.org/markup-compatibility/2006">
        <mc:Choice Requires="x12ac">
          <x12ac:list>Nej,"Ja, del A","Ja, del B"</x12ac:list>
        </mc:Choice>
        <mc:Fallback>
          <formula1>"Nej,Ja, del A,Ja, del B"</formula1>
        </mc:Fallback>
      </mc:AlternateContent>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842" yWindow="452" count="1">
        <x14:dataValidation type="list" allowBlank="1" showInputMessage="1" showErrorMessage="1" errorTitle="Ogiltigt värde" error="Ange ett värde i listan eller lämna fältet tomt." promptTitle="Råvarugrupp" prompt="Ange om råvaran ingår i någon av de råvarugrupper som definieras i hållbarhetsföreskrifterna, bilaga 8" xr:uid="{00000000-0002-0000-0400-000002000000}">
          <x14:formula1>
            <xm:f>Listor!$A$368:$A$371</xm:f>
          </x14:formula1>
          <xm:sqref>C3:C81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tabColor rgb="FFC00000"/>
  </sheetPr>
  <dimension ref="B1:E622"/>
  <sheetViews>
    <sheetView showGridLines="0" showRowColHeaders="0" topLeftCell="A112" workbookViewId="0">
      <selection activeCell="B2" sqref="B2"/>
    </sheetView>
  </sheetViews>
  <sheetFormatPr defaultRowHeight="14.5" x14ac:dyDescent="0.35"/>
  <cols>
    <col min="1" max="1" width="1.453125" customWidth="1"/>
    <col min="2" max="2" width="19.08984375" bestFit="1" customWidth="1"/>
    <col min="3" max="3" width="42.453125" customWidth="1"/>
    <col min="4" max="4" width="6" bestFit="1" customWidth="1"/>
    <col min="5" max="5" width="14.08984375" bestFit="1" customWidth="1"/>
  </cols>
  <sheetData>
    <row r="1" spans="2:5" ht="60" customHeight="1" x14ac:dyDescent="0.35">
      <c r="C1" s="13"/>
    </row>
    <row r="2" spans="2:5" ht="31.5" customHeight="1" x14ac:dyDescent="0.35">
      <c r="B2" s="30" t="s">
        <v>601</v>
      </c>
      <c r="C2" s="30" t="s">
        <v>600</v>
      </c>
      <c r="D2" s="38" t="s">
        <v>602</v>
      </c>
      <c r="E2" s="2" t="s">
        <v>603</v>
      </c>
    </row>
    <row r="3" spans="2:5" x14ac:dyDescent="0.35">
      <c r="B3" s="28" t="s">
        <v>604</v>
      </c>
      <c r="C3" s="28" t="s">
        <v>605</v>
      </c>
      <c r="D3" s="39">
        <v>38.5</v>
      </c>
      <c r="E3" s="37">
        <v>1.1000000000000001</v>
      </c>
    </row>
    <row r="4" spans="2:5" x14ac:dyDescent="0.35">
      <c r="B4" s="28" t="s">
        <v>604</v>
      </c>
      <c r="C4" s="28" t="s">
        <v>606</v>
      </c>
      <c r="D4" s="39">
        <v>38.1</v>
      </c>
      <c r="E4" s="37">
        <v>0.9</v>
      </c>
    </row>
    <row r="5" spans="2:5" x14ac:dyDescent="0.35">
      <c r="B5" s="28" t="s">
        <v>604</v>
      </c>
      <c r="C5" s="28" t="s">
        <v>607</v>
      </c>
      <c r="D5" s="39">
        <v>40.5</v>
      </c>
      <c r="E5" s="37">
        <v>0.8</v>
      </c>
    </row>
    <row r="6" spans="2:5" x14ac:dyDescent="0.35">
      <c r="B6" s="28" t="s">
        <v>604</v>
      </c>
      <c r="C6" s="28" t="s">
        <v>608</v>
      </c>
      <c r="D6" s="39">
        <v>40.6</v>
      </c>
      <c r="E6" s="37">
        <v>1</v>
      </c>
    </row>
    <row r="7" spans="2:5" x14ac:dyDescent="0.35">
      <c r="B7" s="28" t="s">
        <v>604</v>
      </c>
      <c r="C7" s="28" t="s">
        <v>609</v>
      </c>
      <c r="D7" s="39">
        <v>37.4</v>
      </c>
      <c r="E7" s="37">
        <v>1.5</v>
      </c>
    </row>
    <row r="8" spans="2:5" x14ac:dyDescent="0.35">
      <c r="B8" s="28" t="s">
        <v>604</v>
      </c>
      <c r="C8" s="28" t="s">
        <v>610</v>
      </c>
      <c r="D8" s="39">
        <v>44</v>
      </c>
      <c r="E8" s="37">
        <v>0</v>
      </c>
    </row>
    <row r="9" spans="2:5" x14ac:dyDescent="0.35">
      <c r="B9" s="28" t="s">
        <v>604</v>
      </c>
      <c r="C9" s="28" t="s">
        <v>611</v>
      </c>
      <c r="D9" s="39">
        <v>31.6</v>
      </c>
      <c r="E9" s="37">
        <v>2</v>
      </c>
    </row>
    <row r="10" spans="2:5" x14ac:dyDescent="0.35">
      <c r="B10" s="28" t="s">
        <v>604</v>
      </c>
      <c r="C10" s="28" t="s">
        <v>612</v>
      </c>
      <c r="D10" s="39">
        <v>21.4</v>
      </c>
      <c r="E10" s="37" t="s">
        <v>614</v>
      </c>
    </row>
    <row r="11" spans="2:5" x14ac:dyDescent="0.35">
      <c r="B11" s="28" t="s">
        <v>604</v>
      </c>
      <c r="C11" s="28" t="s">
        <v>613</v>
      </c>
      <c r="D11" s="39">
        <v>21</v>
      </c>
      <c r="E11" s="37" t="s">
        <v>614</v>
      </c>
    </row>
    <row r="12" spans="2:5" x14ac:dyDescent="0.35">
      <c r="B12" s="28" t="s">
        <v>604</v>
      </c>
      <c r="C12" s="28" t="s">
        <v>615</v>
      </c>
      <c r="D12" s="39">
        <v>34.4</v>
      </c>
      <c r="E12" s="37">
        <v>1.7</v>
      </c>
    </row>
    <row r="13" spans="2:5" x14ac:dyDescent="0.35">
      <c r="B13" s="28" t="s">
        <v>616</v>
      </c>
      <c r="C13" s="28" t="s">
        <v>617</v>
      </c>
      <c r="D13" s="39">
        <v>44.3</v>
      </c>
      <c r="E13" s="37">
        <v>0.1</v>
      </c>
    </row>
    <row r="14" spans="2:5" x14ac:dyDescent="0.35">
      <c r="B14" s="28" t="s">
        <v>616</v>
      </c>
      <c r="C14" s="28" t="s">
        <v>618</v>
      </c>
      <c r="D14" s="39">
        <v>42.8</v>
      </c>
      <c r="E14" s="37">
        <v>0.2</v>
      </c>
    </row>
    <row r="15" spans="2:5" x14ac:dyDescent="0.35">
      <c r="B15" s="28" t="s">
        <v>616</v>
      </c>
      <c r="C15" s="28" t="s">
        <v>619</v>
      </c>
      <c r="D15" s="39">
        <v>43</v>
      </c>
      <c r="E15" s="37">
        <v>0.1</v>
      </c>
    </row>
    <row r="16" spans="2:5" x14ac:dyDescent="0.35">
      <c r="B16" s="28" t="s">
        <v>616</v>
      </c>
      <c r="C16" s="28" t="s">
        <v>620</v>
      </c>
      <c r="D16" s="39">
        <v>44</v>
      </c>
      <c r="E16" s="37">
        <v>0.1</v>
      </c>
    </row>
    <row r="17" spans="2:5" x14ac:dyDescent="0.35">
      <c r="B17" s="28" t="s">
        <v>616</v>
      </c>
      <c r="C17" s="28" t="s">
        <v>621</v>
      </c>
      <c r="D17" s="39">
        <v>44.3</v>
      </c>
      <c r="E17" s="37">
        <v>0.1</v>
      </c>
    </row>
    <row r="18" spans="2:5" x14ac:dyDescent="0.35">
      <c r="B18" s="28" t="s">
        <v>616</v>
      </c>
      <c r="C18" s="28" t="s">
        <v>622</v>
      </c>
      <c r="D18" s="39">
        <v>45.5</v>
      </c>
      <c r="E18" s="37">
        <v>0.1</v>
      </c>
    </row>
    <row r="19" spans="2:5" x14ac:dyDescent="0.35">
      <c r="B19" s="28" t="s">
        <v>616</v>
      </c>
      <c r="C19" s="28" t="s">
        <v>623</v>
      </c>
      <c r="D19" s="39">
        <v>60</v>
      </c>
      <c r="E19" s="37">
        <v>0.1</v>
      </c>
    </row>
    <row r="20" spans="2:5" x14ac:dyDescent="0.35">
      <c r="B20" s="28" t="s">
        <v>616</v>
      </c>
      <c r="C20" s="28" t="s">
        <v>624</v>
      </c>
      <c r="D20" s="39">
        <v>64.5</v>
      </c>
      <c r="E20" s="37" t="s">
        <v>614</v>
      </c>
    </row>
    <row r="21" spans="2:5" x14ac:dyDescent="0.35">
      <c r="B21" s="28" t="s">
        <v>616</v>
      </c>
      <c r="C21" s="28" t="s">
        <v>625</v>
      </c>
      <c r="D21" s="39">
        <v>45.6</v>
      </c>
      <c r="E21" s="37">
        <v>0.2</v>
      </c>
    </row>
    <row r="22" spans="2:5" x14ac:dyDescent="0.35">
      <c r="B22" s="28" t="s">
        <v>616</v>
      </c>
      <c r="C22" s="28" t="s">
        <v>626</v>
      </c>
      <c r="D22" s="39">
        <v>65.8</v>
      </c>
      <c r="E22" s="37">
        <v>0</v>
      </c>
    </row>
    <row r="23" spans="2:5" x14ac:dyDescent="0.35">
      <c r="B23" s="28" t="s">
        <v>616</v>
      </c>
      <c r="C23" s="28" t="s">
        <v>627</v>
      </c>
      <c r="D23" s="39">
        <v>65</v>
      </c>
      <c r="E23" s="37">
        <v>0</v>
      </c>
    </row>
    <row r="24" spans="2:5" x14ac:dyDescent="0.35">
      <c r="B24" s="28" t="s">
        <v>616</v>
      </c>
      <c r="C24" s="28" t="s">
        <v>628</v>
      </c>
      <c r="D24" s="39">
        <v>24.6</v>
      </c>
      <c r="E24" s="37" t="s">
        <v>614</v>
      </c>
    </row>
    <row r="25" spans="2:5" x14ac:dyDescent="0.35">
      <c r="B25" s="28" t="s">
        <v>17</v>
      </c>
      <c r="C25" s="28" t="s">
        <v>629</v>
      </c>
      <c r="D25" s="39">
        <v>31.7</v>
      </c>
      <c r="E25" s="37">
        <v>0.2</v>
      </c>
    </row>
    <row r="26" spans="2:5" x14ac:dyDescent="0.35">
      <c r="B26" s="28" t="s">
        <v>17</v>
      </c>
      <c r="C26" s="28" t="s">
        <v>630</v>
      </c>
      <c r="D26" s="39">
        <v>33.700000000000003</v>
      </c>
      <c r="E26" s="37">
        <v>0.1</v>
      </c>
    </row>
    <row r="27" spans="2:5" x14ac:dyDescent="0.35">
      <c r="B27" s="28" t="s">
        <v>17</v>
      </c>
      <c r="C27" s="28" t="s">
        <v>631</v>
      </c>
      <c r="D27" s="39">
        <v>33.700000000000003</v>
      </c>
      <c r="E27" s="37">
        <v>0.2</v>
      </c>
    </row>
    <row r="28" spans="2:5" x14ac:dyDescent="0.35">
      <c r="B28" s="28" t="s">
        <v>17</v>
      </c>
      <c r="C28" s="28" t="s">
        <v>632</v>
      </c>
      <c r="D28" s="39">
        <v>29.5</v>
      </c>
      <c r="E28" s="37">
        <v>1.3</v>
      </c>
    </row>
    <row r="29" spans="2:5" x14ac:dyDescent="0.35">
      <c r="B29" s="28" t="s">
        <v>17</v>
      </c>
      <c r="C29" s="28" t="s">
        <v>633</v>
      </c>
      <c r="D29" s="39">
        <v>26</v>
      </c>
      <c r="E29" s="37" t="s">
        <v>614</v>
      </c>
    </row>
    <row r="30" spans="2:5" x14ac:dyDescent="0.35">
      <c r="B30" s="28" t="s">
        <v>17</v>
      </c>
      <c r="C30" s="28" t="s">
        <v>634</v>
      </c>
      <c r="D30" s="39">
        <v>42.3</v>
      </c>
      <c r="E30" s="37" t="s">
        <v>614</v>
      </c>
    </row>
    <row r="31" spans="2:5" x14ac:dyDescent="0.35">
      <c r="B31" s="28" t="s">
        <v>17</v>
      </c>
      <c r="C31" s="28" t="s">
        <v>635</v>
      </c>
      <c r="D31" s="39">
        <v>38.700000000000003</v>
      </c>
      <c r="E31" s="37" t="s">
        <v>614</v>
      </c>
    </row>
    <row r="32" spans="2:5" x14ac:dyDescent="0.35">
      <c r="B32" s="28" t="s">
        <v>17</v>
      </c>
      <c r="C32" s="28" t="s">
        <v>636</v>
      </c>
      <c r="D32" s="39">
        <v>40</v>
      </c>
      <c r="E32" s="37">
        <v>0.14000000000000001</v>
      </c>
    </row>
    <row r="33" spans="2:5" x14ac:dyDescent="0.35">
      <c r="B33" s="28" t="s">
        <v>17</v>
      </c>
      <c r="C33" s="28" t="s">
        <v>637</v>
      </c>
      <c r="D33" s="39">
        <v>30</v>
      </c>
      <c r="E33" s="37" t="s">
        <v>614</v>
      </c>
    </row>
    <row r="34" spans="2:5" x14ac:dyDescent="0.35">
      <c r="B34" s="28" t="s">
        <v>17</v>
      </c>
      <c r="C34" s="28" t="s">
        <v>638</v>
      </c>
      <c r="D34" s="39">
        <v>25</v>
      </c>
      <c r="E34" s="37" t="s">
        <v>614</v>
      </c>
    </row>
    <row r="35" spans="2:5" x14ac:dyDescent="0.35">
      <c r="B35" s="28" t="s">
        <v>17</v>
      </c>
      <c r="C35" s="28" t="s">
        <v>639</v>
      </c>
      <c r="D35" s="39">
        <v>38.5</v>
      </c>
      <c r="E35" s="37">
        <v>0</v>
      </c>
    </row>
    <row r="36" spans="2:5" x14ac:dyDescent="0.35">
      <c r="B36" s="28" t="s">
        <v>17</v>
      </c>
      <c r="C36" s="28" t="s">
        <v>640</v>
      </c>
      <c r="D36" s="39">
        <v>31.3</v>
      </c>
      <c r="E36" s="37" t="s">
        <v>614</v>
      </c>
    </row>
    <row r="37" spans="2:5" x14ac:dyDescent="0.35">
      <c r="B37" s="28" t="s">
        <v>17</v>
      </c>
      <c r="C37" s="28" t="s">
        <v>641</v>
      </c>
      <c r="D37" s="39">
        <v>20</v>
      </c>
      <c r="E37" s="37" t="s">
        <v>614</v>
      </c>
    </row>
    <row r="38" spans="2:5" x14ac:dyDescent="0.35">
      <c r="B38" s="28" t="s">
        <v>17</v>
      </c>
      <c r="C38" s="28" t="s">
        <v>642</v>
      </c>
      <c r="D38" s="39">
        <v>28.8</v>
      </c>
      <c r="E38" s="37" t="s">
        <v>614</v>
      </c>
    </row>
    <row r="39" spans="2:5" x14ac:dyDescent="0.35">
      <c r="B39" s="28" t="s">
        <v>17</v>
      </c>
      <c r="C39" s="28" t="s">
        <v>643</v>
      </c>
      <c r="D39" s="39">
        <v>30.5</v>
      </c>
      <c r="E39" s="37">
        <v>0.37</v>
      </c>
    </row>
    <row r="40" spans="2:5" x14ac:dyDescent="0.35">
      <c r="B40" s="28" t="s">
        <v>17</v>
      </c>
      <c r="C40" s="28" t="s">
        <v>644</v>
      </c>
      <c r="D40" s="39">
        <v>23.6</v>
      </c>
      <c r="E40" s="37">
        <v>1.48</v>
      </c>
    </row>
    <row r="41" spans="2:5" x14ac:dyDescent="0.35">
      <c r="B41" s="28" t="s">
        <v>17</v>
      </c>
      <c r="C41" s="28" t="s">
        <v>645</v>
      </c>
      <c r="D41" s="39">
        <v>23.7</v>
      </c>
      <c r="E41" s="37">
        <v>0.65</v>
      </c>
    </row>
    <row r="42" spans="2:5" x14ac:dyDescent="0.35">
      <c r="B42" s="28" t="s">
        <v>17</v>
      </c>
      <c r="C42" s="28" t="s">
        <v>646</v>
      </c>
      <c r="D42" s="39">
        <v>28.8</v>
      </c>
      <c r="E42" s="37">
        <v>0.44</v>
      </c>
    </row>
    <row r="43" spans="2:5" x14ac:dyDescent="0.35">
      <c r="B43" s="28" t="s">
        <v>17</v>
      </c>
      <c r="C43" s="28" t="s">
        <v>647</v>
      </c>
      <c r="D43" s="39">
        <v>33.200000000000003</v>
      </c>
      <c r="E43" s="37">
        <v>3.5999999999999997E-2</v>
      </c>
    </row>
    <row r="44" spans="2:5" x14ac:dyDescent="0.35">
      <c r="B44" s="28" t="s">
        <v>17</v>
      </c>
      <c r="C44" s="28" t="s">
        <v>648</v>
      </c>
      <c r="D44" s="39">
        <v>33.200000000000003</v>
      </c>
      <c r="E44" s="37">
        <v>0.36</v>
      </c>
    </row>
    <row r="45" spans="2:5" x14ac:dyDescent="0.35">
      <c r="B45" s="28" t="s">
        <v>17</v>
      </c>
      <c r="C45" s="28" t="s">
        <v>649</v>
      </c>
      <c r="D45" s="39">
        <v>34.4</v>
      </c>
      <c r="E45" s="37">
        <v>0.41</v>
      </c>
    </row>
    <row r="46" spans="2:5" x14ac:dyDescent="0.35">
      <c r="B46" s="28" t="s">
        <v>25</v>
      </c>
      <c r="C46" s="28" t="s">
        <v>650</v>
      </c>
      <c r="D46" s="39">
        <v>42.4</v>
      </c>
      <c r="E46" s="37" t="s">
        <v>614</v>
      </c>
    </row>
    <row r="47" spans="2:5" x14ac:dyDescent="0.35">
      <c r="B47" s="28" t="s">
        <v>25</v>
      </c>
      <c r="C47" s="28" t="s">
        <v>651</v>
      </c>
      <c r="D47" s="39">
        <v>26.9</v>
      </c>
      <c r="E47" s="37" t="s">
        <v>614</v>
      </c>
    </row>
    <row r="48" spans="2:5" x14ac:dyDescent="0.35">
      <c r="B48" s="28" t="s">
        <v>25</v>
      </c>
      <c r="C48" s="28" t="s">
        <v>652</v>
      </c>
      <c r="D48" s="39">
        <v>24</v>
      </c>
      <c r="E48" s="37">
        <v>0.2</v>
      </c>
    </row>
    <row r="49" spans="2:5" x14ac:dyDescent="0.35">
      <c r="B49" s="28" t="s">
        <v>25</v>
      </c>
      <c r="C49" s="28" t="s">
        <v>653</v>
      </c>
      <c r="D49" s="39">
        <v>27</v>
      </c>
      <c r="E49" s="37">
        <v>0.2</v>
      </c>
    </row>
    <row r="50" spans="2:5" x14ac:dyDescent="0.35">
      <c r="B50" s="28" t="s">
        <v>25</v>
      </c>
      <c r="C50" s="28" t="s">
        <v>654</v>
      </c>
      <c r="D50" s="39">
        <v>51.7</v>
      </c>
      <c r="E50" s="37">
        <v>0.05</v>
      </c>
    </row>
    <row r="51" spans="2:5" x14ac:dyDescent="0.35">
      <c r="B51" s="28" t="s">
        <v>25</v>
      </c>
      <c r="C51" s="28" t="s">
        <v>655</v>
      </c>
      <c r="D51" s="39">
        <v>34.93</v>
      </c>
      <c r="E51" s="37">
        <v>0.48</v>
      </c>
    </row>
    <row r="52" spans="2:5" x14ac:dyDescent="0.35">
      <c r="B52" s="28" t="s">
        <v>656</v>
      </c>
      <c r="C52" s="28" t="s">
        <v>657</v>
      </c>
      <c r="D52" s="39" t="s">
        <v>614</v>
      </c>
      <c r="E52" s="37" t="s">
        <v>614</v>
      </c>
    </row>
    <row r="53" spans="2:5" x14ac:dyDescent="0.35">
      <c r="B53" s="28" t="s">
        <v>658</v>
      </c>
      <c r="C53" s="28" t="s">
        <v>659</v>
      </c>
      <c r="D53" s="39">
        <v>42.3</v>
      </c>
      <c r="E53" s="37">
        <v>0.03</v>
      </c>
    </row>
    <row r="54" spans="2:5" x14ac:dyDescent="0.35">
      <c r="B54" s="28" t="s">
        <v>658</v>
      </c>
      <c r="C54" s="28" t="s">
        <v>660</v>
      </c>
      <c r="D54" s="39">
        <v>42</v>
      </c>
      <c r="E54" s="37" t="s">
        <v>614</v>
      </c>
    </row>
    <row r="55" spans="2:5" x14ac:dyDescent="0.35">
      <c r="B55" s="28" t="s">
        <v>658</v>
      </c>
      <c r="C55" s="28" t="s">
        <v>661</v>
      </c>
      <c r="D55" s="39">
        <v>43</v>
      </c>
      <c r="E55" s="37" t="s">
        <v>614</v>
      </c>
    </row>
    <row r="56" spans="2:5" x14ac:dyDescent="0.35">
      <c r="B56" s="28" t="s">
        <v>658</v>
      </c>
      <c r="C56" s="28" t="s">
        <v>662</v>
      </c>
      <c r="D56" s="39">
        <v>51</v>
      </c>
      <c r="E56" s="37" t="s">
        <v>614</v>
      </c>
    </row>
    <row r="57" spans="2:5" x14ac:dyDescent="0.35">
      <c r="B57" s="28" t="s">
        <v>658</v>
      </c>
      <c r="C57" s="28" t="s">
        <v>663</v>
      </c>
      <c r="D57" s="39">
        <v>51.8</v>
      </c>
      <c r="E57" s="37" t="s">
        <v>614</v>
      </c>
    </row>
    <row r="58" spans="2:5" x14ac:dyDescent="0.35">
      <c r="B58" s="28" t="s">
        <v>658</v>
      </c>
      <c r="C58" s="28" t="s">
        <v>664</v>
      </c>
      <c r="D58" s="39">
        <v>49</v>
      </c>
      <c r="E58" s="37" t="s">
        <v>614</v>
      </c>
    </row>
    <row r="59" spans="2:5" x14ac:dyDescent="0.35">
      <c r="B59" s="28" t="s">
        <v>658</v>
      </c>
      <c r="C59" s="28" t="s">
        <v>665</v>
      </c>
      <c r="D59" s="39">
        <v>38</v>
      </c>
      <c r="E59" s="37" t="s">
        <v>614</v>
      </c>
    </row>
    <row r="60" spans="2:5" x14ac:dyDescent="0.35">
      <c r="B60" s="28" t="s">
        <v>658</v>
      </c>
      <c r="C60" s="28" t="s">
        <v>666</v>
      </c>
      <c r="D60" s="39">
        <v>43</v>
      </c>
      <c r="E60" s="37" t="s">
        <v>614</v>
      </c>
    </row>
    <row r="61" spans="2:5" x14ac:dyDescent="0.35">
      <c r="B61" s="28" t="s">
        <v>658</v>
      </c>
      <c r="C61" s="28" t="s">
        <v>667</v>
      </c>
      <c r="D61" s="39">
        <v>36.799999999999997</v>
      </c>
      <c r="E61" s="37">
        <v>0.1</v>
      </c>
    </row>
    <row r="62" spans="2:5" x14ac:dyDescent="0.35">
      <c r="B62" s="28" t="s">
        <v>658</v>
      </c>
      <c r="C62" s="28" t="s">
        <v>668</v>
      </c>
      <c r="D62" s="39">
        <v>53.1</v>
      </c>
      <c r="E62" s="37">
        <v>0</v>
      </c>
    </row>
    <row r="63" spans="2:5" x14ac:dyDescent="0.35">
      <c r="B63" s="28" t="s">
        <v>658</v>
      </c>
      <c r="C63" s="28" t="s">
        <v>669</v>
      </c>
      <c r="D63" s="39">
        <v>41.9</v>
      </c>
      <c r="E63" s="37">
        <v>0</v>
      </c>
    </row>
    <row r="64" spans="2:5" x14ac:dyDescent="0.35">
      <c r="B64" s="28" t="s">
        <v>658</v>
      </c>
      <c r="C64" s="28" t="s">
        <v>670</v>
      </c>
      <c r="D64" s="39">
        <v>45.2</v>
      </c>
      <c r="E64" s="37">
        <v>0.02</v>
      </c>
    </row>
    <row r="65" spans="2:5" x14ac:dyDescent="0.35">
      <c r="B65" s="28" t="s">
        <v>658</v>
      </c>
      <c r="C65" s="28" t="s">
        <v>671</v>
      </c>
      <c r="D65" s="39">
        <v>55</v>
      </c>
      <c r="E65" s="37">
        <v>0.03</v>
      </c>
    </row>
    <row r="66" spans="2:5" x14ac:dyDescent="0.35">
      <c r="B66" s="28" t="s">
        <v>658</v>
      </c>
      <c r="C66" s="28" t="s">
        <v>672</v>
      </c>
      <c r="D66" s="39">
        <v>53</v>
      </c>
      <c r="E66" s="37" t="s">
        <v>614</v>
      </c>
    </row>
    <row r="67" spans="2:5" x14ac:dyDescent="0.35">
      <c r="B67" s="28" t="s">
        <v>658</v>
      </c>
      <c r="C67" s="28" t="s">
        <v>673</v>
      </c>
      <c r="D67" s="39">
        <v>48.2</v>
      </c>
      <c r="E67" s="37">
        <v>0.04</v>
      </c>
    </row>
    <row r="68" spans="2:5" x14ac:dyDescent="0.35">
      <c r="B68" s="28" t="s">
        <v>658</v>
      </c>
      <c r="C68" s="28" t="s">
        <v>674</v>
      </c>
      <c r="D68" s="39">
        <v>56.2</v>
      </c>
      <c r="E68" s="37" t="s">
        <v>614</v>
      </c>
    </row>
    <row r="69" spans="2:5" x14ac:dyDescent="0.35">
      <c r="B69" s="28" t="s">
        <v>658</v>
      </c>
      <c r="C69" s="28" t="s">
        <v>675</v>
      </c>
      <c r="D69" s="39">
        <v>21.7</v>
      </c>
      <c r="E69" s="37">
        <v>0.13</v>
      </c>
    </row>
    <row r="70" spans="2:5" x14ac:dyDescent="0.35">
      <c r="B70" s="28" t="s">
        <v>658</v>
      </c>
      <c r="C70" s="28" t="s">
        <v>676</v>
      </c>
      <c r="D70" s="39">
        <v>45.4</v>
      </c>
      <c r="E70" s="37">
        <v>0.1</v>
      </c>
    </row>
    <row r="71" spans="2:5" x14ac:dyDescent="0.35">
      <c r="B71" s="28" t="s">
        <v>677</v>
      </c>
      <c r="C71" s="28" t="s">
        <v>678</v>
      </c>
      <c r="D71" s="39">
        <v>34.799999999999997</v>
      </c>
      <c r="E71" s="37">
        <v>0.15</v>
      </c>
    </row>
    <row r="72" spans="2:5" x14ac:dyDescent="0.35">
      <c r="B72" s="28" t="s">
        <v>37</v>
      </c>
      <c r="C72" s="28" t="s">
        <v>679</v>
      </c>
      <c r="D72" s="39" t="s">
        <v>614</v>
      </c>
      <c r="E72" s="37" t="s">
        <v>614</v>
      </c>
    </row>
    <row r="73" spans="2:5" x14ac:dyDescent="0.35">
      <c r="B73" s="28" t="s">
        <v>680</v>
      </c>
      <c r="C73" s="28" t="s">
        <v>681</v>
      </c>
      <c r="D73" s="39" t="s">
        <v>614</v>
      </c>
      <c r="E73" s="37" t="s">
        <v>614</v>
      </c>
    </row>
    <row r="74" spans="2:5" x14ac:dyDescent="0.35">
      <c r="B74" s="28" t="s">
        <v>47</v>
      </c>
      <c r="C74" s="28" t="s">
        <v>682</v>
      </c>
      <c r="D74" s="39">
        <v>22.6</v>
      </c>
      <c r="E74" s="37">
        <v>0.5</v>
      </c>
    </row>
    <row r="75" spans="2:5" x14ac:dyDescent="0.35">
      <c r="B75" s="28" t="s">
        <v>47</v>
      </c>
      <c r="C75" s="28" t="s">
        <v>683</v>
      </c>
      <c r="D75" s="39" t="s">
        <v>614</v>
      </c>
      <c r="E75" s="37" t="s">
        <v>614</v>
      </c>
    </row>
    <row r="76" spans="2:5" x14ac:dyDescent="0.35">
      <c r="B76" s="28" t="s">
        <v>45</v>
      </c>
      <c r="C76" s="28" t="s">
        <v>684</v>
      </c>
      <c r="D76" s="39">
        <v>40</v>
      </c>
      <c r="E76" s="37" t="s">
        <v>614</v>
      </c>
    </row>
    <row r="77" spans="2:5" x14ac:dyDescent="0.35">
      <c r="B77" s="28" t="s">
        <v>45</v>
      </c>
      <c r="C77" s="28" t="s">
        <v>685</v>
      </c>
      <c r="D77" s="39" t="s">
        <v>614</v>
      </c>
      <c r="E77" s="37" t="s">
        <v>614</v>
      </c>
    </row>
    <row r="78" spans="2:5" x14ac:dyDescent="0.35">
      <c r="B78" s="28" t="s">
        <v>53</v>
      </c>
      <c r="C78" s="28" t="s">
        <v>686</v>
      </c>
      <c r="D78" s="39">
        <v>58.8</v>
      </c>
      <c r="E78" s="37">
        <v>0.1</v>
      </c>
    </row>
    <row r="79" spans="2:5" x14ac:dyDescent="0.35">
      <c r="B79" s="28" t="s">
        <v>687</v>
      </c>
      <c r="C79" s="28" t="s">
        <v>688</v>
      </c>
      <c r="D79" s="39">
        <v>30.5</v>
      </c>
      <c r="E79" s="37">
        <v>0.1</v>
      </c>
    </row>
    <row r="80" spans="2:5" x14ac:dyDescent="0.35">
      <c r="B80" s="28" t="s">
        <v>687</v>
      </c>
      <c r="C80" s="28" t="s">
        <v>689</v>
      </c>
      <c r="D80" s="39">
        <v>25.1</v>
      </c>
      <c r="E80" s="37">
        <v>0.4</v>
      </c>
    </row>
    <row r="81" spans="2:5" x14ac:dyDescent="0.35">
      <c r="B81" s="28" t="s">
        <v>687</v>
      </c>
      <c r="C81" s="28" t="s">
        <v>690</v>
      </c>
      <c r="D81" s="39">
        <v>20</v>
      </c>
      <c r="E81" s="37" t="s">
        <v>614</v>
      </c>
    </row>
    <row r="82" spans="2:5" x14ac:dyDescent="0.35">
      <c r="B82" s="28" t="s">
        <v>687</v>
      </c>
      <c r="C82" s="28" t="s">
        <v>691</v>
      </c>
      <c r="D82" s="39">
        <v>42</v>
      </c>
      <c r="E82" s="37" t="s">
        <v>614</v>
      </c>
    </row>
    <row r="83" spans="2:5" x14ac:dyDescent="0.35">
      <c r="B83" s="28" t="s">
        <v>687</v>
      </c>
      <c r="C83" s="28" t="s">
        <v>692</v>
      </c>
      <c r="D83" s="39">
        <v>20</v>
      </c>
      <c r="E83" s="37" t="s">
        <v>614</v>
      </c>
    </row>
    <row r="84" spans="2:5" x14ac:dyDescent="0.35">
      <c r="B84" s="28" t="s">
        <v>687</v>
      </c>
      <c r="C84" s="28" t="s">
        <v>693</v>
      </c>
      <c r="D84" s="39">
        <v>19.600000000000001</v>
      </c>
      <c r="E84" s="37">
        <v>1.1399999999999999</v>
      </c>
    </row>
    <row r="85" spans="2:5" x14ac:dyDescent="0.35">
      <c r="B85" s="28" t="s">
        <v>687</v>
      </c>
      <c r="C85" s="28" t="s">
        <v>694</v>
      </c>
      <c r="D85" s="39">
        <v>28.3</v>
      </c>
      <c r="E85" s="37">
        <v>0.57999999999999996</v>
      </c>
    </row>
    <row r="86" spans="2:5" x14ac:dyDescent="0.35">
      <c r="B86" s="28" t="s">
        <v>687</v>
      </c>
      <c r="C86" s="28" t="s">
        <v>695</v>
      </c>
      <c r="D86" s="39">
        <v>18</v>
      </c>
      <c r="E86" s="37" t="s">
        <v>614</v>
      </c>
    </row>
    <row r="87" spans="2:5" x14ac:dyDescent="0.35">
      <c r="B87" s="28" t="s">
        <v>687</v>
      </c>
      <c r="C87" s="28" t="s">
        <v>696</v>
      </c>
      <c r="D87" s="39">
        <v>19.8</v>
      </c>
      <c r="E87" s="37">
        <v>0.52</v>
      </c>
    </row>
    <row r="88" spans="2:5" x14ac:dyDescent="0.35">
      <c r="B88" s="28" t="s">
        <v>67</v>
      </c>
      <c r="C88" s="28" t="s">
        <v>697</v>
      </c>
      <c r="D88" s="39">
        <v>36.200000000000003</v>
      </c>
      <c r="E88" s="37">
        <v>0.1</v>
      </c>
    </row>
    <row r="89" spans="2:5" x14ac:dyDescent="0.35">
      <c r="B89" s="28" t="s">
        <v>67</v>
      </c>
      <c r="C89" s="28" t="s">
        <v>698</v>
      </c>
      <c r="D89" s="39">
        <v>24.4</v>
      </c>
      <c r="E89" s="37">
        <v>0.1</v>
      </c>
    </row>
    <row r="90" spans="2:5" x14ac:dyDescent="0.35">
      <c r="B90" s="28" t="s">
        <v>67</v>
      </c>
      <c r="C90" s="28" t="s">
        <v>699</v>
      </c>
      <c r="D90" s="39">
        <v>65</v>
      </c>
      <c r="E90" s="37">
        <v>0.1</v>
      </c>
    </row>
    <row r="91" spans="2:5" x14ac:dyDescent="0.35">
      <c r="B91" s="28" t="s">
        <v>67</v>
      </c>
      <c r="C91" s="28" t="s">
        <v>700</v>
      </c>
      <c r="D91" s="39">
        <v>32</v>
      </c>
      <c r="E91" s="37">
        <v>0.1</v>
      </c>
    </row>
    <row r="92" spans="2:5" x14ac:dyDescent="0.35">
      <c r="B92" s="28" t="s">
        <v>67</v>
      </c>
      <c r="C92" s="28" t="s">
        <v>701</v>
      </c>
      <c r="D92" s="39">
        <v>65</v>
      </c>
      <c r="E92" s="37" t="s">
        <v>614</v>
      </c>
    </row>
    <row r="93" spans="2:5" x14ac:dyDescent="0.35">
      <c r="B93" s="28" t="s">
        <v>67</v>
      </c>
      <c r="C93" s="28" t="s">
        <v>702</v>
      </c>
      <c r="D93" s="39">
        <v>23.9</v>
      </c>
      <c r="E93" s="37">
        <v>0.12</v>
      </c>
    </row>
    <row r="94" spans="2:5" x14ac:dyDescent="0.35">
      <c r="B94" s="28" t="s">
        <v>703</v>
      </c>
      <c r="C94" s="28" t="s">
        <v>704</v>
      </c>
      <c r="D94" s="39">
        <v>34.9</v>
      </c>
      <c r="E94" s="37">
        <v>0.3</v>
      </c>
    </row>
    <row r="95" spans="2:5" x14ac:dyDescent="0.35">
      <c r="B95" s="28" t="s">
        <v>703</v>
      </c>
      <c r="C95" s="28" t="s">
        <v>705</v>
      </c>
      <c r="D95" s="39">
        <v>21.5</v>
      </c>
      <c r="E95" s="37">
        <v>0.5</v>
      </c>
    </row>
    <row r="96" spans="2:5" x14ac:dyDescent="0.35">
      <c r="B96" s="28" t="s">
        <v>703</v>
      </c>
      <c r="C96" s="28" t="s">
        <v>706</v>
      </c>
      <c r="D96" s="39">
        <v>40</v>
      </c>
      <c r="E96" s="37" t="s">
        <v>614</v>
      </c>
    </row>
    <row r="97" spans="2:5" x14ac:dyDescent="0.35">
      <c r="B97" s="28" t="s">
        <v>703</v>
      </c>
      <c r="C97" s="28" t="s">
        <v>707</v>
      </c>
      <c r="D97" s="39">
        <v>21.3</v>
      </c>
      <c r="E97" s="37" t="s">
        <v>614</v>
      </c>
    </row>
    <row r="98" spans="2:5" x14ac:dyDescent="0.35">
      <c r="B98" s="28" t="s">
        <v>703</v>
      </c>
      <c r="C98" s="28" t="s">
        <v>708</v>
      </c>
      <c r="D98" s="39">
        <v>32.1</v>
      </c>
      <c r="E98" s="37">
        <v>0.35</v>
      </c>
    </row>
    <row r="99" spans="2:5" x14ac:dyDescent="0.35">
      <c r="B99" s="28" t="s">
        <v>703</v>
      </c>
      <c r="C99" s="28" t="s">
        <v>709</v>
      </c>
      <c r="D99" s="39" t="s">
        <v>614</v>
      </c>
      <c r="E99" s="37" t="s">
        <v>614</v>
      </c>
    </row>
    <row r="100" spans="2:5" x14ac:dyDescent="0.35">
      <c r="B100" s="28" t="s">
        <v>710</v>
      </c>
      <c r="C100" s="28" t="s">
        <v>711</v>
      </c>
      <c r="D100" s="39">
        <v>41</v>
      </c>
      <c r="E100" s="37" t="s">
        <v>614</v>
      </c>
    </row>
    <row r="101" spans="2:5" x14ac:dyDescent="0.35">
      <c r="B101" s="28" t="s">
        <v>710</v>
      </c>
      <c r="C101" s="28" t="s">
        <v>712</v>
      </c>
      <c r="D101" s="39">
        <v>33</v>
      </c>
      <c r="E101" s="37" t="s">
        <v>614</v>
      </c>
    </row>
    <row r="102" spans="2:5" x14ac:dyDescent="0.35">
      <c r="B102" s="28" t="s">
        <v>710</v>
      </c>
      <c r="C102" s="28" t="s">
        <v>713</v>
      </c>
      <c r="D102" s="39">
        <v>23</v>
      </c>
      <c r="E102" s="37" t="s">
        <v>614</v>
      </c>
    </row>
    <row r="103" spans="2:5" x14ac:dyDescent="0.35">
      <c r="B103" s="28" t="s">
        <v>710</v>
      </c>
      <c r="C103" s="28" t="s">
        <v>714</v>
      </c>
      <c r="D103" s="39">
        <v>36.5</v>
      </c>
      <c r="E103" s="37" t="s">
        <v>614</v>
      </c>
    </row>
    <row r="104" spans="2:5" x14ac:dyDescent="0.35">
      <c r="B104" s="28" t="s">
        <v>710</v>
      </c>
      <c r="C104" s="28" t="s">
        <v>715</v>
      </c>
      <c r="D104" s="39">
        <v>40.700000000000003</v>
      </c>
      <c r="E104" s="37" t="s">
        <v>614</v>
      </c>
    </row>
    <row r="105" spans="2:5" x14ac:dyDescent="0.35">
      <c r="B105" s="28" t="s">
        <v>710</v>
      </c>
      <c r="C105" s="28" t="s">
        <v>716</v>
      </c>
      <c r="D105" s="39">
        <v>33</v>
      </c>
      <c r="E105" s="37" t="s">
        <v>614</v>
      </c>
    </row>
    <row r="106" spans="2:5" x14ac:dyDescent="0.35">
      <c r="B106" s="28" t="s">
        <v>710</v>
      </c>
      <c r="C106" s="28" t="s">
        <v>717</v>
      </c>
      <c r="D106" s="39">
        <v>32</v>
      </c>
      <c r="E106" s="37" t="s">
        <v>614</v>
      </c>
    </row>
    <row r="107" spans="2:5" x14ac:dyDescent="0.35">
      <c r="B107" s="28" t="s">
        <v>710</v>
      </c>
      <c r="C107" s="28" t="s">
        <v>718</v>
      </c>
      <c r="D107" s="39">
        <v>63</v>
      </c>
      <c r="E107" s="37" t="s">
        <v>614</v>
      </c>
    </row>
    <row r="108" spans="2:5" x14ac:dyDescent="0.35">
      <c r="B108" s="28" t="s">
        <v>710</v>
      </c>
      <c r="C108" s="28" t="s">
        <v>719</v>
      </c>
      <c r="D108" s="39">
        <v>67.3</v>
      </c>
      <c r="E108" s="37" t="s">
        <v>614</v>
      </c>
    </row>
    <row r="109" spans="2:5" x14ac:dyDescent="0.35">
      <c r="B109" s="28" t="s">
        <v>710</v>
      </c>
      <c r="C109" s="28" t="s">
        <v>720</v>
      </c>
      <c r="D109" s="39">
        <v>35</v>
      </c>
      <c r="E109" s="37" t="s">
        <v>614</v>
      </c>
    </row>
    <row r="110" spans="2:5" x14ac:dyDescent="0.35">
      <c r="B110" s="28" t="s">
        <v>710</v>
      </c>
      <c r="C110" s="28" t="s">
        <v>721</v>
      </c>
      <c r="D110" s="39">
        <v>20.7</v>
      </c>
      <c r="E110" s="37">
        <v>2.8</v>
      </c>
    </row>
    <row r="111" spans="2:5" x14ac:dyDescent="0.35">
      <c r="B111" s="28" t="s">
        <v>710</v>
      </c>
      <c r="C111" s="28" t="s">
        <v>722</v>
      </c>
      <c r="D111" s="39">
        <v>23.1</v>
      </c>
      <c r="E111" s="37">
        <v>2.2999999999999998</v>
      </c>
    </row>
    <row r="112" spans="2:5" x14ac:dyDescent="0.35">
      <c r="B112" s="28" t="s">
        <v>710</v>
      </c>
      <c r="C112" s="28" t="s">
        <v>723</v>
      </c>
      <c r="D112" s="39">
        <v>26.7</v>
      </c>
      <c r="E112" s="37">
        <v>2.4</v>
      </c>
    </row>
    <row r="113" spans="2:5" x14ac:dyDescent="0.35">
      <c r="B113" s="28" t="s">
        <v>710</v>
      </c>
      <c r="C113" s="28" t="s">
        <v>724</v>
      </c>
      <c r="D113" s="39">
        <v>21.4</v>
      </c>
      <c r="E113" s="37">
        <v>3</v>
      </c>
    </row>
    <row r="114" spans="2:5" x14ac:dyDescent="0.35">
      <c r="B114" s="28" t="s">
        <v>710</v>
      </c>
      <c r="C114" s="28" t="s">
        <v>725</v>
      </c>
      <c r="D114" s="39">
        <v>22.5</v>
      </c>
      <c r="E114" s="37">
        <v>2.2000000000000002</v>
      </c>
    </row>
    <row r="115" spans="2:5" x14ac:dyDescent="0.35">
      <c r="B115" s="28" t="s">
        <v>710</v>
      </c>
      <c r="C115" s="28" t="s">
        <v>726</v>
      </c>
      <c r="D115" s="39">
        <v>29</v>
      </c>
      <c r="E115" s="37">
        <v>2.4</v>
      </c>
    </row>
    <row r="116" spans="2:5" x14ac:dyDescent="0.35">
      <c r="B116" s="28" t="s">
        <v>710</v>
      </c>
      <c r="C116" s="28" t="s">
        <v>727</v>
      </c>
      <c r="D116" s="39">
        <v>36</v>
      </c>
      <c r="E116" s="37">
        <v>1.4</v>
      </c>
    </row>
    <row r="117" spans="2:5" x14ac:dyDescent="0.35">
      <c r="B117" s="28" t="s">
        <v>710</v>
      </c>
      <c r="C117" s="28" t="s">
        <v>728</v>
      </c>
      <c r="D117" s="39">
        <v>40</v>
      </c>
      <c r="E117" s="37">
        <v>0.2</v>
      </c>
    </row>
    <row r="118" spans="2:5" x14ac:dyDescent="0.35">
      <c r="B118" s="28" t="s">
        <v>710</v>
      </c>
      <c r="C118" s="28" t="s">
        <v>729</v>
      </c>
      <c r="D118" s="39">
        <v>38</v>
      </c>
      <c r="E118" s="37">
        <v>0.5</v>
      </c>
    </row>
    <row r="119" spans="2:5" x14ac:dyDescent="0.35">
      <c r="B119" s="28" t="s">
        <v>710</v>
      </c>
      <c r="C119" s="28" t="s">
        <v>730</v>
      </c>
      <c r="D119" s="39">
        <v>55</v>
      </c>
      <c r="E119" s="37">
        <v>0.3</v>
      </c>
    </row>
    <row r="120" spans="2:5" x14ac:dyDescent="0.35">
      <c r="B120" s="28" t="s">
        <v>710</v>
      </c>
      <c r="C120" s="28" t="s">
        <v>731</v>
      </c>
      <c r="D120" s="39">
        <v>39.5</v>
      </c>
      <c r="E120" s="37">
        <v>0.4</v>
      </c>
    </row>
    <row r="121" spans="2:5" x14ac:dyDescent="0.35">
      <c r="B121" s="28" t="s">
        <v>710</v>
      </c>
      <c r="C121" s="28" t="s">
        <v>732</v>
      </c>
      <c r="D121" s="39">
        <v>65</v>
      </c>
      <c r="E121" s="37">
        <v>0.3</v>
      </c>
    </row>
    <row r="122" spans="2:5" x14ac:dyDescent="0.35">
      <c r="B122" s="28" t="s">
        <v>710</v>
      </c>
      <c r="C122" s="28" t="s">
        <v>733</v>
      </c>
      <c r="D122" s="39">
        <v>35</v>
      </c>
      <c r="E122" s="37">
        <v>0.2</v>
      </c>
    </row>
    <row r="123" spans="2:5" x14ac:dyDescent="0.35">
      <c r="B123" s="28" t="s">
        <v>710</v>
      </c>
      <c r="C123" s="28" t="s">
        <v>734</v>
      </c>
      <c r="D123" s="39">
        <v>30.3</v>
      </c>
      <c r="E123" s="37">
        <v>1.7</v>
      </c>
    </row>
    <row r="124" spans="2:5" x14ac:dyDescent="0.35">
      <c r="B124" s="28" t="s">
        <v>710</v>
      </c>
      <c r="C124" s="28" t="s">
        <v>735</v>
      </c>
      <c r="D124" s="39">
        <v>13.2</v>
      </c>
      <c r="E124" s="37">
        <v>4.0999999999999996</v>
      </c>
    </row>
    <row r="125" spans="2:5" x14ac:dyDescent="0.35">
      <c r="B125" s="28" t="s">
        <v>710</v>
      </c>
      <c r="C125" s="28" t="s">
        <v>736</v>
      </c>
      <c r="D125" s="39">
        <v>26.9</v>
      </c>
      <c r="E125" s="37">
        <v>3</v>
      </c>
    </row>
    <row r="126" spans="2:5" x14ac:dyDescent="0.35">
      <c r="B126" s="28" t="s">
        <v>710</v>
      </c>
      <c r="C126" s="28" t="s">
        <v>737</v>
      </c>
      <c r="D126" s="39">
        <v>39.4</v>
      </c>
      <c r="E126" s="37">
        <v>0.3</v>
      </c>
    </row>
    <row r="127" spans="2:5" x14ac:dyDescent="0.35">
      <c r="B127" s="28" t="s">
        <v>710</v>
      </c>
      <c r="C127" s="28" t="s">
        <v>738</v>
      </c>
      <c r="D127" s="39">
        <v>22</v>
      </c>
      <c r="E127" s="37">
        <v>2.7</v>
      </c>
    </row>
    <row r="128" spans="2:5" x14ac:dyDescent="0.35">
      <c r="B128" s="28" t="s">
        <v>710</v>
      </c>
      <c r="C128" s="28" t="s">
        <v>739</v>
      </c>
      <c r="D128" s="39">
        <v>23</v>
      </c>
      <c r="E128" s="37" t="s">
        <v>614</v>
      </c>
    </row>
    <row r="129" spans="2:5" x14ac:dyDescent="0.35">
      <c r="B129" s="28" t="s">
        <v>710</v>
      </c>
      <c r="C129" s="28" t="s">
        <v>740</v>
      </c>
      <c r="D129" s="39">
        <v>35.1</v>
      </c>
      <c r="E129" s="37">
        <v>1</v>
      </c>
    </row>
    <row r="130" spans="2:5" x14ac:dyDescent="0.35">
      <c r="B130" s="28" t="s">
        <v>710</v>
      </c>
      <c r="C130" s="28" t="s">
        <v>741</v>
      </c>
      <c r="D130" s="39">
        <v>35</v>
      </c>
      <c r="E130" s="37">
        <v>1.2</v>
      </c>
    </row>
    <row r="131" spans="2:5" x14ac:dyDescent="0.35">
      <c r="B131" s="28" t="s">
        <v>710</v>
      </c>
      <c r="C131" s="28" t="s">
        <v>742</v>
      </c>
      <c r="D131" s="39">
        <v>22</v>
      </c>
      <c r="E131" s="37">
        <v>2.8</v>
      </c>
    </row>
    <row r="132" spans="2:5" x14ac:dyDescent="0.35">
      <c r="B132" s="28" t="s">
        <v>710</v>
      </c>
      <c r="C132" s="28" t="s">
        <v>743</v>
      </c>
      <c r="D132" s="39">
        <v>54.9</v>
      </c>
      <c r="E132" s="37" t="s">
        <v>614</v>
      </c>
    </row>
    <row r="133" spans="2:5" x14ac:dyDescent="0.35">
      <c r="B133" s="28" t="s">
        <v>710</v>
      </c>
      <c r="C133" s="28" t="s">
        <v>744</v>
      </c>
      <c r="D133" s="39">
        <v>57.7</v>
      </c>
      <c r="E133" s="37" t="s">
        <v>614</v>
      </c>
    </row>
    <row r="134" spans="2:5" x14ac:dyDescent="0.35">
      <c r="B134" s="28" t="s">
        <v>710</v>
      </c>
      <c r="C134" s="28" t="s">
        <v>745</v>
      </c>
      <c r="D134" s="39">
        <v>32.9</v>
      </c>
      <c r="E134" s="37" t="s">
        <v>614</v>
      </c>
    </row>
    <row r="135" spans="2:5" x14ac:dyDescent="0.35">
      <c r="B135" s="28" t="s">
        <v>710</v>
      </c>
      <c r="C135" s="28" t="s">
        <v>746</v>
      </c>
      <c r="D135" s="39">
        <v>38</v>
      </c>
      <c r="E135" s="37">
        <v>0.5</v>
      </c>
    </row>
    <row r="136" spans="2:5" x14ac:dyDescent="0.35">
      <c r="B136" s="28" t="s">
        <v>710</v>
      </c>
      <c r="C136" s="28" t="s">
        <v>747</v>
      </c>
      <c r="D136" s="39">
        <v>32</v>
      </c>
      <c r="E136" s="37">
        <v>0.1</v>
      </c>
    </row>
    <row r="137" spans="2:5" x14ac:dyDescent="0.35">
      <c r="B137" s="28" t="s">
        <v>710</v>
      </c>
      <c r="C137" s="28" t="s">
        <v>748</v>
      </c>
      <c r="D137" s="39">
        <v>39.5</v>
      </c>
      <c r="E137" s="37">
        <v>0.5</v>
      </c>
    </row>
    <row r="138" spans="2:5" x14ac:dyDescent="0.35">
      <c r="B138" s="28" t="s">
        <v>710</v>
      </c>
      <c r="C138" s="28" t="s">
        <v>749</v>
      </c>
      <c r="D138" s="39">
        <v>34</v>
      </c>
      <c r="E138" s="37" t="s">
        <v>614</v>
      </c>
    </row>
    <row r="139" spans="2:5" x14ac:dyDescent="0.35">
      <c r="B139" s="28" t="s">
        <v>710</v>
      </c>
      <c r="C139" s="28" t="s">
        <v>750</v>
      </c>
      <c r="D139" s="39">
        <v>55</v>
      </c>
      <c r="E139" s="37" t="s">
        <v>614</v>
      </c>
    </row>
    <row r="140" spans="2:5" x14ac:dyDescent="0.35">
      <c r="B140" s="28" t="s">
        <v>710</v>
      </c>
      <c r="C140" s="28" t="s">
        <v>751</v>
      </c>
      <c r="D140" s="39">
        <v>39</v>
      </c>
      <c r="E140" s="37">
        <v>0.3</v>
      </c>
    </row>
    <row r="141" spans="2:5" x14ac:dyDescent="0.35">
      <c r="B141" s="28" t="s">
        <v>710</v>
      </c>
      <c r="C141" s="28" t="s">
        <v>752</v>
      </c>
      <c r="D141" s="39">
        <v>65.099999999999994</v>
      </c>
      <c r="E141" s="37" t="s">
        <v>614</v>
      </c>
    </row>
    <row r="142" spans="2:5" x14ac:dyDescent="0.35">
      <c r="B142" s="28" t="s">
        <v>710</v>
      </c>
      <c r="C142" s="28" t="s">
        <v>753</v>
      </c>
      <c r="D142" s="39">
        <v>56</v>
      </c>
      <c r="E142" s="37" t="s">
        <v>614</v>
      </c>
    </row>
    <row r="143" spans="2:5" x14ac:dyDescent="0.35">
      <c r="B143" s="28" t="s">
        <v>710</v>
      </c>
      <c r="C143" s="28" t="s">
        <v>754</v>
      </c>
      <c r="D143" s="39">
        <v>39.700000000000003</v>
      </c>
      <c r="E143" s="37">
        <v>2</v>
      </c>
    </row>
    <row r="144" spans="2:5" x14ac:dyDescent="0.35">
      <c r="B144" s="28" t="s">
        <v>710</v>
      </c>
      <c r="C144" s="28" t="s">
        <v>755</v>
      </c>
      <c r="D144" s="39">
        <v>23</v>
      </c>
      <c r="E144" s="37" t="s">
        <v>614</v>
      </c>
    </row>
    <row r="145" spans="2:5" x14ac:dyDescent="0.35">
      <c r="B145" s="28" t="s">
        <v>710</v>
      </c>
      <c r="C145" s="28" t="s">
        <v>756</v>
      </c>
      <c r="D145" s="39">
        <v>37.299999999999997</v>
      </c>
      <c r="E145" s="37">
        <v>0.37</v>
      </c>
    </row>
    <row r="146" spans="2:5" x14ac:dyDescent="0.35">
      <c r="B146" s="28" t="s">
        <v>710</v>
      </c>
      <c r="C146" s="28" t="s">
        <v>757</v>
      </c>
      <c r="D146" s="39">
        <v>40</v>
      </c>
      <c r="E146" s="37" t="s">
        <v>614</v>
      </c>
    </row>
    <row r="147" spans="2:5" x14ac:dyDescent="0.35">
      <c r="B147" s="28" t="s">
        <v>710</v>
      </c>
      <c r="C147" s="28" t="s">
        <v>758</v>
      </c>
      <c r="D147" s="39">
        <v>39</v>
      </c>
      <c r="E147" s="37" t="s">
        <v>614</v>
      </c>
    </row>
    <row r="148" spans="2:5" x14ac:dyDescent="0.35">
      <c r="B148" s="28" t="s">
        <v>710</v>
      </c>
      <c r="C148" s="28" t="s">
        <v>759</v>
      </c>
      <c r="D148" s="39">
        <v>21</v>
      </c>
      <c r="E148" s="37" t="s">
        <v>614</v>
      </c>
    </row>
    <row r="149" spans="2:5" x14ac:dyDescent="0.35">
      <c r="B149" s="28" t="s">
        <v>710</v>
      </c>
      <c r="C149" s="28" t="s">
        <v>760</v>
      </c>
      <c r="D149" s="39">
        <v>34</v>
      </c>
      <c r="E149" s="37" t="s">
        <v>614</v>
      </c>
    </row>
    <row r="150" spans="2:5" x14ac:dyDescent="0.35">
      <c r="B150" s="28" t="s">
        <v>710</v>
      </c>
      <c r="C150" s="28" t="s">
        <v>761</v>
      </c>
      <c r="D150" s="39">
        <v>32.299999999999997</v>
      </c>
      <c r="E150" s="37" t="s">
        <v>614</v>
      </c>
    </row>
    <row r="151" spans="2:5" x14ac:dyDescent="0.35">
      <c r="B151" s="28" t="s">
        <v>710</v>
      </c>
      <c r="C151" s="28" t="s">
        <v>762</v>
      </c>
      <c r="D151" s="39">
        <v>20.6</v>
      </c>
      <c r="E151" s="37">
        <v>3.15</v>
      </c>
    </row>
    <row r="152" spans="2:5" x14ac:dyDescent="0.35">
      <c r="B152" s="28" t="s">
        <v>710</v>
      </c>
      <c r="C152" s="28" t="s">
        <v>763</v>
      </c>
      <c r="D152" s="39">
        <v>19.8</v>
      </c>
      <c r="E152" s="37">
        <v>3</v>
      </c>
    </row>
    <row r="153" spans="2:5" x14ac:dyDescent="0.35">
      <c r="B153" s="28" t="s">
        <v>710</v>
      </c>
      <c r="C153" s="28" t="s">
        <v>764</v>
      </c>
      <c r="D153" s="39">
        <v>20.5</v>
      </c>
      <c r="E153" s="37">
        <v>3.33</v>
      </c>
    </row>
    <row r="154" spans="2:5" x14ac:dyDescent="0.35">
      <c r="B154" s="28" t="s">
        <v>710</v>
      </c>
      <c r="C154" s="28" t="s">
        <v>765</v>
      </c>
      <c r="D154" s="39">
        <v>31</v>
      </c>
      <c r="E154" s="37">
        <v>0.31</v>
      </c>
    </row>
    <row r="155" spans="2:5" x14ac:dyDescent="0.35">
      <c r="B155" s="28" t="s">
        <v>710</v>
      </c>
      <c r="C155" s="28" t="s">
        <v>766</v>
      </c>
      <c r="D155" s="39">
        <v>22</v>
      </c>
      <c r="E155" s="37" t="s">
        <v>614</v>
      </c>
    </row>
    <row r="156" spans="2:5" x14ac:dyDescent="0.35">
      <c r="B156" s="28" t="s">
        <v>710</v>
      </c>
      <c r="C156" s="28" t="s">
        <v>767</v>
      </c>
      <c r="D156" s="39">
        <v>20.9</v>
      </c>
      <c r="E156" s="37" t="s">
        <v>614</v>
      </c>
    </row>
    <row r="157" spans="2:5" x14ac:dyDescent="0.35">
      <c r="B157" s="28" t="s">
        <v>710</v>
      </c>
      <c r="C157" s="28" t="s">
        <v>768</v>
      </c>
      <c r="D157" s="39">
        <v>20.03</v>
      </c>
      <c r="E157" s="37">
        <v>2.62</v>
      </c>
    </row>
    <row r="158" spans="2:5" x14ac:dyDescent="0.35">
      <c r="B158" s="28" t="s">
        <v>710</v>
      </c>
      <c r="C158" s="28" t="s">
        <v>769</v>
      </c>
      <c r="D158" s="39">
        <v>20.5</v>
      </c>
      <c r="E158" s="37">
        <v>3</v>
      </c>
    </row>
    <row r="159" spans="2:5" x14ac:dyDescent="0.35">
      <c r="B159" s="28" t="s">
        <v>710</v>
      </c>
      <c r="C159" s="28" t="s">
        <v>770</v>
      </c>
      <c r="D159" s="39">
        <v>34</v>
      </c>
      <c r="E159" s="37" t="s">
        <v>614</v>
      </c>
    </row>
    <row r="160" spans="2:5" x14ac:dyDescent="0.35">
      <c r="B160" s="28" t="s">
        <v>710</v>
      </c>
      <c r="C160" s="28" t="s">
        <v>771</v>
      </c>
      <c r="D160" s="39">
        <v>31.91</v>
      </c>
      <c r="E160" s="37">
        <v>0.11</v>
      </c>
    </row>
    <row r="161" spans="2:5" x14ac:dyDescent="0.35">
      <c r="B161" s="28" t="s">
        <v>710</v>
      </c>
      <c r="C161" s="28" t="s">
        <v>772</v>
      </c>
      <c r="D161" s="39">
        <v>35.5</v>
      </c>
      <c r="E161" s="37">
        <v>0.04</v>
      </c>
    </row>
    <row r="162" spans="2:5" x14ac:dyDescent="0.35">
      <c r="B162" s="28" t="s">
        <v>710</v>
      </c>
      <c r="C162" s="28" t="s">
        <v>773</v>
      </c>
      <c r="D162" s="39">
        <v>19.89</v>
      </c>
      <c r="E162" s="37">
        <v>4.54</v>
      </c>
    </row>
    <row r="163" spans="2:5" x14ac:dyDescent="0.35">
      <c r="B163" s="28" t="s">
        <v>710</v>
      </c>
      <c r="C163" s="28" t="s">
        <v>774</v>
      </c>
      <c r="D163" s="39">
        <v>33.61</v>
      </c>
      <c r="E163" s="37">
        <v>0.17799999999999999</v>
      </c>
    </row>
    <row r="164" spans="2:5" x14ac:dyDescent="0.35">
      <c r="B164" s="28" t="s">
        <v>710</v>
      </c>
      <c r="C164" s="28" t="s">
        <v>775</v>
      </c>
      <c r="D164" s="39">
        <v>19.53</v>
      </c>
      <c r="E164" s="37">
        <v>3.0790000000000002</v>
      </c>
    </row>
    <row r="165" spans="2:5" x14ac:dyDescent="0.35">
      <c r="B165" s="28" t="s">
        <v>710</v>
      </c>
      <c r="C165" s="28" t="s">
        <v>776</v>
      </c>
      <c r="D165" s="39">
        <v>33</v>
      </c>
      <c r="E165" s="37" t="s">
        <v>614</v>
      </c>
    </row>
    <row r="166" spans="2:5" x14ac:dyDescent="0.35">
      <c r="B166" s="28" t="s">
        <v>710</v>
      </c>
      <c r="C166" s="28" t="s">
        <v>777</v>
      </c>
      <c r="D166" s="39">
        <v>20.7</v>
      </c>
      <c r="E166" s="37" t="s">
        <v>614</v>
      </c>
    </row>
    <row r="167" spans="2:5" x14ac:dyDescent="0.35">
      <c r="B167" s="28" t="s">
        <v>710</v>
      </c>
      <c r="C167" s="28" t="s">
        <v>778</v>
      </c>
      <c r="D167" s="39">
        <v>21</v>
      </c>
      <c r="E167" s="37" t="s">
        <v>614</v>
      </c>
    </row>
    <row r="168" spans="2:5" x14ac:dyDescent="0.35">
      <c r="B168" s="28" t="s">
        <v>710</v>
      </c>
      <c r="C168" s="28" t="s">
        <v>779</v>
      </c>
      <c r="D168" s="39">
        <v>38.08</v>
      </c>
      <c r="E168" s="37">
        <v>3.8</v>
      </c>
    </row>
    <row r="169" spans="2:5" x14ac:dyDescent="0.35">
      <c r="B169" s="28" t="s">
        <v>780</v>
      </c>
      <c r="C169" s="28" t="s">
        <v>781</v>
      </c>
      <c r="D169" s="39">
        <v>24.8</v>
      </c>
      <c r="E169" s="37">
        <v>0.14000000000000001</v>
      </c>
    </row>
    <row r="170" spans="2:5" x14ac:dyDescent="0.35">
      <c r="B170" s="28" t="s">
        <v>780</v>
      </c>
      <c r="C170" s="28" t="s">
        <v>782</v>
      </c>
      <c r="D170" s="39">
        <v>20.8</v>
      </c>
      <c r="E170" s="37">
        <v>0.17</v>
      </c>
    </row>
    <row r="171" spans="2:5" x14ac:dyDescent="0.35">
      <c r="B171" s="28" t="s">
        <v>81</v>
      </c>
      <c r="C171" s="28" t="s">
        <v>783</v>
      </c>
      <c r="D171" s="39" t="s">
        <v>614</v>
      </c>
      <c r="E171" s="37" t="s">
        <v>614</v>
      </c>
    </row>
    <row r="172" spans="2:5" x14ac:dyDescent="0.35">
      <c r="B172" s="28" t="s">
        <v>784</v>
      </c>
      <c r="C172" s="28" t="s">
        <v>785</v>
      </c>
      <c r="D172" s="39">
        <v>33</v>
      </c>
      <c r="E172" s="37">
        <v>0.1</v>
      </c>
    </row>
    <row r="173" spans="2:5" x14ac:dyDescent="0.35">
      <c r="B173" s="28" t="s">
        <v>784</v>
      </c>
      <c r="C173" s="28" t="s">
        <v>786</v>
      </c>
      <c r="D173" s="39">
        <v>24.2</v>
      </c>
      <c r="E173" s="37">
        <v>1</v>
      </c>
    </row>
    <row r="174" spans="2:5" x14ac:dyDescent="0.35">
      <c r="B174" s="28" t="s">
        <v>784</v>
      </c>
      <c r="C174" s="28" t="s">
        <v>787</v>
      </c>
      <c r="D174" s="39" t="s">
        <v>614</v>
      </c>
      <c r="E174" s="37" t="s">
        <v>614</v>
      </c>
    </row>
    <row r="175" spans="2:5" x14ac:dyDescent="0.35">
      <c r="B175" s="28" t="s">
        <v>784</v>
      </c>
      <c r="C175" s="28" t="s">
        <v>788</v>
      </c>
      <c r="D175" s="39">
        <v>17</v>
      </c>
      <c r="E175" s="37" t="s">
        <v>614</v>
      </c>
    </row>
    <row r="176" spans="2:5" x14ac:dyDescent="0.35">
      <c r="B176" s="28" t="s">
        <v>784</v>
      </c>
      <c r="C176" s="28" t="s">
        <v>789</v>
      </c>
      <c r="D176" s="39">
        <v>34.4</v>
      </c>
      <c r="E176" s="37" t="s">
        <v>614</v>
      </c>
    </row>
    <row r="177" spans="2:5" x14ac:dyDescent="0.35">
      <c r="B177" s="28" t="s">
        <v>784</v>
      </c>
      <c r="C177" s="28" t="s">
        <v>790</v>
      </c>
      <c r="D177" s="39">
        <v>28</v>
      </c>
      <c r="E177" s="37" t="s">
        <v>614</v>
      </c>
    </row>
    <row r="178" spans="2:5" x14ac:dyDescent="0.35">
      <c r="B178" s="28" t="s">
        <v>784</v>
      </c>
      <c r="C178" s="28" t="s">
        <v>791</v>
      </c>
      <c r="D178" s="39">
        <v>39.9</v>
      </c>
      <c r="E178" s="37" t="s">
        <v>614</v>
      </c>
    </row>
    <row r="179" spans="2:5" x14ac:dyDescent="0.35">
      <c r="B179" s="28" t="s">
        <v>784</v>
      </c>
      <c r="C179" s="28" t="s">
        <v>792</v>
      </c>
      <c r="D179" s="39">
        <v>21</v>
      </c>
      <c r="E179" s="37" t="s">
        <v>614</v>
      </c>
    </row>
    <row r="180" spans="2:5" x14ac:dyDescent="0.35">
      <c r="B180" s="28" t="s">
        <v>784</v>
      </c>
      <c r="C180" s="28" t="s">
        <v>793</v>
      </c>
      <c r="D180" s="39">
        <v>17</v>
      </c>
      <c r="E180" s="37">
        <v>0.28199999999999997</v>
      </c>
    </row>
    <row r="181" spans="2:5" x14ac:dyDescent="0.35">
      <c r="B181" s="28" t="s">
        <v>784</v>
      </c>
      <c r="C181" s="28" t="s">
        <v>794</v>
      </c>
      <c r="D181" s="39">
        <v>21.8</v>
      </c>
      <c r="E181" s="37">
        <v>0.28999999999999998</v>
      </c>
    </row>
    <row r="182" spans="2:5" x14ac:dyDescent="0.35">
      <c r="B182" s="28" t="s">
        <v>784</v>
      </c>
      <c r="C182" s="28" t="s">
        <v>795</v>
      </c>
      <c r="D182" s="39">
        <v>32.18</v>
      </c>
      <c r="E182" s="37">
        <v>0.09</v>
      </c>
    </row>
    <row r="183" spans="2:5" x14ac:dyDescent="0.35">
      <c r="B183" s="28" t="s">
        <v>83</v>
      </c>
      <c r="C183" s="28" t="s">
        <v>796</v>
      </c>
      <c r="D183" s="39">
        <v>35.299999999999997</v>
      </c>
      <c r="E183" s="37">
        <v>0.5</v>
      </c>
    </row>
    <row r="184" spans="2:5" x14ac:dyDescent="0.35">
      <c r="B184" s="28" t="s">
        <v>83</v>
      </c>
      <c r="C184" s="28" t="s">
        <v>797</v>
      </c>
      <c r="D184" s="39">
        <v>35</v>
      </c>
      <c r="E184" s="37">
        <v>0.5</v>
      </c>
    </row>
    <row r="185" spans="2:5" x14ac:dyDescent="0.35">
      <c r="B185" s="28" t="s">
        <v>83</v>
      </c>
      <c r="C185" s="28" t="s">
        <v>798</v>
      </c>
      <c r="D185" s="39">
        <v>40.4</v>
      </c>
      <c r="E185" s="37">
        <v>0.3</v>
      </c>
    </row>
    <row r="186" spans="2:5" x14ac:dyDescent="0.35">
      <c r="B186" s="28" t="s">
        <v>83</v>
      </c>
      <c r="C186" s="28" t="s">
        <v>799</v>
      </c>
      <c r="D186" s="39">
        <v>34.9</v>
      </c>
      <c r="E186" s="37">
        <v>0.5</v>
      </c>
    </row>
    <row r="187" spans="2:5" x14ac:dyDescent="0.35">
      <c r="B187" s="28" t="s">
        <v>83</v>
      </c>
      <c r="C187" s="28" t="s">
        <v>800</v>
      </c>
      <c r="D187" s="39">
        <v>30.8</v>
      </c>
      <c r="E187" s="37">
        <v>0.5</v>
      </c>
    </row>
    <row r="188" spans="2:5" x14ac:dyDescent="0.35">
      <c r="B188" s="28" t="s">
        <v>83</v>
      </c>
      <c r="C188" s="28" t="s">
        <v>801</v>
      </c>
      <c r="D188" s="39">
        <v>30</v>
      </c>
      <c r="E188" s="37" t="s">
        <v>614</v>
      </c>
    </row>
    <row r="189" spans="2:5" x14ac:dyDescent="0.35">
      <c r="B189" s="28" t="s">
        <v>83</v>
      </c>
      <c r="C189" s="28" t="s">
        <v>802</v>
      </c>
      <c r="D189" s="39">
        <v>28</v>
      </c>
      <c r="E189" s="37" t="s">
        <v>614</v>
      </c>
    </row>
    <row r="190" spans="2:5" x14ac:dyDescent="0.35">
      <c r="B190" s="28" t="s">
        <v>83</v>
      </c>
      <c r="C190" s="28" t="s">
        <v>803</v>
      </c>
      <c r="D190" s="39">
        <v>31.6</v>
      </c>
      <c r="E190" s="37" t="s">
        <v>614</v>
      </c>
    </row>
    <row r="191" spans="2:5" x14ac:dyDescent="0.35">
      <c r="B191" s="28" t="s">
        <v>83</v>
      </c>
      <c r="C191" s="28" t="s">
        <v>804</v>
      </c>
      <c r="D191" s="39">
        <v>32</v>
      </c>
      <c r="E191" s="37" t="s">
        <v>614</v>
      </c>
    </row>
    <row r="192" spans="2:5" x14ac:dyDescent="0.35">
      <c r="B192" s="28" t="s">
        <v>83</v>
      </c>
      <c r="C192" s="28" t="s">
        <v>805</v>
      </c>
      <c r="D192" s="39">
        <v>29</v>
      </c>
      <c r="E192" s="37" t="s">
        <v>614</v>
      </c>
    </row>
    <row r="193" spans="2:5" x14ac:dyDescent="0.35">
      <c r="B193" s="28" t="s">
        <v>83</v>
      </c>
      <c r="C193" s="28" t="s">
        <v>806</v>
      </c>
      <c r="D193" s="39">
        <v>23</v>
      </c>
      <c r="E193" s="37" t="s">
        <v>614</v>
      </c>
    </row>
    <row r="194" spans="2:5" x14ac:dyDescent="0.35">
      <c r="B194" s="28" t="s">
        <v>83</v>
      </c>
      <c r="C194" s="28" t="s">
        <v>807</v>
      </c>
      <c r="D194" s="39">
        <v>44.4</v>
      </c>
      <c r="E194" s="37">
        <v>0.2</v>
      </c>
    </row>
    <row r="195" spans="2:5" x14ac:dyDescent="0.35">
      <c r="B195" s="28" t="s">
        <v>83</v>
      </c>
      <c r="C195" s="28" t="s">
        <v>808</v>
      </c>
      <c r="D195" s="39">
        <v>27.3</v>
      </c>
      <c r="E195" s="37">
        <v>0.6</v>
      </c>
    </row>
    <row r="196" spans="2:5" x14ac:dyDescent="0.35">
      <c r="B196" s="28" t="s">
        <v>83</v>
      </c>
      <c r="C196" s="28" t="s">
        <v>809</v>
      </c>
      <c r="D196" s="39">
        <v>20.8</v>
      </c>
      <c r="E196" s="37">
        <v>1.72</v>
      </c>
    </row>
    <row r="197" spans="2:5" x14ac:dyDescent="0.35">
      <c r="B197" s="28" t="s">
        <v>83</v>
      </c>
      <c r="C197" s="28" t="s">
        <v>810</v>
      </c>
      <c r="D197" s="39">
        <v>43.11</v>
      </c>
      <c r="E197" s="37">
        <v>8.2000000000000003E-2</v>
      </c>
    </row>
    <row r="198" spans="2:5" x14ac:dyDescent="0.35">
      <c r="B198" s="28" t="s">
        <v>83</v>
      </c>
      <c r="C198" s="28" t="s">
        <v>811</v>
      </c>
      <c r="D198" s="39">
        <v>28.6</v>
      </c>
      <c r="E198" s="37">
        <v>0.72</v>
      </c>
    </row>
    <row r="199" spans="2:5" x14ac:dyDescent="0.35">
      <c r="B199" s="28" t="s">
        <v>812</v>
      </c>
      <c r="C199" s="28" t="s">
        <v>813</v>
      </c>
      <c r="D199" s="39">
        <v>23.6</v>
      </c>
      <c r="E199" s="37">
        <v>0.5</v>
      </c>
    </row>
    <row r="200" spans="2:5" x14ac:dyDescent="0.35">
      <c r="B200" s="28" t="s">
        <v>812</v>
      </c>
      <c r="C200" s="28" t="s">
        <v>814</v>
      </c>
      <c r="D200" s="39">
        <v>26.9</v>
      </c>
      <c r="E200" s="37">
        <v>0.3</v>
      </c>
    </row>
    <row r="201" spans="2:5" x14ac:dyDescent="0.35">
      <c r="B201" s="28" t="s">
        <v>812</v>
      </c>
      <c r="C201" s="28" t="s">
        <v>815</v>
      </c>
      <c r="D201" s="39">
        <v>26.5</v>
      </c>
      <c r="E201" s="37" t="s">
        <v>614</v>
      </c>
    </row>
    <row r="202" spans="2:5" x14ac:dyDescent="0.35">
      <c r="B202" s="28" t="s">
        <v>812</v>
      </c>
      <c r="C202" s="28" t="s">
        <v>816</v>
      </c>
      <c r="D202" s="39">
        <v>47</v>
      </c>
      <c r="E202" s="37">
        <v>0.03</v>
      </c>
    </row>
    <row r="203" spans="2:5" x14ac:dyDescent="0.35">
      <c r="B203" s="28" t="s">
        <v>817</v>
      </c>
      <c r="C203" s="28" t="s">
        <v>818</v>
      </c>
      <c r="D203" s="39">
        <v>34</v>
      </c>
      <c r="E203" s="37">
        <v>0.1</v>
      </c>
    </row>
    <row r="204" spans="2:5" x14ac:dyDescent="0.35">
      <c r="B204" s="28" t="s">
        <v>817</v>
      </c>
      <c r="C204" s="28" t="s">
        <v>819</v>
      </c>
      <c r="D204" s="39">
        <v>31.7</v>
      </c>
      <c r="E204" s="37">
        <v>0.1</v>
      </c>
    </row>
    <row r="205" spans="2:5" x14ac:dyDescent="0.35">
      <c r="B205" s="28" t="s">
        <v>817</v>
      </c>
      <c r="C205" s="28" t="s">
        <v>820</v>
      </c>
      <c r="D205" s="39">
        <v>30.4</v>
      </c>
      <c r="E205" s="37">
        <v>0.15</v>
      </c>
    </row>
    <row r="206" spans="2:5" x14ac:dyDescent="0.35">
      <c r="B206" s="28" t="s">
        <v>821</v>
      </c>
      <c r="C206" s="28" t="s">
        <v>822</v>
      </c>
      <c r="D206" s="39">
        <v>31.4</v>
      </c>
      <c r="E206" s="37">
        <v>0.3</v>
      </c>
    </row>
    <row r="207" spans="2:5" x14ac:dyDescent="0.35">
      <c r="B207" s="28" t="s">
        <v>821</v>
      </c>
      <c r="C207" s="28" t="s">
        <v>823</v>
      </c>
      <c r="D207" s="39">
        <v>41.1</v>
      </c>
      <c r="E207" s="37">
        <v>0.10100000000000001</v>
      </c>
    </row>
    <row r="208" spans="2:5" x14ac:dyDescent="0.35">
      <c r="B208" s="28" t="s">
        <v>824</v>
      </c>
      <c r="C208" s="28" t="s">
        <v>825</v>
      </c>
      <c r="D208" s="39">
        <v>30.4</v>
      </c>
      <c r="E208" s="37">
        <v>0.3</v>
      </c>
    </row>
    <row r="209" spans="2:5" x14ac:dyDescent="0.35">
      <c r="B209" s="28" t="s">
        <v>824</v>
      </c>
      <c r="C209" s="28" t="s">
        <v>826</v>
      </c>
      <c r="D209" s="39">
        <v>33.9</v>
      </c>
      <c r="E209" s="37">
        <v>0.2</v>
      </c>
    </row>
    <row r="210" spans="2:5" x14ac:dyDescent="0.35">
      <c r="B210" s="28" t="s">
        <v>824</v>
      </c>
      <c r="C210" s="28" t="s">
        <v>827</v>
      </c>
      <c r="D210" s="39">
        <v>34.5</v>
      </c>
      <c r="E210" s="37">
        <v>0.26</v>
      </c>
    </row>
    <row r="211" spans="2:5" x14ac:dyDescent="0.35">
      <c r="B211" s="28" t="s">
        <v>828</v>
      </c>
      <c r="C211" s="28" t="s">
        <v>829</v>
      </c>
      <c r="D211" s="39">
        <v>31.1</v>
      </c>
      <c r="E211" s="37">
        <v>2</v>
      </c>
    </row>
    <row r="212" spans="2:5" x14ac:dyDescent="0.35">
      <c r="B212" s="28" t="s">
        <v>828</v>
      </c>
      <c r="C212" s="28" t="s">
        <v>830</v>
      </c>
      <c r="D212" s="39">
        <v>50.3</v>
      </c>
      <c r="E212" s="37">
        <v>0</v>
      </c>
    </row>
    <row r="213" spans="2:5" x14ac:dyDescent="0.35">
      <c r="B213" s="28" t="s">
        <v>105</v>
      </c>
      <c r="C213" s="28" t="s">
        <v>831</v>
      </c>
      <c r="D213" s="39">
        <v>29.2</v>
      </c>
      <c r="E213" s="37">
        <v>1</v>
      </c>
    </row>
    <row r="214" spans="2:5" x14ac:dyDescent="0.35">
      <c r="B214" s="28" t="s">
        <v>105</v>
      </c>
      <c r="C214" s="28" t="s">
        <v>832</v>
      </c>
      <c r="D214" s="39">
        <v>29.5</v>
      </c>
      <c r="E214" s="37">
        <v>0.7</v>
      </c>
    </row>
    <row r="215" spans="2:5" x14ac:dyDescent="0.35">
      <c r="B215" s="28" t="s">
        <v>105</v>
      </c>
      <c r="C215" s="28" t="s">
        <v>833</v>
      </c>
      <c r="D215" s="39">
        <v>35</v>
      </c>
      <c r="E215" s="37">
        <v>0.1</v>
      </c>
    </row>
    <row r="216" spans="2:5" x14ac:dyDescent="0.35">
      <c r="B216" s="28" t="s">
        <v>105</v>
      </c>
      <c r="C216" s="28" t="s">
        <v>834</v>
      </c>
      <c r="D216" s="39">
        <v>28</v>
      </c>
      <c r="E216" s="37" t="s">
        <v>614</v>
      </c>
    </row>
    <row r="217" spans="2:5" x14ac:dyDescent="0.35">
      <c r="B217" s="28" t="s">
        <v>105</v>
      </c>
      <c r="C217" s="28" t="s">
        <v>835</v>
      </c>
      <c r="D217" s="39">
        <v>30.7</v>
      </c>
      <c r="E217" s="37" t="s">
        <v>614</v>
      </c>
    </row>
    <row r="218" spans="2:5" x14ac:dyDescent="0.35">
      <c r="B218" s="28" t="s">
        <v>105</v>
      </c>
      <c r="C218" s="28" t="s">
        <v>836</v>
      </c>
      <c r="D218" s="39">
        <v>21.2</v>
      </c>
      <c r="E218" s="37" t="s">
        <v>614</v>
      </c>
    </row>
    <row r="219" spans="2:5" x14ac:dyDescent="0.35">
      <c r="B219" s="28" t="s">
        <v>105</v>
      </c>
      <c r="C219" s="28" t="s">
        <v>837</v>
      </c>
      <c r="D219" s="39">
        <v>19</v>
      </c>
      <c r="E219" s="37">
        <v>2</v>
      </c>
    </row>
    <row r="220" spans="2:5" x14ac:dyDescent="0.35">
      <c r="B220" s="28" t="s">
        <v>105</v>
      </c>
      <c r="C220" s="28" t="s">
        <v>838</v>
      </c>
      <c r="D220" s="39">
        <v>19.3</v>
      </c>
      <c r="E220" s="37" t="s">
        <v>614</v>
      </c>
    </row>
    <row r="221" spans="2:5" x14ac:dyDescent="0.35">
      <c r="B221" s="28" t="s">
        <v>839</v>
      </c>
      <c r="C221" s="28" t="s">
        <v>840</v>
      </c>
      <c r="D221" s="39">
        <v>27.5</v>
      </c>
      <c r="E221" s="37">
        <v>2.2000000000000002</v>
      </c>
    </row>
    <row r="222" spans="2:5" x14ac:dyDescent="0.35">
      <c r="B222" s="28" t="s">
        <v>839</v>
      </c>
      <c r="C222" s="28" t="s">
        <v>841</v>
      </c>
      <c r="D222" s="39">
        <v>29.4</v>
      </c>
      <c r="E222" s="37">
        <v>1.7</v>
      </c>
    </row>
    <row r="223" spans="2:5" x14ac:dyDescent="0.35">
      <c r="B223" s="28" t="s">
        <v>839</v>
      </c>
      <c r="C223" s="28" t="s">
        <v>842</v>
      </c>
      <c r="D223" s="39">
        <v>24.3</v>
      </c>
      <c r="E223" s="37">
        <v>3.3</v>
      </c>
    </row>
    <row r="224" spans="2:5" x14ac:dyDescent="0.35">
      <c r="B224" s="28" t="s">
        <v>839</v>
      </c>
      <c r="C224" s="28" t="s">
        <v>843</v>
      </c>
      <c r="D224" s="39">
        <v>31.9</v>
      </c>
      <c r="E224" s="37">
        <v>1.5</v>
      </c>
    </row>
    <row r="225" spans="2:5" x14ac:dyDescent="0.35">
      <c r="B225" s="28" t="s">
        <v>839</v>
      </c>
      <c r="C225" s="28" t="s">
        <v>844</v>
      </c>
      <c r="D225" s="39">
        <v>19.5</v>
      </c>
      <c r="E225" s="37" t="s">
        <v>614</v>
      </c>
    </row>
    <row r="226" spans="2:5" x14ac:dyDescent="0.35">
      <c r="B226" s="28" t="s">
        <v>839</v>
      </c>
      <c r="C226" s="28" t="s">
        <v>845</v>
      </c>
      <c r="D226" s="39">
        <v>37.9</v>
      </c>
      <c r="E226" s="37" t="s">
        <v>614</v>
      </c>
    </row>
    <row r="227" spans="2:5" x14ac:dyDescent="0.35">
      <c r="B227" s="28" t="s">
        <v>839</v>
      </c>
      <c r="C227" s="28" t="s">
        <v>846</v>
      </c>
      <c r="D227" s="39">
        <v>35.1</v>
      </c>
      <c r="E227" s="37" t="s">
        <v>614</v>
      </c>
    </row>
    <row r="228" spans="2:5" x14ac:dyDescent="0.35">
      <c r="B228" s="28" t="s">
        <v>839</v>
      </c>
      <c r="C228" s="28" t="s">
        <v>847</v>
      </c>
      <c r="D228" s="39">
        <v>25</v>
      </c>
      <c r="E228" s="37" t="s">
        <v>614</v>
      </c>
    </row>
    <row r="229" spans="2:5" x14ac:dyDescent="0.35">
      <c r="B229" s="28" t="s">
        <v>839</v>
      </c>
      <c r="C229" s="28" t="s">
        <v>848</v>
      </c>
      <c r="D229" s="39">
        <v>34.1</v>
      </c>
      <c r="E229" s="37">
        <v>0.1</v>
      </c>
    </row>
    <row r="230" spans="2:5" x14ac:dyDescent="0.35">
      <c r="B230" s="28" t="s">
        <v>839</v>
      </c>
      <c r="C230" s="28" t="s">
        <v>849</v>
      </c>
      <c r="D230" s="39">
        <v>39</v>
      </c>
      <c r="E230" s="37">
        <v>0.87</v>
      </c>
    </row>
    <row r="231" spans="2:5" x14ac:dyDescent="0.35">
      <c r="B231" s="28" t="s">
        <v>850</v>
      </c>
      <c r="C231" s="28" t="s">
        <v>851</v>
      </c>
      <c r="D231" s="39">
        <v>30.3</v>
      </c>
      <c r="E231" s="37" t="s">
        <v>614</v>
      </c>
    </row>
    <row r="232" spans="2:5" x14ac:dyDescent="0.35">
      <c r="B232" s="28" t="s">
        <v>850</v>
      </c>
      <c r="C232" s="28" t="s">
        <v>852</v>
      </c>
      <c r="D232" s="39">
        <v>55</v>
      </c>
      <c r="E232" s="37" t="s">
        <v>614</v>
      </c>
    </row>
    <row r="233" spans="2:5" x14ac:dyDescent="0.35">
      <c r="B233" s="28" t="s">
        <v>850</v>
      </c>
      <c r="C233" s="28" t="s">
        <v>853</v>
      </c>
      <c r="D233" s="39">
        <v>30.1</v>
      </c>
      <c r="E233" s="37">
        <v>0.42</v>
      </c>
    </row>
    <row r="234" spans="2:5" x14ac:dyDescent="0.35">
      <c r="B234" s="28" t="s">
        <v>143</v>
      </c>
      <c r="C234" s="28" t="s">
        <v>854</v>
      </c>
      <c r="D234" s="39">
        <v>31.8</v>
      </c>
      <c r="E234" s="37">
        <v>0.1</v>
      </c>
    </row>
    <row r="235" spans="2:5" x14ac:dyDescent="0.35">
      <c r="B235" s="28" t="s">
        <v>143</v>
      </c>
      <c r="C235" s="28" t="s">
        <v>632</v>
      </c>
      <c r="D235" s="39">
        <v>30.5</v>
      </c>
      <c r="E235" s="37">
        <v>1.1000000000000001</v>
      </c>
    </row>
    <row r="236" spans="2:5" x14ac:dyDescent="0.35">
      <c r="B236" s="28" t="s">
        <v>143</v>
      </c>
      <c r="C236" s="28" t="s">
        <v>855</v>
      </c>
      <c r="D236" s="39">
        <v>39.5</v>
      </c>
      <c r="E236" s="37">
        <v>0.1</v>
      </c>
    </row>
    <row r="237" spans="2:5" x14ac:dyDescent="0.35">
      <c r="B237" s="28" t="s">
        <v>143</v>
      </c>
      <c r="C237" s="28" t="s">
        <v>856</v>
      </c>
      <c r="D237" s="39">
        <v>35</v>
      </c>
      <c r="E237" s="37" t="s">
        <v>614</v>
      </c>
    </row>
    <row r="238" spans="2:5" x14ac:dyDescent="0.35">
      <c r="B238" s="28" t="s">
        <v>143</v>
      </c>
      <c r="C238" s="28" t="s">
        <v>857</v>
      </c>
      <c r="D238" s="39">
        <v>34</v>
      </c>
      <c r="E238" s="37">
        <v>0.6</v>
      </c>
    </row>
    <row r="239" spans="2:5" x14ac:dyDescent="0.35">
      <c r="B239" s="28" t="s">
        <v>143</v>
      </c>
      <c r="C239" s="28" t="s">
        <v>858</v>
      </c>
      <c r="D239" s="39">
        <v>44.3</v>
      </c>
      <c r="E239" s="37">
        <v>0.21</v>
      </c>
    </row>
    <row r="240" spans="2:5" x14ac:dyDescent="0.35">
      <c r="B240" s="28" t="s">
        <v>143</v>
      </c>
      <c r="C240" s="28" t="s">
        <v>859</v>
      </c>
      <c r="D240" s="39">
        <v>33.4</v>
      </c>
      <c r="E240" s="37">
        <v>0.06</v>
      </c>
    </row>
    <row r="241" spans="2:5" x14ac:dyDescent="0.35">
      <c r="B241" s="28" t="s">
        <v>143</v>
      </c>
      <c r="C241" s="28" t="s">
        <v>860</v>
      </c>
      <c r="D241" s="39">
        <v>34</v>
      </c>
      <c r="E241" s="37" t="s">
        <v>614</v>
      </c>
    </row>
    <row r="242" spans="2:5" x14ac:dyDescent="0.35">
      <c r="B242" s="28" t="s">
        <v>143</v>
      </c>
      <c r="C242" s="28" t="s">
        <v>861</v>
      </c>
      <c r="D242" s="39">
        <v>37.700000000000003</v>
      </c>
      <c r="E242" s="37">
        <v>0.15</v>
      </c>
    </row>
    <row r="243" spans="2:5" x14ac:dyDescent="0.35">
      <c r="B243" s="28" t="s">
        <v>143</v>
      </c>
      <c r="C243" s="28" t="s">
        <v>862</v>
      </c>
      <c r="D243" s="39">
        <v>36</v>
      </c>
      <c r="E243" s="37" t="s">
        <v>614</v>
      </c>
    </row>
    <row r="244" spans="2:5" x14ac:dyDescent="0.35">
      <c r="B244" s="28" t="s">
        <v>143</v>
      </c>
      <c r="C244" s="28" t="s">
        <v>863</v>
      </c>
      <c r="D244" s="39">
        <v>17.600000000000001</v>
      </c>
      <c r="E244" s="37">
        <v>1.54</v>
      </c>
    </row>
    <row r="245" spans="2:5" x14ac:dyDescent="0.35">
      <c r="B245" s="28" t="s">
        <v>143</v>
      </c>
      <c r="C245" s="28" t="s">
        <v>864</v>
      </c>
      <c r="D245" s="39" t="s">
        <v>614</v>
      </c>
      <c r="E245" s="37" t="s">
        <v>614</v>
      </c>
    </row>
    <row r="246" spans="2:5" x14ac:dyDescent="0.35">
      <c r="B246" s="28" t="s">
        <v>865</v>
      </c>
      <c r="C246" s="28" t="s">
        <v>866</v>
      </c>
      <c r="D246" s="39" t="s">
        <v>614</v>
      </c>
      <c r="E246" s="37" t="s">
        <v>614</v>
      </c>
    </row>
    <row r="247" spans="2:5" x14ac:dyDescent="0.35">
      <c r="B247" s="28" t="s">
        <v>149</v>
      </c>
      <c r="C247" s="28" t="s">
        <v>867</v>
      </c>
      <c r="D247" s="39">
        <v>32</v>
      </c>
      <c r="E247" s="37">
        <v>0.1</v>
      </c>
    </row>
    <row r="248" spans="2:5" x14ac:dyDescent="0.35">
      <c r="B248" s="28" t="s">
        <v>149</v>
      </c>
      <c r="C248" s="28" t="s">
        <v>868</v>
      </c>
      <c r="D248" s="39">
        <v>37.4</v>
      </c>
      <c r="E248" s="37">
        <v>0.1</v>
      </c>
    </row>
    <row r="249" spans="2:5" x14ac:dyDescent="0.35">
      <c r="B249" s="28" t="s">
        <v>161</v>
      </c>
      <c r="C249" s="28" t="s">
        <v>869</v>
      </c>
      <c r="D249" s="39">
        <v>27.7</v>
      </c>
      <c r="E249" s="37" t="s">
        <v>614</v>
      </c>
    </row>
    <row r="250" spans="2:5" x14ac:dyDescent="0.35">
      <c r="B250" s="28" t="s">
        <v>161</v>
      </c>
      <c r="C250" s="28" t="s">
        <v>870</v>
      </c>
      <c r="D250" s="39">
        <v>27</v>
      </c>
      <c r="E250" s="37" t="s">
        <v>614</v>
      </c>
    </row>
    <row r="251" spans="2:5" x14ac:dyDescent="0.35">
      <c r="B251" s="28" t="s">
        <v>871</v>
      </c>
      <c r="C251" s="28" t="s">
        <v>872</v>
      </c>
      <c r="D251" s="39">
        <v>39.4</v>
      </c>
      <c r="E251" s="37">
        <v>0.2</v>
      </c>
    </row>
    <row r="252" spans="2:5" x14ac:dyDescent="0.35">
      <c r="B252" s="28" t="s">
        <v>873</v>
      </c>
      <c r="C252" s="28" t="s">
        <v>874</v>
      </c>
      <c r="D252" s="39">
        <v>34.5</v>
      </c>
      <c r="E252" s="37">
        <v>0.1</v>
      </c>
    </row>
    <row r="253" spans="2:5" x14ac:dyDescent="0.35">
      <c r="B253" s="28" t="s">
        <v>873</v>
      </c>
      <c r="C253" s="28" t="s">
        <v>875</v>
      </c>
      <c r="D253" s="39">
        <v>35.200000000000003</v>
      </c>
      <c r="E253" s="37">
        <v>0.1</v>
      </c>
    </row>
    <row r="254" spans="2:5" x14ac:dyDescent="0.35">
      <c r="B254" s="28" t="s">
        <v>873</v>
      </c>
      <c r="C254" s="28" t="s">
        <v>876</v>
      </c>
      <c r="D254" s="39">
        <v>42.3</v>
      </c>
      <c r="E254" s="37">
        <v>0.1</v>
      </c>
    </row>
    <row r="255" spans="2:5" x14ac:dyDescent="0.35">
      <c r="B255" s="28" t="s">
        <v>873</v>
      </c>
      <c r="C255" s="28" t="s">
        <v>877</v>
      </c>
      <c r="D255" s="39">
        <v>18.399999999999999</v>
      </c>
      <c r="E255" s="37">
        <v>0.2</v>
      </c>
    </row>
    <row r="256" spans="2:5" x14ac:dyDescent="0.35">
      <c r="B256" s="28" t="s">
        <v>873</v>
      </c>
      <c r="C256" s="28" t="s">
        <v>878</v>
      </c>
      <c r="D256" s="39">
        <v>25.7</v>
      </c>
      <c r="E256" s="37">
        <v>0.2</v>
      </c>
    </row>
    <row r="257" spans="2:5" x14ac:dyDescent="0.35">
      <c r="B257" s="28" t="s">
        <v>873</v>
      </c>
      <c r="C257" s="28" t="s">
        <v>879</v>
      </c>
      <c r="D257" s="39">
        <v>37.9</v>
      </c>
      <c r="E257" s="37">
        <v>0.9</v>
      </c>
    </row>
    <row r="258" spans="2:5" x14ac:dyDescent="0.35">
      <c r="B258" s="28" t="s">
        <v>873</v>
      </c>
      <c r="C258" s="28" t="s">
        <v>880</v>
      </c>
      <c r="D258" s="39">
        <v>34.1</v>
      </c>
      <c r="E258" s="37">
        <v>0.7</v>
      </c>
    </row>
    <row r="259" spans="2:5" x14ac:dyDescent="0.35">
      <c r="B259" s="28" t="s">
        <v>873</v>
      </c>
      <c r="C259" s="28" t="s">
        <v>881</v>
      </c>
      <c r="D259" s="39">
        <v>31.8</v>
      </c>
      <c r="E259" s="37">
        <v>0.2</v>
      </c>
    </row>
    <row r="260" spans="2:5" x14ac:dyDescent="0.35">
      <c r="B260" s="28" t="s">
        <v>873</v>
      </c>
      <c r="C260" s="28" t="s">
        <v>882</v>
      </c>
      <c r="D260" s="39">
        <v>43.2</v>
      </c>
      <c r="E260" s="37">
        <v>0.2</v>
      </c>
    </row>
    <row r="261" spans="2:5" x14ac:dyDescent="0.35">
      <c r="B261" s="28" t="s">
        <v>873</v>
      </c>
      <c r="C261" s="28" t="s">
        <v>883</v>
      </c>
      <c r="D261" s="39">
        <v>32.799999999999997</v>
      </c>
      <c r="E261" s="37">
        <v>0.1</v>
      </c>
    </row>
    <row r="262" spans="2:5" x14ac:dyDescent="0.35">
      <c r="B262" s="28" t="s">
        <v>873</v>
      </c>
      <c r="C262" s="28" t="s">
        <v>884</v>
      </c>
      <c r="D262" s="39">
        <v>29</v>
      </c>
      <c r="E262" s="37">
        <v>0.1</v>
      </c>
    </row>
    <row r="263" spans="2:5" x14ac:dyDescent="0.35">
      <c r="B263" s="28" t="s">
        <v>873</v>
      </c>
      <c r="C263" s="28" t="s">
        <v>885</v>
      </c>
      <c r="D263" s="39">
        <v>33.4</v>
      </c>
      <c r="E263" s="37">
        <v>0.1</v>
      </c>
    </row>
    <row r="264" spans="2:5" x14ac:dyDescent="0.35">
      <c r="B264" s="28" t="s">
        <v>873</v>
      </c>
      <c r="C264" s="28" t="s">
        <v>886</v>
      </c>
      <c r="D264" s="39">
        <v>40</v>
      </c>
      <c r="E264" s="37">
        <v>0.1</v>
      </c>
    </row>
    <row r="265" spans="2:5" x14ac:dyDescent="0.35">
      <c r="B265" s="28" t="s">
        <v>873</v>
      </c>
      <c r="C265" s="28" t="s">
        <v>887</v>
      </c>
      <c r="D265" s="39">
        <v>52</v>
      </c>
      <c r="E265" s="37">
        <v>0.1</v>
      </c>
    </row>
    <row r="266" spans="2:5" x14ac:dyDescent="0.35">
      <c r="B266" s="28" t="s">
        <v>873</v>
      </c>
      <c r="C266" s="28" t="s">
        <v>888</v>
      </c>
      <c r="D266" s="39">
        <v>38</v>
      </c>
      <c r="E266" s="37">
        <v>0.5</v>
      </c>
    </row>
    <row r="267" spans="2:5" x14ac:dyDescent="0.35">
      <c r="B267" s="28" t="s">
        <v>873</v>
      </c>
      <c r="C267" s="28" t="s">
        <v>889</v>
      </c>
      <c r="D267" s="39">
        <v>21.1</v>
      </c>
      <c r="E267" s="37">
        <v>0.2</v>
      </c>
    </row>
    <row r="268" spans="2:5" x14ac:dyDescent="0.35">
      <c r="B268" s="28" t="s">
        <v>873</v>
      </c>
      <c r="C268" s="28" t="s">
        <v>890</v>
      </c>
      <c r="D268" s="39">
        <v>37.5</v>
      </c>
      <c r="E268" s="37">
        <v>0.1</v>
      </c>
    </row>
    <row r="269" spans="2:5" x14ac:dyDescent="0.35">
      <c r="B269" s="28" t="s">
        <v>873</v>
      </c>
      <c r="C269" s="28" t="s">
        <v>891</v>
      </c>
      <c r="D269" s="39">
        <v>41.3</v>
      </c>
      <c r="E269" s="37">
        <v>0.1</v>
      </c>
    </row>
    <row r="270" spans="2:5" x14ac:dyDescent="0.35">
      <c r="B270" s="28" t="s">
        <v>873</v>
      </c>
      <c r="C270" s="28" t="s">
        <v>892</v>
      </c>
      <c r="D270" s="39">
        <v>54.5</v>
      </c>
      <c r="E270" s="37" t="s">
        <v>614</v>
      </c>
    </row>
    <row r="271" spans="2:5" x14ac:dyDescent="0.35">
      <c r="B271" s="28" t="s">
        <v>873</v>
      </c>
      <c r="C271" s="28" t="s">
        <v>893</v>
      </c>
      <c r="D271" s="39">
        <v>38</v>
      </c>
      <c r="E271" s="37">
        <v>0.1</v>
      </c>
    </row>
    <row r="272" spans="2:5" x14ac:dyDescent="0.35">
      <c r="B272" s="28" t="s">
        <v>873</v>
      </c>
      <c r="C272" s="28" t="s">
        <v>894</v>
      </c>
      <c r="D272" s="39">
        <v>18.7</v>
      </c>
      <c r="E272" s="37">
        <v>1</v>
      </c>
    </row>
    <row r="273" spans="2:5" x14ac:dyDescent="0.35">
      <c r="B273" s="28" t="s">
        <v>873</v>
      </c>
      <c r="C273" s="28" t="s">
        <v>895</v>
      </c>
      <c r="D273" s="39">
        <v>31.7</v>
      </c>
      <c r="E273" s="37">
        <v>0.1</v>
      </c>
    </row>
    <row r="274" spans="2:5" x14ac:dyDescent="0.35">
      <c r="B274" s="28" t="s">
        <v>873</v>
      </c>
      <c r="C274" s="28" t="s">
        <v>896</v>
      </c>
      <c r="D274" s="39">
        <v>18.100000000000001</v>
      </c>
      <c r="E274" s="37">
        <v>0.2</v>
      </c>
    </row>
    <row r="275" spans="2:5" x14ac:dyDescent="0.35">
      <c r="B275" s="28" t="s">
        <v>873</v>
      </c>
      <c r="C275" s="28" t="s">
        <v>897</v>
      </c>
      <c r="D275" s="39">
        <v>21.6</v>
      </c>
      <c r="E275" s="37">
        <v>0.3</v>
      </c>
    </row>
    <row r="276" spans="2:5" x14ac:dyDescent="0.35">
      <c r="B276" s="28" t="s">
        <v>873</v>
      </c>
      <c r="C276" s="28" t="s">
        <v>898</v>
      </c>
      <c r="D276" s="39">
        <v>24.7</v>
      </c>
      <c r="E276" s="37">
        <v>0.3</v>
      </c>
    </row>
    <row r="277" spans="2:5" x14ac:dyDescent="0.35">
      <c r="B277" s="28" t="s">
        <v>873</v>
      </c>
      <c r="C277" s="28" t="s">
        <v>899</v>
      </c>
      <c r="D277" s="39">
        <v>31.7</v>
      </c>
      <c r="E277" s="37">
        <v>0.1</v>
      </c>
    </row>
    <row r="278" spans="2:5" x14ac:dyDescent="0.35">
      <c r="B278" s="28" t="s">
        <v>873</v>
      </c>
      <c r="C278" s="28" t="s">
        <v>900</v>
      </c>
      <c r="D278" s="39">
        <v>36.299999999999997</v>
      </c>
      <c r="E278" s="37" t="s">
        <v>614</v>
      </c>
    </row>
    <row r="279" spans="2:5" x14ac:dyDescent="0.35">
      <c r="B279" s="28" t="s">
        <v>873</v>
      </c>
      <c r="C279" s="28" t="s">
        <v>901</v>
      </c>
      <c r="D279" s="39">
        <v>27</v>
      </c>
      <c r="E279" s="37" t="s">
        <v>614</v>
      </c>
    </row>
    <row r="280" spans="2:5" x14ac:dyDescent="0.35">
      <c r="B280" s="28" t="s">
        <v>873</v>
      </c>
      <c r="C280" s="28" t="s">
        <v>902</v>
      </c>
      <c r="D280" s="39">
        <v>40.4</v>
      </c>
      <c r="E280" s="37" t="s">
        <v>614</v>
      </c>
    </row>
    <row r="281" spans="2:5" x14ac:dyDescent="0.35">
      <c r="B281" s="28" t="s">
        <v>873</v>
      </c>
      <c r="C281" s="28" t="s">
        <v>903</v>
      </c>
      <c r="D281" s="39">
        <v>46.6</v>
      </c>
      <c r="E281" s="37" t="s">
        <v>614</v>
      </c>
    </row>
    <row r="282" spans="2:5" x14ac:dyDescent="0.35">
      <c r="B282" s="28" t="s">
        <v>873</v>
      </c>
      <c r="C282" s="28" t="s">
        <v>904</v>
      </c>
      <c r="D282" s="39">
        <v>40</v>
      </c>
      <c r="E282" s="37" t="s">
        <v>614</v>
      </c>
    </row>
    <row r="283" spans="2:5" x14ac:dyDescent="0.35">
      <c r="B283" s="28" t="s">
        <v>873</v>
      </c>
      <c r="C283" s="28" t="s">
        <v>905</v>
      </c>
      <c r="D283" s="39">
        <v>33.6</v>
      </c>
      <c r="E283" s="37" t="s">
        <v>614</v>
      </c>
    </row>
    <row r="284" spans="2:5" x14ac:dyDescent="0.35">
      <c r="B284" s="28" t="s">
        <v>873</v>
      </c>
      <c r="C284" s="28" t="s">
        <v>906</v>
      </c>
      <c r="D284" s="39">
        <v>34.299999999999997</v>
      </c>
      <c r="E284" s="37" t="s">
        <v>614</v>
      </c>
    </row>
    <row r="285" spans="2:5" x14ac:dyDescent="0.35">
      <c r="B285" s="28" t="s">
        <v>873</v>
      </c>
      <c r="C285" s="28" t="s">
        <v>907</v>
      </c>
      <c r="D285" s="39">
        <v>22.5</v>
      </c>
      <c r="E285" s="37" t="s">
        <v>614</v>
      </c>
    </row>
    <row r="286" spans="2:5" x14ac:dyDescent="0.35">
      <c r="B286" s="28" t="s">
        <v>873</v>
      </c>
      <c r="C286" s="28" t="s">
        <v>908</v>
      </c>
      <c r="D286" s="39">
        <v>34.700000000000003</v>
      </c>
      <c r="E286" s="37" t="s">
        <v>614</v>
      </c>
    </row>
    <row r="287" spans="2:5" x14ac:dyDescent="0.35">
      <c r="B287" s="28" t="s">
        <v>873</v>
      </c>
      <c r="C287" s="28" t="s">
        <v>909</v>
      </c>
      <c r="D287" s="39">
        <v>32.799999999999997</v>
      </c>
      <c r="E287" s="37" t="s">
        <v>614</v>
      </c>
    </row>
    <row r="288" spans="2:5" x14ac:dyDescent="0.35">
      <c r="B288" s="28" t="s">
        <v>873</v>
      </c>
      <c r="C288" s="28" t="s">
        <v>910</v>
      </c>
      <c r="D288" s="39">
        <v>31.7</v>
      </c>
      <c r="E288" s="37">
        <v>0.1</v>
      </c>
    </row>
    <row r="289" spans="2:5" x14ac:dyDescent="0.35">
      <c r="B289" s="28" t="s">
        <v>873</v>
      </c>
      <c r="C289" s="28" t="s">
        <v>911</v>
      </c>
      <c r="D289" s="39">
        <v>32</v>
      </c>
      <c r="E289" s="37">
        <v>0.1</v>
      </c>
    </row>
    <row r="290" spans="2:5" x14ac:dyDescent="0.35">
      <c r="B290" s="28" t="s">
        <v>873</v>
      </c>
      <c r="C290" s="28" t="s">
        <v>912</v>
      </c>
      <c r="D290" s="39">
        <v>45.9</v>
      </c>
      <c r="E290" s="37">
        <v>0</v>
      </c>
    </row>
    <row r="291" spans="2:5" x14ac:dyDescent="0.35">
      <c r="B291" s="28" t="s">
        <v>873</v>
      </c>
      <c r="C291" s="28" t="s">
        <v>913</v>
      </c>
      <c r="D291" s="39">
        <v>51.9</v>
      </c>
      <c r="E291" s="37">
        <v>0.03</v>
      </c>
    </row>
    <row r="292" spans="2:5" x14ac:dyDescent="0.35">
      <c r="B292" s="28" t="s">
        <v>185</v>
      </c>
      <c r="C292" s="28" t="s">
        <v>914</v>
      </c>
      <c r="D292" s="39">
        <v>33.799999999999997</v>
      </c>
      <c r="E292" s="37">
        <v>1.4</v>
      </c>
    </row>
    <row r="293" spans="2:5" x14ac:dyDescent="0.35">
      <c r="B293" s="28" t="s">
        <v>185</v>
      </c>
      <c r="C293" s="28" t="s">
        <v>915</v>
      </c>
      <c r="D293" s="39">
        <v>31</v>
      </c>
      <c r="E293" s="37">
        <v>1.7</v>
      </c>
    </row>
    <row r="294" spans="2:5" x14ac:dyDescent="0.35">
      <c r="B294" s="28" t="s">
        <v>185</v>
      </c>
      <c r="C294" s="28" t="s">
        <v>916</v>
      </c>
      <c r="D294" s="39">
        <v>18.100000000000001</v>
      </c>
      <c r="E294" s="37">
        <v>3.3</v>
      </c>
    </row>
    <row r="295" spans="2:5" x14ac:dyDescent="0.35">
      <c r="B295" s="28" t="s">
        <v>185</v>
      </c>
      <c r="C295" s="28" t="s">
        <v>917</v>
      </c>
      <c r="D295" s="39">
        <v>33.6</v>
      </c>
      <c r="E295" s="37">
        <v>2.4</v>
      </c>
    </row>
    <row r="296" spans="2:5" x14ac:dyDescent="0.35">
      <c r="B296" s="28" t="s">
        <v>185</v>
      </c>
      <c r="C296" s="28" t="s">
        <v>918</v>
      </c>
      <c r="D296" s="39">
        <v>35.9</v>
      </c>
      <c r="E296" s="37">
        <v>1.55</v>
      </c>
    </row>
    <row r="297" spans="2:5" x14ac:dyDescent="0.35">
      <c r="B297" s="28" t="s">
        <v>185</v>
      </c>
      <c r="C297" s="28" t="s">
        <v>919</v>
      </c>
      <c r="D297" s="39">
        <v>33.9</v>
      </c>
      <c r="E297" s="37">
        <v>1.9</v>
      </c>
    </row>
    <row r="298" spans="2:5" x14ac:dyDescent="0.35">
      <c r="B298" s="28" t="s">
        <v>185</v>
      </c>
      <c r="C298" s="28" t="s">
        <v>920</v>
      </c>
      <c r="D298" s="39">
        <v>31.3</v>
      </c>
      <c r="E298" s="37">
        <v>2.5</v>
      </c>
    </row>
    <row r="299" spans="2:5" x14ac:dyDescent="0.35">
      <c r="B299" s="28" t="s">
        <v>185</v>
      </c>
      <c r="C299" s="28" t="s">
        <v>921</v>
      </c>
      <c r="D299" s="39">
        <v>26.9</v>
      </c>
      <c r="E299" s="37">
        <v>2.5</v>
      </c>
    </row>
    <row r="300" spans="2:5" x14ac:dyDescent="0.35">
      <c r="B300" s="28" t="s">
        <v>185</v>
      </c>
      <c r="C300" s="28" t="s">
        <v>922</v>
      </c>
      <c r="D300" s="39">
        <v>30.9</v>
      </c>
      <c r="E300" s="37">
        <v>2.2999999999999998</v>
      </c>
    </row>
    <row r="301" spans="2:5" x14ac:dyDescent="0.35">
      <c r="B301" s="28" t="s">
        <v>185</v>
      </c>
      <c r="C301" s="28" t="s">
        <v>923</v>
      </c>
      <c r="D301" s="39">
        <v>27.1</v>
      </c>
      <c r="E301" s="37">
        <v>2.5</v>
      </c>
    </row>
    <row r="302" spans="2:5" x14ac:dyDescent="0.35">
      <c r="B302" s="28" t="s">
        <v>185</v>
      </c>
      <c r="C302" s="28" t="s">
        <v>924</v>
      </c>
      <c r="D302" s="39">
        <v>25</v>
      </c>
      <c r="E302" s="37">
        <v>2.5</v>
      </c>
    </row>
    <row r="303" spans="2:5" x14ac:dyDescent="0.35">
      <c r="B303" s="28" t="s">
        <v>185</v>
      </c>
      <c r="C303" s="28" t="s">
        <v>925</v>
      </c>
      <c r="D303" s="39" t="s">
        <v>614</v>
      </c>
      <c r="E303" s="37" t="s">
        <v>614</v>
      </c>
    </row>
    <row r="304" spans="2:5" x14ac:dyDescent="0.35">
      <c r="B304" s="28" t="s">
        <v>926</v>
      </c>
      <c r="C304" s="28" t="s">
        <v>927</v>
      </c>
      <c r="D304" s="39">
        <v>33.700000000000003</v>
      </c>
      <c r="E304" s="37">
        <v>2</v>
      </c>
    </row>
    <row r="305" spans="2:5" x14ac:dyDescent="0.35">
      <c r="B305" s="28" t="s">
        <v>926</v>
      </c>
      <c r="C305" s="28" t="s">
        <v>928</v>
      </c>
      <c r="D305" s="39">
        <v>35.1</v>
      </c>
      <c r="E305" s="37">
        <v>1.9</v>
      </c>
    </row>
    <row r="306" spans="2:5" x14ac:dyDescent="0.35">
      <c r="B306" s="28" t="s">
        <v>926</v>
      </c>
      <c r="C306" s="28" t="s">
        <v>929</v>
      </c>
      <c r="D306" s="39">
        <v>28</v>
      </c>
      <c r="E306" s="37" t="s">
        <v>614</v>
      </c>
    </row>
    <row r="307" spans="2:5" x14ac:dyDescent="0.35">
      <c r="B307" s="28" t="s">
        <v>926</v>
      </c>
      <c r="C307" s="28" t="s">
        <v>930</v>
      </c>
      <c r="D307" s="39">
        <v>34.1</v>
      </c>
      <c r="E307" s="37">
        <v>2.4</v>
      </c>
    </row>
    <row r="308" spans="2:5" x14ac:dyDescent="0.35">
      <c r="B308" s="28" t="s">
        <v>926</v>
      </c>
      <c r="C308" s="28" t="s">
        <v>931</v>
      </c>
      <c r="D308" s="39">
        <v>31.1</v>
      </c>
      <c r="E308" s="37">
        <v>2.6</v>
      </c>
    </row>
    <row r="309" spans="2:5" x14ac:dyDescent="0.35">
      <c r="B309" s="28" t="s">
        <v>926</v>
      </c>
      <c r="C309" s="28" t="s">
        <v>932</v>
      </c>
      <c r="D309" s="39">
        <v>24.7</v>
      </c>
      <c r="E309" s="37">
        <v>3.5</v>
      </c>
    </row>
    <row r="310" spans="2:5" x14ac:dyDescent="0.35">
      <c r="B310" s="28" t="s">
        <v>926</v>
      </c>
      <c r="C310" s="28" t="s">
        <v>933</v>
      </c>
      <c r="D310" s="39">
        <v>35.1</v>
      </c>
      <c r="E310" s="37">
        <v>2</v>
      </c>
    </row>
    <row r="311" spans="2:5" x14ac:dyDescent="0.35">
      <c r="B311" s="28" t="s">
        <v>926</v>
      </c>
      <c r="C311" s="28" t="s">
        <v>934</v>
      </c>
      <c r="D311" s="39">
        <v>34.299999999999997</v>
      </c>
      <c r="E311" s="37">
        <v>2</v>
      </c>
    </row>
    <row r="312" spans="2:5" x14ac:dyDescent="0.35">
      <c r="B312" s="28" t="s">
        <v>926</v>
      </c>
      <c r="C312" s="28" t="s">
        <v>935</v>
      </c>
      <c r="D312" s="39">
        <v>33</v>
      </c>
      <c r="E312" s="37" t="s">
        <v>614</v>
      </c>
    </row>
    <row r="313" spans="2:5" x14ac:dyDescent="0.35">
      <c r="B313" s="28" t="s">
        <v>926</v>
      </c>
      <c r="C313" s="28" t="s">
        <v>936</v>
      </c>
      <c r="D313" s="39">
        <v>33.700000000000003</v>
      </c>
      <c r="E313" s="37">
        <v>2</v>
      </c>
    </row>
    <row r="314" spans="2:5" x14ac:dyDescent="0.35">
      <c r="B314" s="28" t="s">
        <v>926</v>
      </c>
      <c r="C314" s="28" t="s">
        <v>937</v>
      </c>
      <c r="D314" s="39">
        <v>36.1</v>
      </c>
      <c r="E314" s="37">
        <v>1.9</v>
      </c>
    </row>
    <row r="315" spans="2:5" x14ac:dyDescent="0.35">
      <c r="B315" s="28" t="s">
        <v>926</v>
      </c>
      <c r="C315" s="28" t="s">
        <v>938</v>
      </c>
      <c r="D315" s="39">
        <v>28</v>
      </c>
      <c r="E315" s="37" t="s">
        <v>614</v>
      </c>
    </row>
    <row r="316" spans="2:5" x14ac:dyDescent="0.35">
      <c r="B316" s="28" t="s">
        <v>926</v>
      </c>
      <c r="C316" s="28" t="s">
        <v>939</v>
      </c>
      <c r="D316" s="39">
        <v>34.1</v>
      </c>
      <c r="E316" s="37">
        <v>2.4</v>
      </c>
    </row>
    <row r="317" spans="2:5" x14ac:dyDescent="0.35">
      <c r="B317" s="28" t="s">
        <v>926</v>
      </c>
      <c r="C317" s="28" t="s">
        <v>940</v>
      </c>
      <c r="D317" s="39">
        <v>31.1</v>
      </c>
      <c r="E317" s="37">
        <v>2.6</v>
      </c>
    </row>
    <row r="318" spans="2:5" x14ac:dyDescent="0.35">
      <c r="B318" s="28" t="s">
        <v>926</v>
      </c>
      <c r="C318" s="28" t="s">
        <v>941</v>
      </c>
      <c r="D318" s="39">
        <v>24.7</v>
      </c>
      <c r="E318" s="37">
        <v>3.5</v>
      </c>
    </row>
    <row r="319" spans="2:5" x14ac:dyDescent="0.35">
      <c r="B319" s="28" t="s">
        <v>926</v>
      </c>
      <c r="C319" s="28" t="s">
        <v>942</v>
      </c>
      <c r="D319" s="39">
        <v>34</v>
      </c>
      <c r="E319" s="37">
        <v>1.9</v>
      </c>
    </row>
    <row r="320" spans="2:5" x14ac:dyDescent="0.35">
      <c r="B320" s="28" t="s">
        <v>926</v>
      </c>
      <c r="C320" s="28" t="s">
        <v>943</v>
      </c>
      <c r="D320" s="39">
        <v>34.299999999999997</v>
      </c>
      <c r="E320" s="37">
        <v>2</v>
      </c>
    </row>
    <row r="321" spans="2:5" x14ac:dyDescent="0.35">
      <c r="B321" s="28" t="s">
        <v>926</v>
      </c>
      <c r="C321" s="28" t="s">
        <v>944</v>
      </c>
      <c r="D321" s="39">
        <v>23.5</v>
      </c>
      <c r="E321" s="37">
        <v>4.0999999999999996</v>
      </c>
    </row>
    <row r="322" spans="2:5" x14ac:dyDescent="0.35">
      <c r="B322" s="28" t="s">
        <v>926</v>
      </c>
      <c r="C322" s="28" t="s">
        <v>945</v>
      </c>
      <c r="D322" s="39">
        <v>33.700000000000003</v>
      </c>
      <c r="E322" s="37">
        <v>2</v>
      </c>
    </row>
    <row r="323" spans="2:5" x14ac:dyDescent="0.35">
      <c r="B323" s="28" t="s">
        <v>926</v>
      </c>
      <c r="C323" s="28" t="s">
        <v>946</v>
      </c>
      <c r="D323" s="39">
        <v>36.1</v>
      </c>
      <c r="E323" s="37">
        <v>1.9</v>
      </c>
    </row>
    <row r="324" spans="2:5" x14ac:dyDescent="0.35">
      <c r="B324" s="28" t="s">
        <v>926</v>
      </c>
      <c r="C324" s="28" t="s">
        <v>947</v>
      </c>
      <c r="D324" s="39">
        <v>28</v>
      </c>
      <c r="E324" s="37" t="s">
        <v>614</v>
      </c>
    </row>
    <row r="325" spans="2:5" x14ac:dyDescent="0.35">
      <c r="B325" s="28" t="s">
        <v>926</v>
      </c>
      <c r="C325" s="28" t="s">
        <v>948</v>
      </c>
      <c r="D325" s="39">
        <v>34.1</v>
      </c>
      <c r="E325" s="37">
        <v>2.4</v>
      </c>
    </row>
    <row r="326" spans="2:5" x14ac:dyDescent="0.35">
      <c r="B326" s="28" t="s">
        <v>926</v>
      </c>
      <c r="C326" s="28" t="s">
        <v>949</v>
      </c>
      <c r="D326" s="39">
        <v>31.1</v>
      </c>
      <c r="E326" s="37">
        <v>2.6</v>
      </c>
    </row>
    <row r="327" spans="2:5" x14ac:dyDescent="0.35">
      <c r="B327" s="28" t="s">
        <v>926</v>
      </c>
      <c r="C327" s="28" t="s">
        <v>950</v>
      </c>
      <c r="D327" s="39">
        <v>24.7</v>
      </c>
      <c r="E327" s="37">
        <v>3.5</v>
      </c>
    </row>
    <row r="328" spans="2:5" x14ac:dyDescent="0.35">
      <c r="B328" s="28" t="s">
        <v>926</v>
      </c>
      <c r="C328" s="28" t="s">
        <v>951</v>
      </c>
      <c r="D328" s="39">
        <v>34</v>
      </c>
      <c r="E328" s="37">
        <v>1.9</v>
      </c>
    </row>
    <row r="329" spans="2:5" x14ac:dyDescent="0.35">
      <c r="B329" s="28" t="s">
        <v>926</v>
      </c>
      <c r="C329" s="28" t="s">
        <v>952</v>
      </c>
      <c r="D329" s="39">
        <v>34.299999999999997</v>
      </c>
      <c r="E329" s="37">
        <v>2</v>
      </c>
    </row>
    <row r="330" spans="2:5" x14ac:dyDescent="0.35">
      <c r="B330" s="28" t="s">
        <v>926</v>
      </c>
      <c r="C330" s="28" t="s">
        <v>953</v>
      </c>
      <c r="D330" s="39">
        <v>27.7</v>
      </c>
      <c r="E330" s="37">
        <v>3.6</v>
      </c>
    </row>
    <row r="331" spans="2:5" x14ac:dyDescent="0.35">
      <c r="B331" s="28" t="s">
        <v>954</v>
      </c>
      <c r="C331" s="28" t="s">
        <v>955</v>
      </c>
      <c r="D331" s="39">
        <v>42.5</v>
      </c>
      <c r="E331" s="37">
        <v>7.0000000000000007E-2</v>
      </c>
    </row>
    <row r="332" spans="2:5" x14ac:dyDescent="0.35">
      <c r="B332" s="28" t="s">
        <v>954</v>
      </c>
      <c r="C332" s="28" t="s">
        <v>956</v>
      </c>
      <c r="D332" s="39">
        <v>44.2</v>
      </c>
      <c r="E332" s="37">
        <v>0.54</v>
      </c>
    </row>
    <row r="333" spans="2:5" x14ac:dyDescent="0.35">
      <c r="B333" s="28" t="s">
        <v>235</v>
      </c>
      <c r="C333" s="28" t="s">
        <v>957</v>
      </c>
      <c r="D333" s="39">
        <v>31.4</v>
      </c>
      <c r="E333" s="37">
        <v>2.5</v>
      </c>
    </row>
    <row r="334" spans="2:5" x14ac:dyDescent="0.35">
      <c r="B334" s="28" t="s">
        <v>235</v>
      </c>
      <c r="C334" s="28" t="s">
        <v>958</v>
      </c>
      <c r="D334" s="39">
        <v>38</v>
      </c>
      <c r="E334" s="37" t="s">
        <v>614</v>
      </c>
    </row>
    <row r="335" spans="2:5" x14ac:dyDescent="0.35">
      <c r="B335" s="28" t="s">
        <v>235</v>
      </c>
      <c r="C335" s="28" t="s">
        <v>959</v>
      </c>
      <c r="D335" s="39">
        <v>23.3</v>
      </c>
      <c r="E335" s="37">
        <v>3.4</v>
      </c>
    </row>
    <row r="336" spans="2:5" x14ac:dyDescent="0.35">
      <c r="B336" s="28" t="s">
        <v>960</v>
      </c>
      <c r="C336" s="28" t="s">
        <v>961</v>
      </c>
      <c r="D336" s="39">
        <v>43.6</v>
      </c>
      <c r="E336" s="37">
        <v>0</v>
      </c>
    </row>
    <row r="337" spans="2:5" x14ac:dyDescent="0.35">
      <c r="B337" s="28" t="s">
        <v>960</v>
      </c>
      <c r="C337" s="28" t="s">
        <v>962</v>
      </c>
      <c r="D337" s="39">
        <v>36.1</v>
      </c>
      <c r="E337" s="37">
        <v>0.2</v>
      </c>
    </row>
    <row r="338" spans="2:5" x14ac:dyDescent="0.35">
      <c r="B338" s="28" t="s">
        <v>960</v>
      </c>
      <c r="C338" s="28" t="s">
        <v>963</v>
      </c>
      <c r="D338" s="39">
        <v>40.4</v>
      </c>
      <c r="E338" s="37">
        <v>0.2</v>
      </c>
    </row>
    <row r="339" spans="2:5" x14ac:dyDescent="0.35">
      <c r="B339" s="28" t="s">
        <v>960</v>
      </c>
      <c r="C339" s="28" t="s">
        <v>964</v>
      </c>
      <c r="D339" s="39">
        <v>43.3</v>
      </c>
      <c r="E339" s="37">
        <v>0.43</v>
      </c>
    </row>
    <row r="340" spans="2:5" x14ac:dyDescent="0.35">
      <c r="B340" s="28" t="s">
        <v>960</v>
      </c>
      <c r="C340" s="28" t="s">
        <v>965</v>
      </c>
      <c r="D340" s="39">
        <v>41.3</v>
      </c>
      <c r="E340" s="37">
        <v>0.3</v>
      </c>
    </row>
    <row r="341" spans="2:5" x14ac:dyDescent="0.35">
      <c r="B341" s="28" t="s">
        <v>960</v>
      </c>
      <c r="C341" s="28" t="s">
        <v>966</v>
      </c>
      <c r="D341" s="39">
        <v>37.6</v>
      </c>
      <c r="E341" s="37">
        <v>0.2</v>
      </c>
    </row>
    <row r="342" spans="2:5" x14ac:dyDescent="0.35">
      <c r="B342" s="28" t="s">
        <v>960</v>
      </c>
      <c r="C342" s="28" t="s">
        <v>967</v>
      </c>
      <c r="D342" s="39">
        <v>42.3</v>
      </c>
      <c r="E342" s="37">
        <v>0.3</v>
      </c>
    </row>
    <row r="343" spans="2:5" x14ac:dyDescent="0.35">
      <c r="B343" s="28" t="s">
        <v>960</v>
      </c>
      <c r="C343" s="28" t="s">
        <v>968</v>
      </c>
      <c r="D343" s="39">
        <v>41</v>
      </c>
      <c r="E343" s="37">
        <v>0.4</v>
      </c>
    </row>
    <row r="344" spans="2:5" x14ac:dyDescent="0.35">
      <c r="B344" s="28" t="s">
        <v>960</v>
      </c>
      <c r="C344" s="28" t="s">
        <v>969</v>
      </c>
      <c r="D344" s="39">
        <v>38.299999999999997</v>
      </c>
      <c r="E344" s="37">
        <v>0.2</v>
      </c>
    </row>
    <row r="345" spans="2:5" x14ac:dyDescent="0.35">
      <c r="B345" s="28" t="s">
        <v>960</v>
      </c>
      <c r="C345" s="28" t="s">
        <v>970</v>
      </c>
      <c r="D345" s="39">
        <v>65</v>
      </c>
      <c r="E345" s="37">
        <v>0.1</v>
      </c>
    </row>
    <row r="346" spans="2:5" x14ac:dyDescent="0.35">
      <c r="B346" s="28" t="s">
        <v>960</v>
      </c>
      <c r="C346" s="28" t="s">
        <v>971</v>
      </c>
      <c r="D346" s="39">
        <v>42.1</v>
      </c>
      <c r="E346" s="37">
        <v>7.0000000000000007E-2</v>
      </c>
    </row>
    <row r="347" spans="2:5" x14ac:dyDescent="0.35">
      <c r="B347" s="28" t="s">
        <v>263</v>
      </c>
      <c r="C347" s="28" t="s">
        <v>972</v>
      </c>
      <c r="D347" s="39">
        <v>36.299999999999997</v>
      </c>
      <c r="E347" s="37">
        <v>0.1</v>
      </c>
    </row>
    <row r="348" spans="2:5" x14ac:dyDescent="0.35">
      <c r="B348" s="28" t="s">
        <v>263</v>
      </c>
      <c r="C348" s="28" t="s">
        <v>973</v>
      </c>
      <c r="D348" s="39">
        <v>37.5</v>
      </c>
      <c r="E348" s="37" t="s">
        <v>614</v>
      </c>
    </row>
    <row r="349" spans="2:5" x14ac:dyDescent="0.35">
      <c r="B349" s="28" t="s">
        <v>263</v>
      </c>
      <c r="C349" s="28" t="s">
        <v>974</v>
      </c>
      <c r="D349" s="39">
        <v>33.200000000000003</v>
      </c>
      <c r="E349" s="37">
        <v>0.1</v>
      </c>
    </row>
    <row r="350" spans="2:5" x14ac:dyDescent="0.35">
      <c r="B350" s="28" t="s">
        <v>263</v>
      </c>
      <c r="C350" s="28" t="s">
        <v>975</v>
      </c>
      <c r="D350" s="39">
        <v>44.3</v>
      </c>
      <c r="E350" s="37">
        <v>0.1</v>
      </c>
    </row>
    <row r="351" spans="2:5" x14ac:dyDescent="0.35">
      <c r="B351" s="28" t="s">
        <v>263</v>
      </c>
      <c r="C351" s="28" t="s">
        <v>973</v>
      </c>
      <c r="D351" s="39">
        <v>37.4</v>
      </c>
      <c r="E351" s="37">
        <v>0</v>
      </c>
    </row>
    <row r="352" spans="2:5" x14ac:dyDescent="0.35">
      <c r="B352" s="28" t="s">
        <v>263</v>
      </c>
      <c r="C352" s="28" t="s">
        <v>976</v>
      </c>
      <c r="D352" s="39">
        <v>26.5</v>
      </c>
      <c r="E352" s="37">
        <v>0.1</v>
      </c>
    </row>
    <row r="353" spans="2:5" x14ac:dyDescent="0.35">
      <c r="B353" s="28" t="s">
        <v>263</v>
      </c>
      <c r="C353" s="28" t="s">
        <v>977</v>
      </c>
      <c r="D353" s="39">
        <v>49</v>
      </c>
      <c r="E353" s="37" t="s">
        <v>614</v>
      </c>
    </row>
    <row r="354" spans="2:5" x14ac:dyDescent="0.35">
      <c r="B354" s="28" t="s">
        <v>263</v>
      </c>
      <c r="C354" s="28" t="s">
        <v>978</v>
      </c>
      <c r="D354" s="39">
        <v>42.6</v>
      </c>
      <c r="E354" s="37" t="s">
        <v>614</v>
      </c>
    </row>
    <row r="355" spans="2:5" x14ac:dyDescent="0.35">
      <c r="B355" s="28" t="s">
        <v>263</v>
      </c>
      <c r="C355" s="28" t="s">
        <v>979</v>
      </c>
      <c r="D355" s="39">
        <v>39</v>
      </c>
      <c r="E355" s="37">
        <v>3.6999999999999998E-2</v>
      </c>
    </row>
    <row r="356" spans="2:5" x14ac:dyDescent="0.35">
      <c r="B356" s="28" t="s">
        <v>980</v>
      </c>
      <c r="C356" s="28" t="s">
        <v>981</v>
      </c>
      <c r="D356" s="39">
        <v>28.2</v>
      </c>
      <c r="E356" s="37">
        <v>0.51</v>
      </c>
    </row>
    <row r="357" spans="2:5" x14ac:dyDescent="0.35">
      <c r="B357" s="28" t="s">
        <v>982</v>
      </c>
      <c r="C357" s="28" t="s">
        <v>983</v>
      </c>
      <c r="D357" s="39">
        <v>32.799999999999997</v>
      </c>
      <c r="E357" s="37">
        <v>1.5</v>
      </c>
    </row>
    <row r="358" spans="2:5" x14ac:dyDescent="0.35">
      <c r="B358" s="28" t="s">
        <v>982</v>
      </c>
      <c r="C358" s="28" t="s">
        <v>984</v>
      </c>
      <c r="D358" s="39">
        <v>22</v>
      </c>
      <c r="E358" s="37">
        <v>3.3</v>
      </c>
    </row>
    <row r="359" spans="2:5" x14ac:dyDescent="0.35">
      <c r="B359" s="28" t="s">
        <v>982</v>
      </c>
      <c r="C359" s="28" t="s">
        <v>985</v>
      </c>
      <c r="D359" s="39">
        <v>39</v>
      </c>
      <c r="E359" s="37" t="s">
        <v>614</v>
      </c>
    </row>
    <row r="360" spans="2:5" x14ac:dyDescent="0.35">
      <c r="B360" s="28" t="s">
        <v>982</v>
      </c>
      <c r="C360" s="28" t="s">
        <v>986</v>
      </c>
      <c r="D360" s="39">
        <v>16</v>
      </c>
      <c r="E360" s="37" t="s">
        <v>614</v>
      </c>
    </row>
    <row r="361" spans="2:5" x14ac:dyDescent="0.35">
      <c r="B361" s="28" t="s">
        <v>982</v>
      </c>
      <c r="C361" s="28" t="s">
        <v>987</v>
      </c>
      <c r="D361" s="39">
        <v>26.1</v>
      </c>
      <c r="E361" s="37">
        <v>1.72</v>
      </c>
    </row>
    <row r="362" spans="2:5" x14ac:dyDescent="0.35">
      <c r="B362" s="28" t="s">
        <v>988</v>
      </c>
      <c r="C362" s="28" t="s">
        <v>989</v>
      </c>
      <c r="D362" s="39">
        <v>19.59</v>
      </c>
      <c r="E362" s="37" t="s">
        <v>614</v>
      </c>
    </row>
    <row r="363" spans="2:5" x14ac:dyDescent="0.35">
      <c r="B363" s="28" t="s">
        <v>990</v>
      </c>
      <c r="C363" s="28" t="s">
        <v>991</v>
      </c>
      <c r="D363" s="39">
        <v>18.600000000000001</v>
      </c>
      <c r="E363" s="37">
        <v>4.5999999999999996</v>
      </c>
    </row>
    <row r="364" spans="2:5" x14ac:dyDescent="0.35">
      <c r="B364" s="28" t="s">
        <v>990</v>
      </c>
      <c r="C364" s="28" t="s">
        <v>992</v>
      </c>
      <c r="D364" s="39">
        <v>32.799999999999997</v>
      </c>
      <c r="E364" s="37">
        <v>1.9</v>
      </c>
    </row>
    <row r="365" spans="2:5" x14ac:dyDescent="0.35">
      <c r="B365" s="28" t="s">
        <v>990</v>
      </c>
      <c r="C365" s="28" t="s">
        <v>993</v>
      </c>
      <c r="D365" s="39">
        <v>28.5</v>
      </c>
      <c r="E365" s="37">
        <v>2.9</v>
      </c>
    </row>
    <row r="366" spans="2:5" x14ac:dyDescent="0.35">
      <c r="B366" s="28" t="s">
        <v>990</v>
      </c>
      <c r="C366" s="28" t="s">
        <v>959</v>
      </c>
      <c r="D366" s="39">
        <v>23.3</v>
      </c>
      <c r="E366" s="37">
        <v>3.4</v>
      </c>
    </row>
    <row r="367" spans="2:5" x14ac:dyDescent="0.35">
      <c r="B367" s="28" t="s">
        <v>990</v>
      </c>
      <c r="C367" s="28" t="s">
        <v>944</v>
      </c>
      <c r="D367" s="39">
        <v>23.5</v>
      </c>
      <c r="E367" s="37">
        <v>4.0999999999999996</v>
      </c>
    </row>
    <row r="368" spans="2:5" x14ac:dyDescent="0.35">
      <c r="B368" s="28" t="s">
        <v>990</v>
      </c>
      <c r="C368" s="28" t="s">
        <v>994</v>
      </c>
      <c r="D368" s="39">
        <v>23.1</v>
      </c>
      <c r="E368" s="37" t="s">
        <v>614</v>
      </c>
    </row>
    <row r="369" spans="2:5" x14ac:dyDescent="0.35">
      <c r="B369" s="28" t="s">
        <v>990</v>
      </c>
      <c r="C369" s="28" t="s">
        <v>995</v>
      </c>
      <c r="D369" s="39">
        <v>23.4</v>
      </c>
      <c r="E369" s="37">
        <v>3.8</v>
      </c>
    </row>
    <row r="370" spans="2:5" x14ac:dyDescent="0.35">
      <c r="B370" s="28" t="s">
        <v>313</v>
      </c>
      <c r="C370" s="28" t="s">
        <v>996</v>
      </c>
      <c r="D370" s="39">
        <v>29.7</v>
      </c>
      <c r="E370" s="37">
        <v>0.3</v>
      </c>
    </row>
    <row r="371" spans="2:5" x14ac:dyDescent="0.35">
      <c r="B371" s="28" t="s">
        <v>313</v>
      </c>
      <c r="C371" s="28" t="s">
        <v>997</v>
      </c>
      <c r="D371" s="39">
        <v>36.200000000000003</v>
      </c>
      <c r="E371" s="37">
        <v>0.1</v>
      </c>
    </row>
    <row r="372" spans="2:5" x14ac:dyDescent="0.35">
      <c r="B372" s="28" t="s">
        <v>313</v>
      </c>
      <c r="C372" s="28" t="s">
        <v>998</v>
      </c>
      <c r="D372" s="39">
        <v>40.9</v>
      </c>
      <c r="E372" s="37">
        <v>0.1</v>
      </c>
    </row>
    <row r="373" spans="2:5" x14ac:dyDescent="0.35">
      <c r="B373" s="28" t="s">
        <v>313</v>
      </c>
      <c r="C373" s="28" t="s">
        <v>999</v>
      </c>
      <c r="D373" s="39">
        <v>35.799999999999997</v>
      </c>
      <c r="E373" s="37">
        <v>0.1</v>
      </c>
    </row>
    <row r="374" spans="2:5" x14ac:dyDescent="0.35">
      <c r="B374" s="28" t="s">
        <v>313</v>
      </c>
      <c r="C374" s="28" t="s">
        <v>1000</v>
      </c>
      <c r="D374" s="39">
        <v>25.2</v>
      </c>
      <c r="E374" s="37">
        <v>0.2</v>
      </c>
    </row>
    <row r="375" spans="2:5" x14ac:dyDescent="0.35">
      <c r="B375" s="28" t="s">
        <v>313</v>
      </c>
      <c r="C375" s="28" t="s">
        <v>1001</v>
      </c>
      <c r="D375" s="39">
        <v>36.6</v>
      </c>
      <c r="E375" s="37">
        <v>0.1</v>
      </c>
    </row>
    <row r="376" spans="2:5" x14ac:dyDescent="0.35">
      <c r="B376" s="28" t="s">
        <v>313</v>
      </c>
      <c r="C376" s="28" t="s">
        <v>1002</v>
      </c>
      <c r="D376" s="39">
        <v>33</v>
      </c>
      <c r="E376" s="37">
        <v>0.2</v>
      </c>
    </row>
    <row r="377" spans="2:5" x14ac:dyDescent="0.35">
      <c r="B377" s="28" t="s">
        <v>313</v>
      </c>
      <c r="C377" s="28" t="s">
        <v>1003</v>
      </c>
      <c r="D377" s="39">
        <v>36.700000000000003</v>
      </c>
      <c r="E377" s="37">
        <v>0.1</v>
      </c>
    </row>
    <row r="378" spans="2:5" x14ac:dyDescent="0.35">
      <c r="B378" s="28" t="s">
        <v>313</v>
      </c>
      <c r="C378" s="28" t="s">
        <v>1004</v>
      </c>
      <c r="D378" s="39">
        <v>40.9</v>
      </c>
      <c r="E378" s="37">
        <v>0.1</v>
      </c>
    </row>
    <row r="379" spans="2:5" x14ac:dyDescent="0.35">
      <c r="B379" s="28" t="s">
        <v>313</v>
      </c>
      <c r="C379" s="28" t="s">
        <v>1005</v>
      </c>
      <c r="D379" s="39">
        <v>47.3</v>
      </c>
      <c r="E379" s="37" t="s">
        <v>614</v>
      </c>
    </row>
    <row r="380" spans="2:5" x14ac:dyDescent="0.35">
      <c r="B380" s="28" t="s">
        <v>313</v>
      </c>
      <c r="C380" s="28" t="s">
        <v>1006</v>
      </c>
      <c r="D380" s="39">
        <v>35.1</v>
      </c>
      <c r="E380" s="37" t="s">
        <v>614</v>
      </c>
    </row>
    <row r="381" spans="2:5" x14ac:dyDescent="0.35">
      <c r="B381" s="28" t="s">
        <v>313</v>
      </c>
      <c r="C381" s="28" t="s">
        <v>1007</v>
      </c>
      <c r="D381" s="39">
        <v>36</v>
      </c>
      <c r="E381" s="37" t="s">
        <v>614</v>
      </c>
    </row>
    <row r="382" spans="2:5" x14ac:dyDescent="0.35">
      <c r="B382" s="28" t="s">
        <v>313</v>
      </c>
      <c r="C382" s="28" t="s">
        <v>1008</v>
      </c>
      <c r="D382" s="39">
        <v>35.200000000000003</v>
      </c>
      <c r="E382" s="37" t="s">
        <v>614</v>
      </c>
    </row>
    <row r="383" spans="2:5" x14ac:dyDescent="0.35">
      <c r="B383" s="28" t="s">
        <v>313</v>
      </c>
      <c r="C383" s="28" t="s">
        <v>1009</v>
      </c>
      <c r="D383" s="39">
        <v>47</v>
      </c>
      <c r="E383" s="37">
        <v>0.06</v>
      </c>
    </row>
    <row r="384" spans="2:5" x14ac:dyDescent="0.35">
      <c r="B384" s="28" t="s">
        <v>313</v>
      </c>
      <c r="C384" s="28" t="s">
        <v>1010</v>
      </c>
      <c r="D384" s="39">
        <v>42.3</v>
      </c>
      <c r="E384" s="37">
        <v>0.01</v>
      </c>
    </row>
    <row r="385" spans="2:5" x14ac:dyDescent="0.35">
      <c r="B385" s="28" t="s">
        <v>313</v>
      </c>
      <c r="C385" s="28" t="s">
        <v>1011</v>
      </c>
      <c r="D385" s="39">
        <v>39.6</v>
      </c>
      <c r="E385" s="37" t="s">
        <v>614</v>
      </c>
    </row>
    <row r="386" spans="2:5" x14ac:dyDescent="0.35">
      <c r="B386" s="28" t="s">
        <v>313</v>
      </c>
      <c r="C386" s="28" t="s">
        <v>1012</v>
      </c>
      <c r="D386" s="39">
        <v>36.9</v>
      </c>
      <c r="E386" s="37" t="s">
        <v>614</v>
      </c>
    </row>
    <row r="387" spans="2:5" x14ac:dyDescent="0.35">
      <c r="B387" s="28" t="s">
        <v>313</v>
      </c>
      <c r="C387" s="28" t="s">
        <v>1013</v>
      </c>
      <c r="D387" s="39">
        <v>28.1</v>
      </c>
      <c r="E387" s="37" t="s">
        <v>614</v>
      </c>
    </row>
    <row r="388" spans="2:5" x14ac:dyDescent="0.35">
      <c r="B388" s="28" t="s">
        <v>313</v>
      </c>
      <c r="C388" s="28" t="s">
        <v>1014</v>
      </c>
      <c r="D388" s="39">
        <v>31.7</v>
      </c>
      <c r="E388" s="37">
        <v>0.21</v>
      </c>
    </row>
    <row r="389" spans="2:5" x14ac:dyDescent="0.35">
      <c r="B389" s="28" t="s">
        <v>313</v>
      </c>
      <c r="C389" s="28" t="s">
        <v>1015</v>
      </c>
      <c r="D389" s="39">
        <v>39</v>
      </c>
      <c r="E389" s="37">
        <v>0.09</v>
      </c>
    </row>
    <row r="390" spans="2:5" x14ac:dyDescent="0.35">
      <c r="B390" s="28" t="s">
        <v>313</v>
      </c>
      <c r="C390" s="28" t="s">
        <v>1016</v>
      </c>
      <c r="D390" s="39">
        <v>45.17</v>
      </c>
      <c r="E390" s="37">
        <v>0.06</v>
      </c>
    </row>
    <row r="391" spans="2:5" x14ac:dyDescent="0.35">
      <c r="B391" s="28" t="s">
        <v>313</v>
      </c>
      <c r="C391" s="28" t="s">
        <v>1017</v>
      </c>
      <c r="D391" s="39">
        <v>38</v>
      </c>
      <c r="E391" s="37" t="s">
        <v>614</v>
      </c>
    </row>
    <row r="392" spans="2:5" x14ac:dyDescent="0.35">
      <c r="B392" s="28" t="s">
        <v>313</v>
      </c>
      <c r="C392" s="28" t="s">
        <v>1018</v>
      </c>
      <c r="D392" s="39">
        <v>47.2</v>
      </c>
      <c r="E392" s="37">
        <v>4.3999999999999997E-2</v>
      </c>
    </row>
    <row r="393" spans="2:5" x14ac:dyDescent="0.35">
      <c r="B393" s="28" t="s">
        <v>1019</v>
      </c>
      <c r="C393" s="28" t="s">
        <v>1020</v>
      </c>
      <c r="D393" s="39">
        <v>43.4</v>
      </c>
      <c r="E393" s="37">
        <v>0.2</v>
      </c>
    </row>
    <row r="394" spans="2:5" x14ac:dyDescent="0.35">
      <c r="B394" s="28" t="s">
        <v>1019</v>
      </c>
      <c r="C394" s="28" t="s">
        <v>1021</v>
      </c>
      <c r="D394" s="39">
        <v>42</v>
      </c>
      <c r="E394" s="37">
        <v>0.1</v>
      </c>
    </row>
    <row r="395" spans="2:5" x14ac:dyDescent="0.35">
      <c r="B395" s="28" t="s">
        <v>1019</v>
      </c>
      <c r="C395" s="28" t="s">
        <v>1022</v>
      </c>
      <c r="D395" s="39">
        <v>38.4</v>
      </c>
      <c r="E395" s="37">
        <v>0.3</v>
      </c>
    </row>
    <row r="396" spans="2:5" x14ac:dyDescent="0.35">
      <c r="B396" s="28" t="s">
        <v>1019</v>
      </c>
      <c r="C396" s="28" t="s">
        <v>1023</v>
      </c>
      <c r="D396" s="39">
        <v>29</v>
      </c>
      <c r="E396" s="37" t="s">
        <v>614</v>
      </c>
    </row>
    <row r="397" spans="2:5" x14ac:dyDescent="0.35">
      <c r="B397" s="28" t="s">
        <v>1019</v>
      </c>
      <c r="C397" s="28" t="s">
        <v>1024</v>
      </c>
      <c r="D397" s="39">
        <v>37.1</v>
      </c>
      <c r="E397" s="37" t="s">
        <v>614</v>
      </c>
    </row>
    <row r="398" spans="2:5" x14ac:dyDescent="0.35">
      <c r="B398" s="28" t="s">
        <v>1019</v>
      </c>
      <c r="C398" s="28" t="s">
        <v>1025</v>
      </c>
      <c r="D398" s="39">
        <v>28.6</v>
      </c>
      <c r="E398" s="37">
        <v>0.4</v>
      </c>
    </row>
    <row r="399" spans="2:5" x14ac:dyDescent="0.35">
      <c r="B399" s="28" t="s">
        <v>1019</v>
      </c>
      <c r="C399" s="28" t="s">
        <v>1026</v>
      </c>
      <c r="D399" s="39">
        <v>32.5</v>
      </c>
      <c r="E399" s="37">
        <v>0.2</v>
      </c>
    </row>
    <row r="400" spans="2:5" x14ac:dyDescent="0.35">
      <c r="B400" s="28" t="s">
        <v>1019</v>
      </c>
      <c r="C400" s="28" t="s">
        <v>1027</v>
      </c>
      <c r="D400" s="39">
        <v>33.1</v>
      </c>
      <c r="E400" s="37">
        <v>0.19</v>
      </c>
    </row>
    <row r="401" spans="2:5" x14ac:dyDescent="0.35">
      <c r="B401" s="28" t="s">
        <v>1019</v>
      </c>
      <c r="C401" s="28" t="s">
        <v>1028</v>
      </c>
      <c r="D401" s="39">
        <v>28.3</v>
      </c>
      <c r="E401" s="37">
        <v>0.31</v>
      </c>
    </row>
    <row r="402" spans="2:5" x14ac:dyDescent="0.35">
      <c r="B402" s="28" t="s">
        <v>1019</v>
      </c>
      <c r="C402" s="28" t="s">
        <v>1029</v>
      </c>
      <c r="D402" s="39">
        <v>39.6</v>
      </c>
      <c r="E402" s="37" t="s">
        <v>614</v>
      </c>
    </row>
    <row r="403" spans="2:5" x14ac:dyDescent="0.35">
      <c r="B403" s="28" t="s">
        <v>1019</v>
      </c>
      <c r="C403" s="28" t="s">
        <v>1030</v>
      </c>
      <c r="D403" s="39">
        <v>62</v>
      </c>
      <c r="E403" s="37">
        <v>0.02</v>
      </c>
    </row>
    <row r="404" spans="2:5" x14ac:dyDescent="0.35">
      <c r="B404" s="28" t="s">
        <v>329</v>
      </c>
      <c r="C404" s="28" t="s">
        <v>1031</v>
      </c>
      <c r="D404" s="39">
        <v>36.299999999999997</v>
      </c>
      <c r="E404" s="37">
        <v>0.8</v>
      </c>
    </row>
    <row r="405" spans="2:5" x14ac:dyDescent="0.35">
      <c r="B405" s="28" t="s">
        <v>1032</v>
      </c>
      <c r="C405" s="28" t="s">
        <v>1033</v>
      </c>
      <c r="D405" s="39">
        <v>44</v>
      </c>
      <c r="E405" s="37">
        <v>0.04</v>
      </c>
    </row>
    <row r="406" spans="2:5" x14ac:dyDescent="0.35">
      <c r="B406" s="28" t="s">
        <v>341</v>
      </c>
      <c r="C406" s="28" t="s">
        <v>1034</v>
      </c>
      <c r="D406" s="39">
        <v>34</v>
      </c>
      <c r="E406" s="37">
        <v>0.3</v>
      </c>
    </row>
    <row r="407" spans="2:5" x14ac:dyDescent="0.35">
      <c r="B407" s="28" t="s">
        <v>341</v>
      </c>
      <c r="C407" s="28" t="s">
        <v>1035</v>
      </c>
      <c r="D407" s="39">
        <v>32.700000000000003</v>
      </c>
      <c r="E407" s="37">
        <v>0.1</v>
      </c>
    </row>
    <row r="408" spans="2:5" x14ac:dyDescent="0.35">
      <c r="B408" s="28" t="s">
        <v>341</v>
      </c>
      <c r="C408" s="28" t="s">
        <v>1036</v>
      </c>
      <c r="D408" s="39">
        <v>37.5</v>
      </c>
      <c r="E408" s="37" t="s">
        <v>614</v>
      </c>
    </row>
    <row r="409" spans="2:5" x14ac:dyDescent="0.35">
      <c r="B409" s="28" t="s">
        <v>341</v>
      </c>
      <c r="C409" s="28" t="s">
        <v>1037</v>
      </c>
      <c r="D409" s="39">
        <v>22.6</v>
      </c>
      <c r="E409" s="37" t="s">
        <v>614</v>
      </c>
    </row>
    <row r="410" spans="2:5" x14ac:dyDescent="0.35">
      <c r="B410" s="28" t="s">
        <v>341</v>
      </c>
      <c r="C410" s="28" t="s">
        <v>1038</v>
      </c>
      <c r="D410" s="39">
        <v>34.299999999999997</v>
      </c>
      <c r="E410" s="37" t="s">
        <v>614</v>
      </c>
    </row>
    <row r="411" spans="2:5" x14ac:dyDescent="0.35">
      <c r="B411" s="28" t="s">
        <v>341</v>
      </c>
      <c r="C411" s="28" t="s">
        <v>1039</v>
      </c>
      <c r="D411" s="39">
        <v>20.7</v>
      </c>
      <c r="E411" s="37" t="s">
        <v>614</v>
      </c>
    </row>
    <row r="412" spans="2:5" x14ac:dyDescent="0.35">
      <c r="B412" s="28" t="s">
        <v>341</v>
      </c>
      <c r="C412" s="28" t="s">
        <v>1040</v>
      </c>
      <c r="D412" s="39">
        <v>20.8</v>
      </c>
      <c r="E412" s="37" t="s">
        <v>614</v>
      </c>
    </row>
    <row r="413" spans="2:5" x14ac:dyDescent="0.35">
      <c r="B413" s="28" t="s">
        <v>341</v>
      </c>
      <c r="C413" s="28" t="s">
        <v>1041</v>
      </c>
      <c r="D413" s="39">
        <v>25.7</v>
      </c>
      <c r="E413" s="37" t="s">
        <v>614</v>
      </c>
    </row>
    <row r="414" spans="2:5" x14ac:dyDescent="0.35">
      <c r="B414" s="28" t="s">
        <v>1042</v>
      </c>
      <c r="C414" s="28" t="s">
        <v>1043</v>
      </c>
      <c r="D414" s="39">
        <v>26.5</v>
      </c>
      <c r="E414" s="37" t="s">
        <v>614</v>
      </c>
    </row>
    <row r="415" spans="2:5" x14ac:dyDescent="0.35">
      <c r="B415" s="28" t="s">
        <v>1042</v>
      </c>
      <c r="C415" s="28" t="s">
        <v>1044</v>
      </c>
      <c r="D415" s="39" t="s">
        <v>614</v>
      </c>
      <c r="E415" s="37" t="s">
        <v>614</v>
      </c>
    </row>
    <row r="416" spans="2:5" x14ac:dyDescent="0.35">
      <c r="B416" s="28" t="s">
        <v>349</v>
      </c>
      <c r="C416" s="28" t="s">
        <v>1045</v>
      </c>
      <c r="D416" s="39">
        <v>41.7</v>
      </c>
      <c r="E416" s="37">
        <v>1.3</v>
      </c>
    </row>
    <row r="417" spans="2:5" x14ac:dyDescent="0.35">
      <c r="B417" s="28" t="s">
        <v>349</v>
      </c>
      <c r="C417" s="28" t="s">
        <v>1046</v>
      </c>
      <c r="D417" s="39">
        <v>35.299999999999997</v>
      </c>
      <c r="E417" s="37">
        <v>1.6</v>
      </c>
    </row>
    <row r="418" spans="2:5" x14ac:dyDescent="0.35">
      <c r="B418" s="28" t="s">
        <v>349</v>
      </c>
      <c r="C418" s="28" t="s">
        <v>1047</v>
      </c>
      <c r="D418" s="39">
        <v>41.4</v>
      </c>
      <c r="E418" s="37" t="s">
        <v>614</v>
      </c>
    </row>
    <row r="419" spans="2:5" x14ac:dyDescent="0.35">
      <c r="B419" s="28" t="s">
        <v>1048</v>
      </c>
      <c r="C419" s="28" t="s">
        <v>1049</v>
      </c>
      <c r="D419" s="39">
        <v>54.1</v>
      </c>
      <c r="E419" s="37" t="s">
        <v>614</v>
      </c>
    </row>
    <row r="420" spans="2:5" x14ac:dyDescent="0.35">
      <c r="B420" s="28" t="s">
        <v>1048</v>
      </c>
      <c r="C420" s="28" t="s">
        <v>1050</v>
      </c>
      <c r="D420" s="39" t="s">
        <v>614</v>
      </c>
      <c r="E420" s="37" t="s">
        <v>614</v>
      </c>
    </row>
    <row r="421" spans="2:5" x14ac:dyDescent="0.35">
      <c r="B421" s="28" t="s">
        <v>1051</v>
      </c>
      <c r="C421" s="28" t="s">
        <v>1052</v>
      </c>
      <c r="D421" s="39">
        <v>31</v>
      </c>
      <c r="E421" s="37">
        <v>2</v>
      </c>
    </row>
    <row r="422" spans="2:5" x14ac:dyDescent="0.35">
      <c r="B422" s="28" t="s">
        <v>1051</v>
      </c>
      <c r="C422" s="28" t="s">
        <v>1053</v>
      </c>
      <c r="D422" s="39">
        <v>32.5</v>
      </c>
      <c r="E422" s="37">
        <v>1.4</v>
      </c>
    </row>
    <row r="423" spans="2:5" x14ac:dyDescent="0.35">
      <c r="B423" s="28" t="s">
        <v>1051</v>
      </c>
      <c r="C423" s="28" t="s">
        <v>1054</v>
      </c>
      <c r="D423" s="39">
        <v>17.600000000000001</v>
      </c>
      <c r="E423" s="37">
        <v>2.02</v>
      </c>
    </row>
    <row r="424" spans="2:5" x14ac:dyDescent="0.35">
      <c r="B424" s="28" t="s">
        <v>1051</v>
      </c>
      <c r="C424" s="28" t="s">
        <v>1055</v>
      </c>
      <c r="D424" s="39">
        <v>16.670000000000002</v>
      </c>
      <c r="E424" s="37">
        <v>2.09</v>
      </c>
    </row>
    <row r="425" spans="2:5" x14ac:dyDescent="0.35">
      <c r="B425" s="28" t="s">
        <v>1051</v>
      </c>
      <c r="C425" s="28" t="s">
        <v>1056</v>
      </c>
      <c r="D425" s="39">
        <v>37.799999999999997</v>
      </c>
      <c r="E425" s="37">
        <v>0.4</v>
      </c>
    </row>
    <row r="426" spans="2:5" x14ac:dyDescent="0.35">
      <c r="B426" s="28" t="s">
        <v>1051</v>
      </c>
      <c r="C426" s="28" t="s">
        <v>1057</v>
      </c>
      <c r="D426" s="39">
        <v>19.84</v>
      </c>
      <c r="E426" s="37">
        <v>1.95</v>
      </c>
    </row>
    <row r="427" spans="2:5" x14ac:dyDescent="0.35">
      <c r="B427" s="28" t="s">
        <v>1051</v>
      </c>
      <c r="C427" s="28" t="s">
        <v>1058</v>
      </c>
      <c r="D427" s="39">
        <v>18</v>
      </c>
      <c r="E427" s="37">
        <v>2.35</v>
      </c>
    </row>
    <row r="428" spans="2:5" x14ac:dyDescent="0.35">
      <c r="B428" s="28" t="s">
        <v>1051</v>
      </c>
      <c r="C428" s="28" t="s">
        <v>1059</v>
      </c>
      <c r="D428" s="39">
        <v>64.099999999999994</v>
      </c>
      <c r="E428" s="37">
        <v>0.01</v>
      </c>
    </row>
    <row r="429" spans="2:5" x14ac:dyDescent="0.35">
      <c r="B429" s="28" t="s">
        <v>1051</v>
      </c>
      <c r="C429" s="28" t="s">
        <v>1060</v>
      </c>
      <c r="D429" s="39">
        <v>39.700000000000003</v>
      </c>
      <c r="E429" s="37">
        <v>0.18</v>
      </c>
    </row>
    <row r="430" spans="2:5" x14ac:dyDescent="0.35">
      <c r="B430" s="28" t="s">
        <v>1061</v>
      </c>
      <c r="C430" s="28" t="s">
        <v>1062</v>
      </c>
      <c r="D430" s="39">
        <v>33.4</v>
      </c>
      <c r="E430" s="37">
        <v>1.8</v>
      </c>
    </row>
    <row r="431" spans="2:5" x14ac:dyDescent="0.35">
      <c r="B431" s="28" t="s">
        <v>1061</v>
      </c>
      <c r="C431" s="28" t="s">
        <v>1063</v>
      </c>
      <c r="D431" s="39">
        <v>27.9</v>
      </c>
      <c r="E431" s="37">
        <v>2.8</v>
      </c>
    </row>
    <row r="432" spans="2:5" x14ac:dyDescent="0.35">
      <c r="B432" s="28" t="s">
        <v>1061</v>
      </c>
      <c r="C432" s="28" t="s">
        <v>1064</v>
      </c>
      <c r="D432" s="39">
        <v>30.8</v>
      </c>
      <c r="E432" s="37">
        <v>2.4</v>
      </c>
    </row>
    <row r="433" spans="2:5" x14ac:dyDescent="0.35">
      <c r="B433" s="28" t="s">
        <v>1061</v>
      </c>
      <c r="C433" s="28" t="s">
        <v>1065</v>
      </c>
      <c r="D433" s="39">
        <v>37.799999999999997</v>
      </c>
      <c r="E433" s="37">
        <v>1.1000000000000001</v>
      </c>
    </row>
    <row r="434" spans="2:5" x14ac:dyDescent="0.35">
      <c r="B434" s="28" t="s">
        <v>1061</v>
      </c>
      <c r="C434" s="28" t="s">
        <v>1066</v>
      </c>
      <c r="D434" s="39">
        <v>33.4</v>
      </c>
      <c r="E434" s="37">
        <v>1.2</v>
      </c>
    </row>
    <row r="435" spans="2:5" x14ac:dyDescent="0.35">
      <c r="B435" s="28" t="s">
        <v>1061</v>
      </c>
      <c r="C435" s="28" t="s">
        <v>1067</v>
      </c>
      <c r="D435" s="39">
        <v>27.9</v>
      </c>
      <c r="E435" s="37">
        <v>2.8</v>
      </c>
    </row>
    <row r="436" spans="2:5" x14ac:dyDescent="0.35">
      <c r="B436" s="28" t="s">
        <v>1061</v>
      </c>
      <c r="C436" s="28" t="s">
        <v>1068</v>
      </c>
      <c r="D436" s="39">
        <v>30.8</v>
      </c>
      <c r="E436" s="37">
        <v>2.4</v>
      </c>
    </row>
    <row r="437" spans="2:5" x14ac:dyDescent="0.35">
      <c r="B437" s="28" t="s">
        <v>1061</v>
      </c>
      <c r="C437" s="28" t="s">
        <v>1069</v>
      </c>
      <c r="D437" s="39">
        <v>37.799999999999997</v>
      </c>
      <c r="E437" s="37">
        <v>1.1000000000000001</v>
      </c>
    </row>
    <row r="438" spans="2:5" x14ac:dyDescent="0.35">
      <c r="B438" s="28" t="s">
        <v>1061</v>
      </c>
      <c r="C438" s="28" t="s">
        <v>1070</v>
      </c>
      <c r="D438" s="39">
        <v>31.1</v>
      </c>
      <c r="E438" s="37">
        <v>2.5</v>
      </c>
    </row>
    <row r="439" spans="2:5" x14ac:dyDescent="0.35">
      <c r="B439" s="28" t="s">
        <v>1071</v>
      </c>
      <c r="C439" s="28" t="s">
        <v>1072</v>
      </c>
      <c r="D439" s="39">
        <v>37</v>
      </c>
      <c r="E439" s="37">
        <v>0.6</v>
      </c>
    </row>
    <row r="440" spans="2:5" x14ac:dyDescent="0.35">
      <c r="B440" s="28" t="s">
        <v>1071</v>
      </c>
      <c r="C440" s="28" t="s">
        <v>1073</v>
      </c>
      <c r="D440" s="39">
        <v>49.7</v>
      </c>
      <c r="E440" s="37">
        <v>0.1</v>
      </c>
    </row>
    <row r="441" spans="2:5" x14ac:dyDescent="0.35">
      <c r="B441" s="28" t="s">
        <v>387</v>
      </c>
      <c r="C441" s="28" t="s">
        <v>1074</v>
      </c>
      <c r="D441" s="39">
        <v>50.5</v>
      </c>
      <c r="E441" s="37">
        <v>0.1</v>
      </c>
    </row>
    <row r="442" spans="2:5" x14ac:dyDescent="0.35">
      <c r="B442" s="28" t="s">
        <v>1075</v>
      </c>
      <c r="C442" s="28" t="s">
        <v>1076</v>
      </c>
      <c r="D442" s="39">
        <v>37</v>
      </c>
      <c r="E442" s="37" t="s">
        <v>614</v>
      </c>
    </row>
    <row r="443" spans="2:5" x14ac:dyDescent="0.35">
      <c r="B443" s="28" t="s">
        <v>1075</v>
      </c>
      <c r="C443" s="28" t="s">
        <v>1077</v>
      </c>
      <c r="D443" s="39">
        <v>34</v>
      </c>
      <c r="E443" s="37" t="s">
        <v>614</v>
      </c>
    </row>
    <row r="444" spans="2:5" x14ac:dyDescent="0.35">
      <c r="B444" s="28" t="s">
        <v>1075</v>
      </c>
      <c r="C444" s="28" t="s">
        <v>1078</v>
      </c>
      <c r="D444" s="39">
        <v>26.6</v>
      </c>
      <c r="E444" s="37" t="s">
        <v>614</v>
      </c>
    </row>
    <row r="445" spans="2:5" x14ac:dyDescent="0.35">
      <c r="B445" s="28" t="s">
        <v>1079</v>
      </c>
      <c r="C445" s="28" t="s">
        <v>1080</v>
      </c>
      <c r="D445" s="39">
        <v>15</v>
      </c>
      <c r="E445" s="37" t="s">
        <v>614</v>
      </c>
    </row>
    <row r="446" spans="2:5" x14ac:dyDescent="0.35">
      <c r="B446" s="28" t="s">
        <v>1079</v>
      </c>
      <c r="C446" s="28" t="s">
        <v>1081</v>
      </c>
      <c r="D446" s="39">
        <v>35</v>
      </c>
      <c r="E446" s="37" t="s">
        <v>614</v>
      </c>
    </row>
    <row r="447" spans="2:5" x14ac:dyDescent="0.35">
      <c r="B447" s="28" t="s">
        <v>1079</v>
      </c>
      <c r="C447" s="28" t="s">
        <v>1082</v>
      </c>
      <c r="D447" s="39">
        <v>38</v>
      </c>
      <c r="E447" s="37" t="s">
        <v>614</v>
      </c>
    </row>
    <row r="448" spans="2:5" x14ac:dyDescent="0.35">
      <c r="B448" s="28" t="s">
        <v>1079</v>
      </c>
      <c r="C448" s="28" t="s">
        <v>1083</v>
      </c>
      <c r="D448" s="39">
        <v>36.5</v>
      </c>
      <c r="E448" s="37">
        <v>0.1</v>
      </c>
    </row>
    <row r="449" spans="2:5" x14ac:dyDescent="0.35">
      <c r="B449" s="28" t="s">
        <v>1079</v>
      </c>
      <c r="C449" s="28" t="s">
        <v>1084</v>
      </c>
      <c r="D449" s="39">
        <v>36</v>
      </c>
      <c r="E449" s="37">
        <v>0.6</v>
      </c>
    </row>
    <row r="450" spans="2:5" x14ac:dyDescent="0.35">
      <c r="B450" s="28" t="s">
        <v>1079</v>
      </c>
      <c r="C450" s="28" t="s">
        <v>1085</v>
      </c>
      <c r="D450" s="39">
        <v>24.9</v>
      </c>
      <c r="E450" s="37">
        <v>3.8</v>
      </c>
    </row>
    <row r="451" spans="2:5" x14ac:dyDescent="0.35">
      <c r="B451" s="28" t="s">
        <v>423</v>
      </c>
      <c r="C451" s="28" t="s">
        <v>1086</v>
      </c>
      <c r="D451" s="39">
        <v>54.1</v>
      </c>
      <c r="E451" s="37" t="s">
        <v>614</v>
      </c>
    </row>
    <row r="452" spans="2:5" x14ac:dyDescent="0.35">
      <c r="B452" s="28" t="s">
        <v>423</v>
      </c>
      <c r="C452" s="28" t="s">
        <v>1087</v>
      </c>
      <c r="D452" s="39">
        <v>41</v>
      </c>
      <c r="E452" s="37" t="s">
        <v>614</v>
      </c>
    </row>
    <row r="453" spans="2:5" x14ac:dyDescent="0.35">
      <c r="B453" s="28" t="s">
        <v>423</v>
      </c>
      <c r="C453" s="28" t="s">
        <v>1088</v>
      </c>
      <c r="D453" s="39">
        <v>30</v>
      </c>
      <c r="E453" s="37" t="s">
        <v>614</v>
      </c>
    </row>
    <row r="454" spans="2:5" x14ac:dyDescent="0.35">
      <c r="B454" s="28" t="s">
        <v>423</v>
      </c>
      <c r="C454" s="28" t="s">
        <v>1089</v>
      </c>
      <c r="D454" s="39">
        <v>27</v>
      </c>
      <c r="E454" s="37" t="s">
        <v>614</v>
      </c>
    </row>
    <row r="455" spans="2:5" x14ac:dyDescent="0.35">
      <c r="B455" s="28" t="s">
        <v>423</v>
      </c>
      <c r="C455" s="28" t="s">
        <v>1090</v>
      </c>
      <c r="D455" s="39">
        <v>42.4</v>
      </c>
      <c r="E455" s="37">
        <v>0.12</v>
      </c>
    </row>
    <row r="456" spans="2:5" x14ac:dyDescent="0.35">
      <c r="B456" s="28" t="s">
        <v>1091</v>
      </c>
      <c r="C456" s="28" t="s">
        <v>1092</v>
      </c>
      <c r="D456" s="39">
        <v>32.799999999999997</v>
      </c>
      <c r="E456" s="37">
        <v>0.3</v>
      </c>
    </row>
    <row r="457" spans="2:5" x14ac:dyDescent="0.35">
      <c r="B457" s="28" t="s">
        <v>1091</v>
      </c>
      <c r="C457" s="28" t="s">
        <v>1093</v>
      </c>
      <c r="D457" s="39">
        <v>24.8</v>
      </c>
      <c r="E457" s="37" t="s">
        <v>614</v>
      </c>
    </row>
    <row r="458" spans="2:5" x14ac:dyDescent="0.35">
      <c r="B458" s="28" t="s">
        <v>1091</v>
      </c>
      <c r="C458" s="28" t="s">
        <v>1094</v>
      </c>
      <c r="D458" s="39">
        <v>23.4</v>
      </c>
      <c r="E458" s="37">
        <v>1.2</v>
      </c>
    </row>
    <row r="459" spans="2:5" x14ac:dyDescent="0.35">
      <c r="B459" s="28" t="s">
        <v>1091</v>
      </c>
      <c r="C459" s="28" t="s">
        <v>1095</v>
      </c>
      <c r="D459" s="39">
        <v>30.84</v>
      </c>
      <c r="E459" s="37">
        <v>0.59</v>
      </c>
    </row>
    <row r="460" spans="2:5" x14ac:dyDescent="0.35">
      <c r="B460" s="28" t="s">
        <v>1096</v>
      </c>
      <c r="C460" s="28" t="s">
        <v>619</v>
      </c>
      <c r="D460" s="39">
        <v>41.9</v>
      </c>
      <c r="E460" s="37">
        <v>0.1</v>
      </c>
    </row>
    <row r="461" spans="2:5" x14ac:dyDescent="0.35">
      <c r="B461" s="28" t="s">
        <v>1096</v>
      </c>
      <c r="C461" s="28" t="s">
        <v>1097</v>
      </c>
      <c r="D461" s="39">
        <v>29</v>
      </c>
      <c r="E461" s="37">
        <v>1</v>
      </c>
    </row>
    <row r="462" spans="2:5" x14ac:dyDescent="0.35">
      <c r="B462" s="28" t="s">
        <v>1096</v>
      </c>
      <c r="C462" s="28" t="s">
        <v>1098</v>
      </c>
      <c r="D462" s="39">
        <v>43.3</v>
      </c>
      <c r="E462" s="37">
        <v>0.1</v>
      </c>
    </row>
    <row r="463" spans="2:5" x14ac:dyDescent="0.35">
      <c r="B463" s="28" t="s">
        <v>1096</v>
      </c>
      <c r="C463" s="28" t="s">
        <v>1099</v>
      </c>
      <c r="D463" s="39">
        <v>41.5</v>
      </c>
      <c r="E463" s="37" t="s">
        <v>614</v>
      </c>
    </row>
    <row r="464" spans="2:5" x14ac:dyDescent="0.35">
      <c r="B464" s="28" t="s">
        <v>1100</v>
      </c>
      <c r="C464" s="28" t="s">
        <v>1101</v>
      </c>
      <c r="D464" s="39" t="s">
        <v>614</v>
      </c>
      <c r="E464" s="37" t="s">
        <v>614</v>
      </c>
    </row>
    <row r="465" spans="2:5" x14ac:dyDescent="0.35">
      <c r="B465" s="28" t="s">
        <v>1102</v>
      </c>
      <c r="C465" s="28" t="s">
        <v>1103</v>
      </c>
      <c r="D465" s="39" t="s">
        <v>614</v>
      </c>
      <c r="E465" s="37" t="s">
        <v>614</v>
      </c>
    </row>
    <row r="466" spans="2:5" x14ac:dyDescent="0.35">
      <c r="B466" s="28" t="s">
        <v>1104</v>
      </c>
      <c r="C466" s="28" t="s">
        <v>1105</v>
      </c>
      <c r="D466" s="39">
        <v>37.200000000000003</v>
      </c>
      <c r="E466" s="37">
        <v>0.5</v>
      </c>
    </row>
    <row r="467" spans="2:5" x14ac:dyDescent="0.35">
      <c r="B467" s="28" t="s">
        <v>1104</v>
      </c>
      <c r="C467" s="28" t="s">
        <v>1106</v>
      </c>
      <c r="D467" s="39">
        <v>38.700000000000003</v>
      </c>
      <c r="E467" s="37">
        <v>0.05</v>
      </c>
    </row>
    <row r="468" spans="2:5" x14ac:dyDescent="0.35">
      <c r="B468" s="28" t="s">
        <v>1104</v>
      </c>
      <c r="C468" s="28" t="s">
        <v>1107</v>
      </c>
      <c r="D468" s="39">
        <v>33.6</v>
      </c>
      <c r="E468" s="37">
        <v>0.7</v>
      </c>
    </row>
    <row r="469" spans="2:5" x14ac:dyDescent="0.35">
      <c r="B469" s="28" t="s">
        <v>1104</v>
      </c>
      <c r="C469" s="28" t="s">
        <v>1108</v>
      </c>
      <c r="D469" s="39">
        <v>33.700000000000003</v>
      </c>
      <c r="E469" s="37">
        <v>0.8</v>
      </c>
    </row>
    <row r="470" spans="2:5" x14ac:dyDescent="0.35">
      <c r="B470" s="28" t="s">
        <v>1104</v>
      </c>
      <c r="C470" s="28" t="s">
        <v>1109</v>
      </c>
      <c r="D470" s="39">
        <v>30.5</v>
      </c>
      <c r="E470" s="37">
        <v>1.6</v>
      </c>
    </row>
    <row r="471" spans="2:5" x14ac:dyDescent="0.35">
      <c r="B471" s="28" t="s">
        <v>1104</v>
      </c>
      <c r="C471" s="28" t="s">
        <v>1110</v>
      </c>
      <c r="D471" s="39">
        <v>36.700000000000003</v>
      </c>
      <c r="E471" s="37">
        <v>0.3</v>
      </c>
    </row>
    <row r="472" spans="2:5" x14ac:dyDescent="0.35">
      <c r="B472" s="28" t="s">
        <v>1104</v>
      </c>
      <c r="C472" s="28" t="s">
        <v>1111</v>
      </c>
      <c r="D472" s="39">
        <v>41.7</v>
      </c>
      <c r="E472" s="37">
        <v>0.6</v>
      </c>
    </row>
    <row r="473" spans="2:5" x14ac:dyDescent="0.35">
      <c r="B473" s="28" t="s">
        <v>1104</v>
      </c>
      <c r="C473" s="28" t="s">
        <v>1112</v>
      </c>
      <c r="D473" s="39">
        <v>35</v>
      </c>
      <c r="E473" s="37">
        <v>0.7</v>
      </c>
    </row>
    <row r="474" spans="2:5" x14ac:dyDescent="0.35">
      <c r="B474" s="28" t="s">
        <v>1104</v>
      </c>
      <c r="C474" s="28" t="s">
        <v>1113</v>
      </c>
      <c r="D474" s="39">
        <v>39.299999999999997</v>
      </c>
      <c r="E474" s="37">
        <v>0.3</v>
      </c>
    </row>
    <row r="475" spans="2:5" x14ac:dyDescent="0.35">
      <c r="B475" s="28" t="s">
        <v>1104</v>
      </c>
      <c r="C475" s="28" t="s">
        <v>1114</v>
      </c>
      <c r="D475" s="39">
        <v>34.9</v>
      </c>
      <c r="E475" s="37">
        <v>0.4</v>
      </c>
    </row>
    <row r="476" spans="2:5" x14ac:dyDescent="0.35">
      <c r="B476" s="28" t="s">
        <v>1104</v>
      </c>
      <c r="C476" s="28" t="s">
        <v>1115</v>
      </c>
      <c r="D476" s="39">
        <v>40</v>
      </c>
      <c r="E476" s="37">
        <v>0.3</v>
      </c>
    </row>
    <row r="477" spans="2:5" x14ac:dyDescent="0.35">
      <c r="B477" s="28" t="s">
        <v>1104</v>
      </c>
      <c r="C477" s="28" t="s">
        <v>1116</v>
      </c>
      <c r="D477" s="39">
        <v>30.5</v>
      </c>
      <c r="E477" s="37">
        <v>0.7</v>
      </c>
    </row>
    <row r="478" spans="2:5" x14ac:dyDescent="0.35">
      <c r="B478" s="28" t="s">
        <v>1104</v>
      </c>
      <c r="C478" s="28" t="s">
        <v>1117</v>
      </c>
      <c r="D478" s="39">
        <v>36.200000000000003</v>
      </c>
      <c r="E478" s="37">
        <v>0.3</v>
      </c>
    </row>
    <row r="479" spans="2:5" x14ac:dyDescent="0.35">
      <c r="B479" s="28" t="s">
        <v>1104</v>
      </c>
      <c r="C479" s="28" t="s">
        <v>1118</v>
      </c>
      <c r="D479" s="39">
        <v>35.5</v>
      </c>
      <c r="E479" s="37">
        <v>0.6</v>
      </c>
    </row>
    <row r="480" spans="2:5" x14ac:dyDescent="0.35">
      <c r="B480" s="28" t="s">
        <v>1104</v>
      </c>
      <c r="C480" s="28" t="s">
        <v>1119</v>
      </c>
      <c r="D480" s="39">
        <v>38.799999999999997</v>
      </c>
      <c r="E480" s="37">
        <v>0.3</v>
      </c>
    </row>
    <row r="481" spans="2:5" x14ac:dyDescent="0.35">
      <c r="B481" s="28" t="s">
        <v>1104</v>
      </c>
      <c r="C481" s="28" t="s">
        <v>1120</v>
      </c>
      <c r="D481" s="39">
        <v>35.6</v>
      </c>
      <c r="E481" s="37">
        <v>0.4</v>
      </c>
    </row>
    <row r="482" spans="2:5" x14ac:dyDescent="0.35">
      <c r="B482" s="28" t="s">
        <v>1104</v>
      </c>
      <c r="C482" s="28" t="s">
        <v>1121</v>
      </c>
      <c r="D482" s="39">
        <v>40.1</v>
      </c>
      <c r="E482" s="37">
        <v>0.2</v>
      </c>
    </row>
    <row r="483" spans="2:5" x14ac:dyDescent="0.35">
      <c r="B483" s="28" t="s">
        <v>1104</v>
      </c>
      <c r="C483" s="28" t="s">
        <v>1122</v>
      </c>
      <c r="D483" s="39">
        <v>36.5</v>
      </c>
      <c r="E483" s="37">
        <v>0.4</v>
      </c>
    </row>
    <row r="484" spans="2:5" x14ac:dyDescent="0.35">
      <c r="B484" s="28" t="s">
        <v>1104</v>
      </c>
      <c r="C484" s="28" t="s">
        <v>1123</v>
      </c>
      <c r="D484" s="39">
        <v>35.6</v>
      </c>
      <c r="E484" s="37">
        <v>0.9</v>
      </c>
    </row>
    <row r="485" spans="2:5" x14ac:dyDescent="0.35">
      <c r="B485" s="28" t="s">
        <v>1104</v>
      </c>
      <c r="C485" s="28" t="s">
        <v>1124</v>
      </c>
      <c r="D485" s="39">
        <v>36.6</v>
      </c>
      <c r="E485" s="37">
        <v>0.3</v>
      </c>
    </row>
    <row r="486" spans="2:5" x14ac:dyDescent="0.35">
      <c r="B486" s="28" t="s">
        <v>1104</v>
      </c>
      <c r="C486" s="28" t="s">
        <v>1125</v>
      </c>
      <c r="D486" s="39">
        <v>38</v>
      </c>
      <c r="E486" s="37">
        <v>0.4</v>
      </c>
    </row>
    <row r="487" spans="2:5" x14ac:dyDescent="0.35">
      <c r="B487" s="28" t="s">
        <v>1104</v>
      </c>
      <c r="C487" s="28" t="s">
        <v>1126</v>
      </c>
      <c r="D487" s="39">
        <v>35.700000000000003</v>
      </c>
      <c r="E487" s="37">
        <v>1.1000000000000001</v>
      </c>
    </row>
    <row r="488" spans="2:5" x14ac:dyDescent="0.35">
      <c r="B488" s="28" t="s">
        <v>1104</v>
      </c>
      <c r="C488" s="28" t="s">
        <v>1127</v>
      </c>
      <c r="D488" s="39">
        <v>37</v>
      </c>
      <c r="E488" s="37">
        <v>0.3</v>
      </c>
    </row>
    <row r="489" spans="2:5" x14ac:dyDescent="0.35">
      <c r="B489" s="28" t="s">
        <v>1104</v>
      </c>
      <c r="C489" s="28" t="s">
        <v>1128</v>
      </c>
      <c r="D489" s="39">
        <v>38</v>
      </c>
      <c r="E489" s="37">
        <v>0.3</v>
      </c>
    </row>
    <row r="490" spans="2:5" x14ac:dyDescent="0.35">
      <c r="B490" s="28" t="s">
        <v>1104</v>
      </c>
      <c r="C490" s="28" t="s">
        <v>1129</v>
      </c>
      <c r="D490" s="39">
        <v>38.6</v>
      </c>
      <c r="E490" s="37">
        <v>0.2</v>
      </c>
    </row>
    <row r="491" spans="2:5" x14ac:dyDescent="0.35">
      <c r="B491" s="28" t="s">
        <v>1104</v>
      </c>
      <c r="C491" s="28" t="s">
        <v>1130</v>
      </c>
      <c r="D491" s="39">
        <v>33.799999999999997</v>
      </c>
      <c r="E491" s="37">
        <v>0.7</v>
      </c>
    </row>
    <row r="492" spans="2:5" x14ac:dyDescent="0.35">
      <c r="B492" s="28" t="s">
        <v>1104</v>
      </c>
      <c r="C492" s="28" t="s">
        <v>1131</v>
      </c>
      <c r="D492" s="39">
        <v>38.6</v>
      </c>
      <c r="E492" s="37" t="s">
        <v>614</v>
      </c>
    </row>
    <row r="493" spans="2:5" x14ac:dyDescent="0.35">
      <c r="B493" s="28" t="s">
        <v>1104</v>
      </c>
      <c r="C493" s="28" t="s">
        <v>1132</v>
      </c>
      <c r="D493" s="39">
        <v>41.5</v>
      </c>
      <c r="E493" s="37" t="s">
        <v>614</v>
      </c>
    </row>
    <row r="494" spans="2:5" x14ac:dyDescent="0.35">
      <c r="B494" s="28" t="s">
        <v>1104</v>
      </c>
      <c r="C494" s="28" t="s">
        <v>1133</v>
      </c>
      <c r="D494" s="39">
        <v>34.9</v>
      </c>
      <c r="E494" s="37">
        <v>0.7</v>
      </c>
    </row>
    <row r="495" spans="2:5" x14ac:dyDescent="0.35">
      <c r="B495" s="28" t="s">
        <v>1104</v>
      </c>
      <c r="C495" s="28" t="s">
        <v>1134</v>
      </c>
      <c r="D495" s="39">
        <v>35.700000000000003</v>
      </c>
      <c r="E495" s="37">
        <v>0.6</v>
      </c>
    </row>
    <row r="496" spans="2:5" x14ac:dyDescent="0.35">
      <c r="B496" s="28" t="s">
        <v>1104</v>
      </c>
      <c r="C496" s="28" t="s">
        <v>989</v>
      </c>
      <c r="D496" s="39">
        <v>19.2</v>
      </c>
      <c r="E496" s="37" t="s">
        <v>614</v>
      </c>
    </row>
    <row r="497" spans="2:5" x14ac:dyDescent="0.35">
      <c r="B497" s="28" t="s">
        <v>1104</v>
      </c>
      <c r="C497" s="28" t="s">
        <v>1135</v>
      </c>
      <c r="D497" s="39">
        <v>26.3</v>
      </c>
      <c r="E497" s="37">
        <v>0.38</v>
      </c>
    </row>
    <row r="498" spans="2:5" x14ac:dyDescent="0.35">
      <c r="B498" s="28" t="s">
        <v>1104</v>
      </c>
      <c r="C498" s="28" t="s">
        <v>1136</v>
      </c>
      <c r="D498" s="39">
        <v>25.8</v>
      </c>
      <c r="E498" s="37" t="s">
        <v>614</v>
      </c>
    </row>
    <row r="499" spans="2:5" x14ac:dyDescent="0.35">
      <c r="B499" s="28" t="s">
        <v>1104</v>
      </c>
      <c r="C499" s="28" t="s">
        <v>1137</v>
      </c>
      <c r="D499" s="39">
        <v>19.100000000000001</v>
      </c>
      <c r="E499" s="37">
        <v>0.7</v>
      </c>
    </row>
    <row r="500" spans="2:5" x14ac:dyDescent="0.35">
      <c r="B500" s="28" t="s">
        <v>1104</v>
      </c>
      <c r="C500" s="28" t="s">
        <v>1138</v>
      </c>
      <c r="D500" s="39">
        <v>20.7</v>
      </c>
      <c r="E500" s="37">
        <v>0.59</v>
      </c>
    </row>
    <row r="501" spans="2:5" x14ac:dyDescent="0.35">
      <c r="B501" s="28" t="s">
        <v>1139</v>
      </c>
      <c r="C501" s="28" t="s">
        <v>1140</v>
      </c>
      <c r="D501" s="39" t="s">
        <v>614</v>
      </c>
      <c r="E501" s="37" t="s">
        <v>614</v>
      </c>
    </row>
    <row r="502" spans="2:5" x14ac:dyDescent="0.35">
      <c r="B502" s="28" t="s">
        <v>1141</v>
      </c>
      <c r="C502" s="28" t="s">
        <v>1142</v>
      </c>
      <c r="D502" s="39" t="s">
        <v>614</v>
      </c>
      <c r="E502" s="37" t="s">
        <v>614</v>
      </c>
    </row>
    <row r="503" spans="2:5" x14ac:dyDescent="0.35">
      <c r="B503" s="28" t="s">
        <v>1143</v>
      </c>
      <c r="C503" s="28" t="s">
        <v>1144</v>
      </c>
      <c r="D503" s="39" t="s">
        <v>614</v>
      </c>
      <c r="E503" s="37" t="s">
        <v>614</v>
      </c>
    </row>
    <row r="504" spans="2:5" x14ac:dyDescent="0.35">
      <c r="B504" s="28" t="s">
        <v>1145</v>
      </c>
      <c r="C504" s="28" t="s">
        <v>1146</v>
      </c>
      <c r="D504" s="39" t="s">
        <v>614</v>
      </c>
      <c r="E504" s="37" t="s">
        <v>614</v>
      </c>
    </row>
    <row r="505" spans="2:5" x14ac:dyDescent="0.35">
      <c r="B505" s="28" t="s">
        <v>1145</v>
      </c>
      <c r="C505" s="28" t="s">
        <v>1147</v>
      </c>
      <c r="D505" s="39" t="s">
        <v>614</v>
      </c>
      <c r="E505" s="37" t="s">
        <v>614</v>
      </c>
    </row>
    <row r="506" spans="2:5" x14ac:dyDescent="0.35">
      <c r="B506" s="28" t="s">
        <v>1148</v>
      </c>
      <c r="C506" s="28" t="s">
        <v>1149</v>
      </c>
      <c r="D506" s="39" t="s">
        <v>614</v>
      </c>
      <c r="E506" s="37" t="s">
        <v>614</v>
      </c>
    </row>
    <row r="507" spans="2:5" x14ac:dyDescent="0.35">
      <c r="B507" s="28" t="s">
        <v>1148</v>
      </c>
      <c r="C507" s="28" t="s">
        <v>1150</v>
      </c>
      <c r="D507" s="39" t="s">
        <v>614</v>
      </c>
      <c r="E507" s="37" t="s">
        <v>614</v>
      </c>
    </row>
    <row r="508" spans="2:5" x14ac:dyDescent="0.35">
      <c r="B508" s="28" t="s">
        <v>1151</v>
      </c>
      <c r="C508" s="28" t="s">
        <v>1152</v>
      </c>
      <c r="D508" s="39" t="s">
        <v>614</v>
      </c>
      <c r="E508" s="37" t="s">
        <v>614</v>
      </c>
    </row>
    <row r="509" spans="2:5" x14ac:dyDescent="0.35">
      <c r="B509" s="28" t="s">
        <v>1153</v>
      </c>
      <c r="C509" s="28" t="s">
        <v>1154</v>
      </c>
      <c r="D509" s="39" t="s">
        <v>614</v>
      </c>
      <c r="E509" s="37" t="s">
        <v>614</v>
      </c>
    </row>
    <row r="510" spans="2:5" x14ac:dyDescent="0.35">
      <c r="B510" s="28" t="s">
        <v>1153</v>
      </c>
      <c r="C510" s="28" t="s">
        <v>1155</v>
      </c>
      <c r="D510" s="39" t="s">
        <v>614</v>
      </c>
      <c r="E510" s="37" t="s">
        <v>614</v>
      </c>
    </row>
    <row r="511" spans="2:5" x14ac:dyDescent="0.35">
      <c r="B511" s="28" t="s">
        <v>1153</v>
      </c>
      <c r="C511" s="28" t="s">
        <v>1156</v>
      </c>
      <c r="D511" s="39" t="s">
        <v>614</v>
      </c>
      <c r="E511" s="37" t="s">
        <v>614</v>
      </c>
    </row>
    <row r="512" spans="2:5" x14ac:dyDescent="0.35">
      <c r="B512" s="28" t="s">
        <v>1153</v>
      </c>
      <c r="C512" s="28" t="s">
        <v>1157</v>
      </c>
      <c r="D512" s="39" t="s">
        <v>614</v>
      </c>
      <c r="E512" s="37" t="s">
        <v>614</v>
      </c>
    </row>
    <row r="513" spans="2:5" x14ac:dyDescent="0.35">
      <c r="B513" s="28" t="s">
        <v>1153</v>
      </c>
      <c r="C513" s="28" t="s">
        <v>1158</v>
      </c>
      <c r="D513" s="39" t="s">
        <v>614</v>
      </c>
      <c r="E513" s="37" t="s">
        <v>614</v>
      </c>
    </row>
    <row r="514" spans="2:5" x14ac:dyDescent="0.35">
      <c r="B514" s="28" t="s">
        <v>1153</v>
      </c>
      <c r="C514" s="28" t="s">
        <v>1159</v>
      </c>
      <c r="D514" s="39" t="s">
        <v>614</v>
      </c>
      <c r="E514" s="37" t="s">
        <v>614</v>
      </c>
    </row>
    <row r="515" spans="2:5" x14ac:dyDescent="0.35">
      <c r="B515" s="28" t="s">
        <v>1153</v>
      </c>
      <c r="C515" s="28" t="s">
        <v>1160</v>
      </c>
      <c r="D515" s="39" t="s">
        <v>614</v>
      </c>
      <c r="E515" s="37" t="s">
        <v>614</v>
      </c>
    </row>
    <row r="516" spans="2:5" x14ac:dyDescent="0.35">
      <c r="B516" s="28" t="s">
        <v>1153</v>
      </c>
      <c r="C516" s="28" t="s">
        <v>1161</v>
      </c>
      <c r="D516" s="39" t="s">
        <v>614</v>
      </c>
      <c r="E516" s="37" t="s">
        <v>614</v>
      </c>
    </row>
    <row r="517" spans="2:5" x14ac:dyDescent="0.35">
      <c r="B517" s="28" t="s">
        <v>1153</v>
      </c>
      <c r="C517" s="28" t="s">
        <v>1162</v>
      </c>
      <c r="D517" s="39" t="s">
        <v>614</v>
      </c>
      <c r="E517" s="37" t="s">
        <v>614</v>
      </c>
    </row>
    <row r="518" spans="2:5" x14ac:dyDescent="0.35">
      <c r="B518" s="28" t="s">
        <v>1153</v>
      </c>
      <c r="C518" s="28" t="s">
        <v>1163</v>
      </c>
      <c r="D518" s="39" t="s">
        <v>614</v>
      </c>
      <c r="E518" s="37" t="s">
        <v>614</v>
      </c>
    </row>
    <row r="519" spans="2:5" x14ac:dyDescent="0.35">
      <c r="B519" s="28" t="s">
        <v>1153</v>
      </c>
      <c r="C519" s="28" t="s">
        <v>1164</v>
      </c>
      <c r="D519" s="39" t="s">
        <v>614</v>
      </c>
      <c r="E519" s="37" t="s">
        <v>614</v>
      </c>
    </row>
    <row r="520" spans="2:5" x14ac:dyDescent="0.35">
      <c r="B520" s="28" t="s">
        <v>457</v>
      </c>
      <c r="C520" s="28" t="s">
        <v>1165</v>
      </c>
      <c r="D520" s="39" t="s">
        <v>614</v>
      </c>
      <c r="E520" s="37" t="s">
        <v>614</v>
      </c>
    </row>
    <row r="521" spans="2:5" x14ac:dyDescent="0.35">
      <c r="B521" s="28" t="s">
        <v>463</v>
      </c>
      <c r="C521" s="28" t="s">
        <v>1166</v>
      </c>
      <c r="D521" s="39">
        <v>12.6</v>
      </c>
      <c r="E521" s="37">
        <v>2</v>
      </c>
    </row>
    <row r="522" spans="2:5" x14ac:dyDescent="0.35">
      <c r="B522" s="28" t="s">
        <v>463</v>
      </c>
      <c r="C522" s="28" t="s">
        <v>1167</v>
      </c>
      <c r="D522" s="39">
        <v>36.700000000000003</v>
      </c>
      <c r="E522" s="37">
        <v>1</v>
      </c>
    </row>
    <row r="523" spans="2:5" x14ac:dyDescent="0.35">
      <c r="B523" s="28" t="s">
        <v>463</v>
      </c>
      <c r="C523" s="28" t="s">
        <v>1168</v>
      </c>
      <c r="D523" s="39">
        <v>27</v>
      </c>
      <c r="E523" s="37">
        <v>1.5</v>
      </c>
    </row>
    <row r="524" spans="2:5" x14ac:dyDescent="0.35">
      <c r="B524" s="28" t="s">
        <v>463</v>
      </c>
      <c r="C524" s="28" t="s">
        <v>1169</v>
      </c>
      <c r="D524" s="39">
        <v>32.4</v>
      </c>
      <c r="E524" s="37">
        <v>1.3</v>
      </c>
    </row>
    <row r="525" spans="2:5" x14ac:dyDescent="0.35">
      <c r="B525" s="28" t="s">
        <v>463</v>
      </c>
      <c r="C525" s="28" t="s">
        <v>1170</v>
      </c>
      <c r="D525" s="39">
        <v>36</v>
      </c>
      <c r="E525" s="37">
        <v>0.3</v>
      </c>
    </row>
    <row r="526" spans="2:5" x14ac:dyDescent="0.35">
      <c r="B526" s="28" t="s">
        <v>463</v>
      </c>
      <c r="C526" s="28" t="s">
        <v>1171</v>
      </c>
      <c r="D526" s="39">
        <v>36.299999999999997</v>
      </c>
      <c r="E526" s="37">
        <v>0.9</v>
      </c>
    </row>
    <row r="527" spans="2:5" x14ac:dyDescent="0.35">
      <c r="B527" s="28" t="s">
        <v>463</v>
      </c>
      <c r="C527" s="28" t="s">
        <v>1172</v>
      </c>
      <c r="D527" s="39">
        <v>16.5</v>
      </c>
      <c r="E527" s="37">
        <v>3.5</v>
      </c>
    </row>
    <row r="528" spans="2:5" x14ac:dyDescent="0.35">
      <c r="B528" s="28" t="s">
        <v>463</v>
      </c>
      <c r="C528" s="28" t="s">
        <v>1173</v>
      </c>
      <c r="D528" s="39">
        <v>32.1</v>
      </c>
      <c r="E528" s="37">
        <v>1.1000000000000001</v>
      </c>
    </row>
    <row r="529" spans="2:5" x14ac:dyDescent="0.35">
      <c r="B529" s="28" t="s">
        <v>463</v>
      </c>
      <c r="C529" s="28" t="s">
        <v>1174</v>
      </c>
      <c r="D529" s="39">
        <v>24.8</v>
      </c>
      <c r="E529" s="37">
        <v>1.6</v>
      </c>
    </row>
    <row r="530" spans="2:5" x14ac:dyDescent="0.35">
      <c r="B530" s="28" t="s">
        <v>463</v>
      </c>
      <c r="C530" s="28" t="s">
        <v>1175</v>
      </c>
      <c r="D530" s="39">
        <v>35.1</v>
      </c>
      <c r="E530" s="37">
        <v>0.7</v>
      </c>
    </row>
    <row r="531" spans="2:5" x14ac:dyDescent="0.35">
      <c r="B531" s="28" t="s">
        <v>463</v>
      </c>
      <c r="C531" s="28" t="s">
        <v>1176</v>
      </c>
      <c r="D531" s="39">
        <v>16.8</v>
      </c>
      <c r="E531" s="37">
        <v>2.4</v>
      </c>
    </row>
    <row r="532" spans="2:5" x14ac:dyDescent="0.35">
      <c r="B532" s="28" t="s">
        <v>463</v>
      </c>
      <c r="C532" s="28" t="s">
        <v>1177</v>
      </c>
      <c r="D532" s="39">
        <v>36.9</v>
      </c>
      <c r="E532" s="37">
        <v>1.1000000000000001</v>
      </c>
    </row>
    <row r="533" spans="2:5" x14ac:dyDescent="0.35">
      <c r="B533" s="28" t="s">
        <v>463</v>
      </c>
      <c r="C533" s="28" t="s">
        <v>1178</v>
      </c>
      <c r="D533" s="39">
        <v>17.8</v>
      </c>
      <c r="E533" s="37">
        <v>2.2000000000000002</v>
      </c>
    </row>
    <row r="534" spans="2:5" x14ac:dyDescent="0.35">
      <c r="B534" s="28" t="s">
        <v>463</v>
      </c>
      <c r="C534" s="28" t="s">
        <v>1179</v>
      </c>
      <c r="D534" s="39">
        <v>25.3</v>
      </c>
      <c r="E534" s="37">
        <v>1.7</v>
      </c>
    </row>
    <row r="535" spans="2:5" x14ac:dyDescent="0.35">
      <c r="B535" s="28" t="s">
        <v>463</v>
      </c>
      <c r="C535" s="28" t="s">
        <v>1180</v>
      </c>
      <c r="D535" s="39">
        <v>42</v>
      </c>
      <c r="E535" s="37">
        <v>0.2</v>
      </c>
    </row>
    <row r="536" spans="2:5" x14ac:dyDescent="0.35">
      <c r="B536" s="28" t="s">
        <v>463</v>
      </c>
      <c r="C536" s="28" t="s">
        <v>1181</v>
      </c>
      <c r="D536" s="39">
        <v>29.5</v>
      </c>
      <c r="E536" s="37">
        <v>1.3</v>
      </c>
    </row>
    <row r="537" spans="2:5" x14ac:dyDescent="0.35">
      <c r="B537" s="28" t="s">
        <v>463</v>
      </c>
      <c r="C537" s="28" t="s">
        <v>1182</v>
      </c>
      <c r="D537" s="39">
        <v>36</v>
      </c>
      <c r="E537" s="37">
        <v>1.1000000000000001</v>
      </c>
    </row>
    <row r="538" spans="2:5" x14ac:dyDescent="0.35">
      <c r="B538" s="28" t="s">
        <v>463</v>
      </c>
      <c r="C538" s="28" t="s">
        <v>1183</v>
      </c>
      <c r="D538" s="39">
        <v>10.1</v>
      </c>
      <c r="E538" s="37">
        <v>5.5</v>
      </c>
    </row>
    <row r="539" spans="2:5" x14ac:dyDescent="0.35">
      <c r="B539" s="28" t="s">
        <v>463</v>
      </c>
      <c r="C539" s="28" t="s">
        <v>1184</v>
      </c>
      <c r="D539" s="39">
        <v>24.1</v>
      </c>
      <c r="E539" s="37">
        <v>1.5</v>
      </c>
    </row>
    <row r="540" spans="2:5" x14ac:dyDescent="0.35">
      <c r="B540" s="28" t="s">
        <v>463</v>
      </c>
      <c r="C540" s="28" t="s">
        <v>1185</v>
      </c>
      <c r="D540" s="39">
        <v>26.2</v>
      </c>
      <c r="E540" s="37">
        <v>1.8</v>
      </c>
    </row>
    <row r="541" spans="2:5" x14ac:dyDescent="0.35">
      <c r="B541" s="28" t="s">
        <v>463</v>
      </c>
      <c r="C541" s="28" t="s">
        <v>1186</v>
      </c>
      <c r="D541" s="39">
        <v>28.4</v>
      </c>
      <c r="E541" s="37">
        <v>1</v>
      </c>
    </row>
    <row r="542" spans="2:5" x14ac:dyDescent="0.35">
      <c r="B542" s="28" t="s">
        <v>463</v>
      </c>
      <c r="C542" s="28" t="s">
        <v>1187</v>
      </c>
      <c r="D542" s="39">
        <v>29.2</v>
      </c>
      <c r="E542" s="37">
        <v>1.2</v>
      </c>
    </row>
    <row r="543" spans="2:5" x14ac:dyDescent="0.35">
      <c r="B543" s="28" t="s">
        <v>463</v>
      </c>
      <c r="C543" s="28" t="s">
        <v>79</v>
      </c>
      <c r="D543" s="39">
        <v>31.8</v>
      </c>
      <c r="E543" s="37">
        <v>1.2</v>
      </c>
    </row>
    <row r="544" spans="2:5" x14ac:dyDescent="0.35">
      <c r="B544" s="28" t="s">
        <v>463</v>
      </c>
      <c r="C544" s="28" t="s">
        <v>1188</v>
      </c>
      <c r="D544" s="39">
        <v>31.5</v>
      </c>
      <c r="E544" s="37">
        <v>1.2</v>
      </c>
    </row>
    <row r="545" spans="2:5" x14ac:dyDescent="0.35">
      <c r="B545" s="28" t="s">
        <v>463</v>
      </c>
      <c r="C545" s="28" t="s">
        <v>1189</v>
      </c>
      <c r="D545" s="39">
        <v>24.5</v>
      </c>
      <c r="E545" s="37" t="s">
        <v>614</v>
      </c>
    </row>
    <row r="546" spans="2:5" x14ac:dyDescent="0.35">
      <c r="B546" s="28" t="s">
        <v>463</v>
      </c>
      <c r="C546" s="28" t="s">
        <v>1190</v>
      </c>
      <c r="D546" s="39">
        <v>41.5</v>
      </c>
      <c r="E546" s="37">
        <v>0.2</v>
      </c>
    </row>
    <row r="547" spans="2:5" x14ac:dyDescent="0.35">
      <c r="B547" s="28" t="s">
        <v>463</v>
      </c>
      <c r="C547" s="28" t="s">
        <v>1191</v>
      </c>
      <c r="D547" s="39">
        <v>49</v>
      </c>
      <c r="E547" s="37">
        <v>0.1</v>
      </c>
    </row>
    <row r="548" spans="2:5" x14ac:dyDescent="0.35">
      <c r="B548" s="28" t="s">
        <v>463</v>
      </c>
      <c r="C548" s="28" t="s">
        <v>1192</v>
      </c>
      <c r="D548" s="39">
        <v>19.600000000000001</v>
      </c>
      <c r="E548" s="37">
        <v>1.6</v>
      </c>
    </row>
    <row r="549" spans="2:5" x14ac:dyDescent="0.35">
      <c r="B549" s="28" t="s">
        <v>463</v>
      </c>
      <c r="C549" s="28" t="s">
        <v>1193</v>
      </c>
      <c r="D549" s="39">
        <v>41.1</v>
      </c>
      <c r="E549" s="37">
        <v>0.3</v>
      </c>
    </row>
    <row r="550" spans="2:5" x14ac:dyDescent="0.35">
      <c r="B550" s="28" t="s">
        <v>463</v>
      </c>
      <c r="C550" s="28" t="s">
        <v>1194</v>
      </c>
      <c r="D550" s="39">
        <v>43.4</v>
      </c>
      <c r="E550" s="37">
        <v>0.1</v>
      </c>
    </row>
    <row r="551" spans="2:5" x14ac:dyDescent="0.35">
      <c r="B551" s="28" t="s">
        <v>463</v>
      </c>
      <c r="C551" s="28" t="s">
        <v>1195</v>
      </c>
      <c r="D551" s="39">
        <v>16.8</v>
      </c>
      <c r="E551" s="37">
        <v>2.4</v>
      </c>
    </row>
    <row r="552" spans="2:5" x14ac:dyDescent="0.35">
      <c r="B552" s="28" t="s">
        <v>463</v>
      </c>
      <c r="C552" s="28" t="s">
        <v>1196</v>
      </c>
      <c r="D552" s="39">
        <v>20.399999999999999</v>
      </c>
      <c r="E552" s="37">
        <v>2.1</v>
      </c>
    </row>
    <row r="553" spans="2:5" x14ac:dyDescent="0.35">
      <c r="B553" s="28" t="s">
        <v>463</v>
      </c>
      <c r="C553" s="28" t="s">
        <v>1197</v>
      </c>
      <c r="D553" s="39">
        <v>21.9</v>
      </c>
      <c r="E553" s="37" t="s">
        <v>614</v>
      </c>
    </row>
    <row r="554" spans="2:5" x14ac:dyDescent="0.35">
      <c r="B554" s="28" t="s">
        <v>463</v>
      </c>
      <c r="C554" s="28" t="s">
        <v>1198</v>
      </c>
      <c r="D554" s="39">
        <v>23.5</v>
      </c>
      <c r="E554" s="37">
        <v>1.9</v>
      </c>
    </row>
    <row r="555" spans="2:5" x14ac:dyDescent="0.35">
      <c r="B555" s="28" t="s">
        <v>463</v>
      </c>
      <c r="C555" s="28" t="s">
        <v>1199</v>
      </c>
      <c r="D555" s="39">
        <v>31</v>
      </c>
      <c r="E555" s="37">
        <v>1.2</v>
      </c>
    </row>
    <row r="556" spans="2:5" x14ac:dyDescent="0.35">
      <c r="B556" s="28" t="s">
        <v>463</v>
      </c>
      <c r="C556" s="28" t="s">
        <v>1200</v>
      </c>
      <c r="D556" s="39">
        <v>34</v>
      </c>
      <c r="E556" s="37">
        <v>1</v>
      </c>
    </row>
    <row r="557" spans="2:5" x14ac:dyDescent="0.35">
      <c r="B557" s="28" t="s">
        <v>463</v>
      </c>
      <c r="C557" s="28" t="s">
        <v>1201</v>
      </c>
      <c r="D557" s="39">
        <v>23.5</v>
      </c>
      <c r="E557" s="37">
        <v>1.8</v>
      </c>
    </row>
    <row r="558" spans="2:5" x14ac:dyDescent="0.35">
      <c r="B558" s="28" t="s">
        <v>463</v>
      </c>
      <c r="C558" s="28" t="s">
        <v>1202</v>
      </c>
      <c r="D558" s="39">
        <v>18.5</v>
      </c>
      <c r="E558" s="37">
        <v>2.2999999999999998</v>
      </c>
    </row>
    <row r="559" spans="2:5" x14ac:dyDescent="0.35">
      <c r="B559" s="28" t="s">
        <v>463</v>
      </c>
      <c r="C559" s="28" t="s">
        <v>1203</v>
      </c>
      <c r="D559" s="39">
        <v>26.9</v>
      </c>
      <c r="E559" s="37">
        <v>1.6</v>
      </c>
    </row>
    <row r="560" spans="2:5" x14ac:dyDescent="0.35">
      <c r="B560" s="28" t="s">
        <v>463</v>
      </c>
      <c r="C560" s="28" t="s">
        <v>1204</v>
      </c>
      <c r="D560" s="39">
        <v>42</v>
      </c>
      <c r="E560" s="37">
        <v>0.4</v>
      </c>
    </row>
    <row r="561" spans="2:5" x14ac:dyDescent="0.35">
      <c r="B561" s="28" t="s">
        <v>463</v>
      </c>
      <c r="C561" s="28" t="s">
        <v>1205</v>
      </c>
      <c r="D561" s="39">
        <v>30</v>
      </c>
      <c r="E561" s="37">
        <v>0.7</v>
      </c>
    </row>
    <row r="562" spans="2:5" x14ac:dyDescent="0.35">
      <c r="B562" s="28" t="s">
        <v>463</v>
      </c>
      <c r="C562" s="28" t="s">
        <v>1206</v>
      </c>
      <c r="D562" s="39">
        <v>23.4</v>
      </c>
      <c r="E562" s="37">
        <v>1.9</v>
      </c>
    </row>
    <row r="563" spans="2:5" x14ac:dyDescent="0.35">
      <c r="B563" s="28" t="s">
        <v>463</v>
      </c>
      <c r="C563" s="28" t="s">
        <v>1207</v>
      </c>
      <c r="D563" s="39">
        <v>23.8</v>
      </c>
      <c r="E563" s="37">
        <v>1.8</v>
      </c>
    </row>
    <row r="564" spans="2:5" x14ac:dyDescent="0.35">
      <c r="B564" s="28" t="s">
        <v>463</v>
      </c>
      <c r="C564" s="28" t="s">
        <v>1208</v>
      </c>
      <c r="D564" s="39">
        <v>19.3</v>
      </c>
      <c r="E564" s="37">
        <v>2.2000000000000002</v>
      </c>
    </row>
    <row r="565" spans="2:5" x14ac:dyDescent="0.35">
      <c r="B565" s="28" t="s">
        <v>463</v>
      </c>
      <c r="C565" s="28" t="s">
        <v>1209</v>
      </c>
      <c r="D565" s="39">
        <v>20.8</v>
      </c>
      <c r="E565" s="37">
        <v>1.8</v>
      </c>
    </row>
    <row r="566" spans="2:5" x14ac:dyDescent="0.35">
      <c r="B566" s="28" t="s">
        <v>463</v>
      </c>
      <c r="C566" s="28" t="s">
        <v>1210</v>
      </c>
      <c r="D566" s="39">
        <v>23</v>
      </c>
      <c r="E566" s="37">
        <v>1.9</v>
      </c>
    </row>
    <row r="567" spans="2:5" x14ac:dyDescent="0.35">
      <c r="B567" s="28" t="s">
        <v>463</v>
      </c>
      <c r="C567" s="28" t="s">
        <v>1211</v>
      </c>
      <c r="D567" s="39">
        <v>32.200000000000003</v>
      </c>
      <c r="E567" s="37">
        <v>0.9</v>
      </c>
    </row>
    <row r="568" spans="2:5" x14ac:dyDescent="0.35">
      <c r="B568" s="28" t="s">
        <v>463</v>
      </c>
      <c r="C568" s="28" t="s">
        <v>1212</v>
      </c>
      <c r="D568" s="39">
        <v>13.8</v>
      </c>
      <c r="E568" s="37">
        <v>2</v>
      </c>
    </row>
    <row r="569" spans="2:5" x14ac:dyDescent="0.35">
      <c r="B569" s="28" t="s">
        <v>463</v>
      </c>
      <c r="C569" s="28" t="s">
        <v>1213</v>
      </c>
      <c r="D569" s="39">
        <v>34</v>
      </c>
      <c r="E569" s="37" t="s">
        <v>614</v>
      </c>
    </row>
    <row r="570" spans="2:5" x14ac:dyDescent="0.35">
      <c r="B570" s="28" t="s">
        <v>463</v>
      </c>
      <c r="C570" s="28" t="s">
        <v>1214</v>
      </c>
      <c r="D570" s="39">
        <v>25</v>
      </c>
      <c r="E570" s="37">
        <v>1.6</v>
      </c>
    </row>
    <row r="571" spans="2:5" x14ac:dyDescent="0.35">
      <c r="B571" s="28" t="s">
        <v>463</v>
      </c>
      <c r="C571" s="28" t="s">
        <v>1215</v>
      </c>
      <c r="D571" s="39">
        <v>39</v>
      </c>
      <c r="E571" s="37">
        <v>0.6</v>
      </c>
    </row>
    <row r="572" spans="2:5" x14ac:dyDescent="0.35">
      <c r="B572" s="28" t="s">
        <v>463</v>
      </c>
      <c r="C572" s="28" t="s">
        <v>1216</v>
      </c>
      <c r="D572" s="39">
        <v>12.1</v>
      </c>
      <c r="E572" s="37">
        <v>2.7</v>
      </c>
    </row>
    <row r="573" spans="2:5" x14ac:dyDescent="0.35">
      <c r="B573" s="28" t="s">
        <v>463</v>
      </c>
      <c r="C573" s="28" t="s">
        <v>1217</v>
      </c>
      <c r="D573" s="39">
        <v>28.4</v>
      </c>
      <c r="E573" s="37">
        <v>1.3</v>
      </c>
    </row>
    <row r="574" spans="2:5" x14ac:dyDescent="0.35">
      <c r="B574" s="28" t="s">
        <v>463</v>
      </c>
      <c r="C574" s="28" t="s">
        <v>1218</v>
      </c>
      <c r="D574" s="39">
        <v>19</v>
      </c>
      <c r="E574" s="37">
        <v>2</v>
      </c>
    </row>
    <row r="575" spans="2:5" x14ac:dyDescent="0.35">
      <c r="B575" s="28" t="s">
        <v>463</v>
      </c>
      <c r="C575" s="28" t="s">
        <v>1219</v>
      </c>
      <c r="D575" s="39">
        <v>29.7</v>
      </c>
      <c r="E575" s="37">
        <v>0.3</v>
      </c>
    </row>
    <row r="576" spans="2:5" x14ac:dyDescent="0.35">
      <c r="B576" s="28" t="s">
        <v>463</v>
      </c>
      <c r="C576" s="28" t="s">
        <v>1220</v>
      </c>
      <c r="D576" s="39">
        <v>17.399999999999999</v>
      </c>
      <c r="E576" s="37">
        <v>2.2000000000000002</v>
      </c>
    </row>
    <row r="577" spans="2:5" x14ac:dyDescent="0.35">
      <c r="B577" s="28" t="s">
        <v>463</v>
      </c>
      <c r="C577" s="28" t="s">
        <v>1221</v>
      </c>
      <c r="D577" s="39">
        <v>41.2</v>
      </c>
      <c r="E577" s="37">
        <v>0.4</v>
      </c>
    </row>
    <row r="578" spans="2:5" x14ac:dyDescent="0.35">
      <c r="B578" s="28" t="s">
        <v>463</v>
      </c>
      <c r="C578" s="28" t="s">
        <v>1222</v>
      </c>
      <c r="D578" s="39">
        <v>11.2</v>
      </c>
      <c r="E578" s="37">
        <v>0.3</v>
      </c>
    </row>
    <row r="579" spans="2:5" x14ac:dyDescent="0.35">
      <c r="B579" s="28" t="s">
        <v>463</v>
      </c>
      <c r="C579" s="28" t="s">
        <v>1223</v>
      </c>
      <c r="D579" s="39">
        <v>24</v>
      </c>
      <c r="E579" s="37">
        <v>1.2</v>
      </c>
    </row>
    <row r="580" spans="2:5" x14ac:dyDescent="0.35">
      <c r="B580" s="28" t="s">
        <v>463</v>
      </c>
      <c r="C580" s="28" t="s">
        <v>1224</v>
      </c>
      <c r="D580" s="39">
        <v>13</v>
      </c>
      <c r="E580" s="37">
        <v>2.7</v>
      </c>
    </row>
    <row r="581" spans="2:5" x14ac:dyDescent="0.35">
      <c r="B581" s="28" t="s">
        <v>463</v>
      </c>
      <c r="C581" s="28" t="s">
        <v>1225</v>
      </c>
      <c r="D581" s="39">
        <v>28</v>
      </c>
      <c r="E581" s="37">
        <v>1.6</v>
      </c>
    </row>
    <row r="582" spans="2:5" x14ac:dyDescent="0.35">
      <c r="B582" s="28" t="s">
        <v>463</v>
      </c>
      <c r="C582" s="28" t="s">
        <v>1226</v>
      </c>
      <c r="D582" s="39">
        <v>23.1</v>
      </c>
      <c r="E582" s="37">
        <v>0.8</v>
      </c>
    </row>
    <row r="583" spans="2:5" x14ac:dyDescent="0.35">
      <c r="B583" s="28" t="s">
        <v>463</v>
      </c>
      <c r="C583" s="28" t="s">
        <v>1227</v>
      </c>
      <c r="D583" s="39">
        <v>32</v>
      </c>
      <c r="E583" s="37">
        <v>1.2</v>
      </c>
    </row>
    <row r="584" spans="2:5" x14ac:dyDescent="0.35">
      <c r="B584" s="28" t="s">
        <v>463</v>
      </c>
      <c r="C584" s="28" t="s">
        <v>1228</v>
      </c>
      <c r="D584" s="39">
        <v>17</v>
      </c>
      <c r="E584" s="37" t="s">
        <v>614</v>
      </c>
    </row>
    <row r="585" spans="2:5" x14ac:dyDescent="0.35">
      <c r="B585" s="28" t="s">
        <v>463</v>
      </c>
      <c r="C585" s="28" t="s">
        <v>1229</v>
      </c>
      <c r="D585" s="39">
        <v>16.7</v>
      </c>
      <c r="E585" s="37" t="s">
        <v>614</v>
      </c>
    </row>
    <row r="586" spans="2:5" x14ac:dyDescent="0.35">
      <c r="B586" s="28" t="s">
        <v>463</v>
      </c>
      <c r="C586" s="28" t="s">
        <v>1230</v>
      </c>
      <c r="D586" s="39">
        <v>22</v>
      </c>
      <c r="E586" s="37" t="s">
        <v>614</v>
      </c>
    </row>
    <row r="587" spans="2:5" x14ac:dyDescent="0.35">
      <c r="B587" s="28" t="s">
        <v>463</v>
      </c>
      <c r="C587" s="28" t="s">
        <v>1231</v>
      </c>
      <c r="D587" s="39">
        <v>17.8</v>
      </c>
      <c r="E587" s="37" t="s">
        <v>614</v>
      </c>
    </row>
    <row r="588" spans="2:5" x14ac:dyDescent="0.35">
      <c r="B588" s="28" t="s">
        <v>463</v>
      </c>
      <c r="C588" s="28" t="s">
        <v>1232</v>
      </c>
      <c r="D588" s="39">
        <v>18.100000000000001</v>
      </c>
      <c r="E588" s="37" t="s">
        <v>614</v>
      </c>
    </row>
    <row r="589" spans="2:5" x14ac:dyDescent="0.35">
      <c r="B589" s="28" t="s">
        <v>463</v>
      </c>
      <c r="C589" s="28" t="s">
        <v>1233</v>
      </c>
      <c r="D589" s="39">
        <v>10.6</v>
      </c>
      <c r="E589" s="37" t="s">
        <v>614</v>
      </c>
    </row>
    <row r="590" spans="2:5" x14ac:dyDescent="0.35">
      <c r="B590" s="28" t="s">
        <v>463</v>
      </c>
      <c r="C590" s="28" t="s">
        <v>1234</v>
      </c>
      <c r="D590" s="39">
        <v>20.100000000000001</v>
      </c>
      <c r="E590" s="37" t="s">
        <v>614</v>
      </c>
    </row>
    <row r="591" spans="2:5" x14ac:dyDescent="0.35">
      <c r="B591" s="28" t="s">
        <v>463</v>
      </c>
      <c r="C591" s="28" t="s">
        <v>1235</v>
      </c>
      <c r="D591" s="39">
        <v>16.3</v>
      </c>
      <c r="E591" s="37" t="s">
        <v>614</v>
      </c>
    </row>
    <row r="592" spans="2:5" x14ac:dyDescent="0.35">
      <c r="B592" s="28" t="s">
        <v>463</v>
      </c>
      <c r="C592" s="28" t="s">
        <v>1236</v>
      </c>
      <c r="D592" s="39">
        <v>17</v>
      </c>
      <c r="E592" s="37" t="s">
        <v>614</v>
      </c>
    </row>
    <row r="593" spans="2:5" x14ac:dyDescent="0.35">
      <c r="B593" s="28" t="s">
        <v>463</v>
      </c>
      <c r="C593" s="28" t="s">
        <v>1237</v>
      </c>
      <c r="D593" s="39">
        <v>27</v>
      </c>
      <c r="E593" s="37" t="s">
        <v>614</v>
      </c>
    </row>
    <row r="594" spans="2:5" x14ac:dyDescent="0.35">
      <c r="B594" s="28" t="s">
        <v>463</v>
      </c>
      <c r="C594" s="28" t="s">
        <v>1238</v>
      </c>
      <c r="D594" s="39">
        <v>18</v>
      </c>
      <c r="E594" s="37" t="s">
        <v>614</v>
      </c>
    </row>
    <row r="595" spans="2:5" x14ac:dyDescent="0.35">
      <c r="B595" s="28" t="s">
        <v>463</v>
      </c>
      <c r="C595" s="28" t="s">
        <v>1239</v>
      </c>
      <c r="D595" s="39">
        <v>36.5</v>
      </c>
      <c r="E595" s="37" t="s">
        <v>614</v>
      </c>
    </row>
    <row r="596" spans="2:5" x14ac:dyDescent="0.35">
      <c r="B596" s="28" t="s">
        <v>463</v>
      </c>
      <c r="C596" s="28" t="s">
        <v>1240</v>
      </c>
      <c r="D596" s="39">
        <v>15</v>
      </c>
      <c r="E596" s="37" t="s">
        <v>614</v>
      </c>
    </row>
    <row r="597" spans="2:5" x14ac:dyDescent="0.35">
      <c r="B597" s="28" t="s">
        <v>463</v>
      </c>
      <c r="C597" s="28" t="s">
        <v>1241</v>
      </c>
      <c r="D597" s="39">
        <v>21.1</v>
      </c>
      <c r="E597" s="37">
        <v>2.11</v>
      </c>
    </row>
    <row r="598" spans="2:5" x14ac:dyDescent="0.35">
      <c r="B598" s="28" t="s">
        <v>463</v>
      </c>
      <c r="C598" s="28" t="s">
        <v>1242</v>
      </c>
      <c r="D598" s="39">
        <v>26</v>
      </c>
      <c r="E598" s="37">
        <v>1.55</v>
      </c>
    </row>
    <row r="599" spans="2:5" x14ac:dyDescent="0.35">
      <c r="B599" s="28" t="s">
        <v>463</v>
      </c>
      <c r="C599" s="28" t="s">
        <v>1243</v>
      </c>
      <c r="D599" s="39">
        <v>15</v>
      </c>
      <c r="E599" s="37" t="s">
        <v>614</v>
      </c>
    </row>
    <row r="600" spans="2:5" x14ac:dyDescent="0.35">
      <c r="B600" s="28" t="s">
        <v>463</v>
      </c>
      <c r="C600" s="28" t="s">
        <v>1244</v>
      </c>
      <c r="D600" s="39">
        <v>25</v>
      </c>
      <c r="E600" s="37" t="s">
        <v>614</v>
      </c>
    </row>
    <row r="601" spans="2:5" x14ac:dyDescent="0.35">
      <c r="B601" s="28" t="s">
        <v>463</v>
      </c>
      <c r="C601" s="28" t="s">
        <v>1245</v>
      </c>
      <c r="D601" s="39">
        <v>35</v>
      </c>
      <c r="E601" s="37" t="s">
        <v>614</v>
      </c>
    </row>
    <row r="602" spans="2:5" x14ac:dyDescent="0.35">
      <c r="B602" s="28" t="s">
        <v>463</v>
      </c>
      <c r="C602" s="28" t="s">
        <v>1246</v>
      </c>
      <c r="D602" s="39">
        <v>15.9</v>
      </c>
      <c r="E602" s="37">
        <v>3.3</v>
      </c>
    </row>
    <row r="603" spans="2:5" x14ac:dyDescent="0.35">
      <c r="B603" s="28" t="s">
        <v>463</v>
      </c>
      <c r="C603" s="28" t="s">
        <v>1247</v>
      </c>
      <c r="D603" s="39">
        <v>24</v>
      </c>
      <c r="E603" s="37" t="s">
        <v>614</v>
      </c>
    </row>
    <row r="604" spans="2:5" x14ac:dyDescent="0.35">
      <c r="B604" s="28" t="s">
        <v>463</v>
      </c>
      <c r="C604" s="28" t="s">
        <v>1248</v>
      </c>
      <c r="D604" s="39">
        <v>19.5</v>
      </c>
      <c r="E604" s="37">
        <v>2.69</v>
      </c>
    </row>
    <row r="605" spans="2:5" x14ac:dyDescent="0.35">
      <c r="B605" s="28" t="s">
        <v>463</v>
      </c>
      <c r="C605" s="28" t="s">
        <v>1249</v>
      </c>
      <c r="D605" s="39">
        <v>16</v>
      </c>
      <c r="E605" s="37" t="s">
        <v>614</v>
      </c>
    </row>
    <row r="606" spans="2:5" x14ac:dyDescent="0.35">
      <c r="B606" s="28" t="s">
        <v>463</v>
      </c>
      <c r="C606" s="28" t="s">
        <v>1250</v>
      </c>
      <c r="D606" s="39">
        <v>28.6</v>
      </c>
      <c r="E606" s="37">
        <v>0.73</v>
      </c>
    </row>
    <row r="607" spans="2:5" x14ac:dyDescent="0.35">
      <c r="B607" s="28" t="s">
        <v>465</v>
      </c>
      <c r="C607" s="28" t="s">
        <v>1251</v>
      </c>
      <c r="D607" s="39">
        <v>38.6</v>
      </c>
      <c r="E607" s="37">
        <v>0</v>
      </c>
    </row>
    <row r="608" spans="2:5" x14ac:dyDescent="0.35">
      <c r="B608" s="28" t="s">
        <v>465</v>
      </c>
      <c r="C608" s="28" t="s">
        <v>1252</v>
      </c>
      <c r="D608" s="39">
        <v>36.9</v>
      </c>
      <c r="E608" s="37">
        <v>0.1</v>
      </c>
    </row>
    <row r="609" spans="2:5" x14ac:dyDescent="0.35">
      <c r="B609" s="28" t="s">
        <v>465</v>
      </c>
      <c r="C609" s="28" t="s">
        <v>1253</v>
      </c>
      <c r="D609" s="39">
        <v>37.700000000000003</v>
      </c>
      <c r="E609" s="37">
        <v>0.5</v>
      </c>
    </row>
    <row r="610" spans="2:5" x14ac:dyDescent="0.35">
      <c r="B610" s="28" t="s">
        <v>465</v>
      </c>
      <c r="C610" s="28" t="s">
        <v>1254</v>
      </c>
      <c r="D610" s="39">
        <v>35.6</v>
      </c>
      <c r="E610" s="37">
        <v>0.08</v>
      </c>
    </row>
    <row r="611" spans="2:5" x14ac:dyDescent="0.35">
      <c r="B611" s="28" t="s">
        <v>465</v>
      </c>
      <c r="C611" s="28" t="s">
        <v>1255</v>
      </c>
      <c r="D611" s="39">
        <v>36.799999999999997</v>
      </c>
      <c r="E611" s="37">
        <v>0.05</v>
      </c>
    </row>
    <row r="612" spans="2:5" x14ac:dyDescent="0.35">
      <c r="B612" s="28" t="s">
        <v>1256</v>
      </c>
      <c r="C612" s="28" t="s">
        <v>1257</v>
      </c>
      <c r="D612" s="39">
        <v>40.5</v>
      </c>
      <c r="E612" s="37" t="s">
        <v>614</v>
      </c>
    </row>
    <row r="613" spans="2:5" x14ac:dyDescent="0.35">
      <c r="B613" s="28" t="s">
        <v>1256</v>
      </c>
      <c r="C613" s="28" t="s">
        <v>1258</v>
      </c>
      <c r="D613" s="39">
        <v>40.4</v>
      </c>
      <c r="E613" s="37">
        <v>0.1</v>
      </c>
    </row>
    <row r="614" spans="2:5" x14ac:dyDescent="0.35">
      <c r="B614" s="28" t="s">
        <v>1256</v>
      </c>
      <c r="C614" s="28" t="s">
        <v>1259</v>
      </c>
      <c r="D614" s="39">
        <v>49</v>
      </c>
      <c r="E614" s="37">
        <v>0.2</v>
      </c>
    </row>
    <row r="615" spans="2:5" x14ac:dyDescent="0.35">
      <c r="B615" s="28" t="s">
        <v>1256</v>
      </c>
      <c r="C615" s="28" t="s">
        <v>1260</v>
      </c>
      <c r="D615" s="39" t="s">
        <v>1261</v>
      </c>
      <c r="E615" s="37">
        <v>0.6</v>
      </c>
    </row>
    <row r="616" spans="2:5" x14ac:dyDescent="0.35">
      <c r="B616" s="28" t="s">
        <v>1256</v>
      </c>
      <c r="C616" s="28" t="s">
        <v>1262</v>
      </c>
      <c r="D616" s="39">
        <v>34.6</v>
      </c>
      <c r="E616" s="37">
        <v>0.6</v>
      </c>
    </row>
    <row r="617" spans="2:5" x14ac:dyDescent="0.35">
      <c r="B617" s="28" t="s">
        <v>1263</v>
      </c>
      <c r="C617" s="28" t="s">
        <v>1264</v>
      </c>
      <c r="D617" s="39" t="s">
        <v>614</v>
      </c>
      <c r="E617" s="37" t="s">
        <v>614</v>
      </c>
    </row>
    <row r="618" spans="2:5" x14ac:dyDescent="0.35">
      <c r="B618" s="28" t="s">
        <v>1263</v>
      </c>
      <c r="C618" s="28" t="s">
        <v>1265</v>
      </c>
      <c r="D618" s="39" t="s">
        <v>614</v>
      </c>
      <c r="E618" s="37" t="s">
        <v>614</v>
      </c>
    </row>
    <row r="619" spans="2:5" x14ac:dyDescent="0.35">
      <c r="B619" s="28" t="s">
        <v>1263</v>
      </c>
      <c r="C619" s="28" t="s">
        <v>1266</v>
      </c>
      <c r="D619" s="39" t="s">
        <v>614</v>
      </c>
      <c r="E619" s="37" t="s">
        <v>614</v>
      </c>
    </row>
    <row r="620" spans="2:5" x14ac:dyDescent="0.35">
      <c r="B620" s="28" t="s">
        <v>1263</v>
      </c>
      <c r="C620" s="28" t="s">
        <v>1267</v>
      </c>
      <c r="D620" s="39" t="s">
        <v>614</v>
      </c>
      <c r="E620" s="37" t="s">
        <v>614</v>
      </c>
    </row>
    <row r="621" spans="2:5" x14ac:dyDescent="0.35">
      <c r="B621" s="28" t="s">
        <v>1263</v>
      </c>
      <c r="C621" s="28" t="s">
        <v>1268</v>
      </c>
      <c r="D621" s="39" t="s">
        <v>614</v>
      </c>
      <c r="E621" s="37" t="s">
        <v>614</v>
      </c>
    </row>
    <row r="622" spans="2:5" x14ac:dyDescent="0.35">
      <c r="B622" s="28" t="s">
        <v>1263</v>
      </c>
      <c r="C622" s="28" t="s">
        <v>1269</v>
      </c>
      <c r="D622" s="39" t="s">
        <v>614</v>
      </c>
      <c r="E622" s="37" t="s">
        <v>614</v>
      </c>
    </row>
  </sheetData>
  <sheetProtection algorithmName="SHA-512" hashValue="l9rVAjBXD18YQk+OMkNsZzPwjPYgjm6H8iPT5P1RzYUnFlbQdAQrucLLtM8KRCg+bFPGmAEpPkHs0wEz1zCfng==" saltValue="IZG2xDpN46AsISgtZjewBw==" spinCount="100000" sheet="1" objects="1" scenarios="1" selectLockedCell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dimension ref="A1:O386"/>
  <sheetViews>
    <sheetView topLeftCell="A358" workbookViewId="0">
      <selection activeCell="B374" sqref="B374"/>
    </sheetView>
  </sheetViews>
  <sheetFormatPr defaultRowHeight="14.5" x14ac:dyDescent="0.35"/>
  <cols>
    <col min="1" max="1" width="94.36328125" bestFit="1" customWidth="1"/>
    <col min="2" max="2" width="22.453125" customWidth="1"/>
    <col min="3" max="3" width="31.90625" customWidth="1"/>
    <col min="4" max="4" width="27.36328125" bestFit="1" customWidth="1"/>
    <col min="5" max="5" width="16.36328125" bestFit="1" customWidth="1"/>
    <col min="6" max="6" width="19.453125" customWidth="1"/>
    <col min="7" max="7" width="14.54296875" customWidth="1"/>
    <col min="8" max="8" width="12.54296875" customWidth="1"/>
    <col min="9" max="10" width="11.453125" customWidth="1"/>
    <col min="11" max="11" width="10.54296875" customWidth="1"/>
  </cols>
  <sheetData>
    <row r="1" spans="1:5" x14ac:dyDescent="0.35">
      <c r="A1" t="s">
        <v>2</v>
      </c>
      <c r="B1" t="s">
        <v>1398</v>
      </c>
      <c r="C1" t="s">
        <v>1400</v>
      </c>
      <c r="D1" t="s">
        <v>1399</v>
      </c>
      <c r="E1" t="s">
        <v>1372</v>
      </c>
    </row>
    <row r="2" spans="1:5" x14ac:dyDescent="0.35">
      <c r="A2" t="s">
        <v>1324</v>
      </c>
      <c r="B2">
        <v>93.3</v>
      </c>
      <c r="C2">
        <v>43.2</v>
      </c>
      <c r="D2">
        <v>32.200000000000003</v>
      </c>
      <c r="E2">
        <v>93.2</v>
      </c>
    </row>
    <row r="3" spans="1:5" x14ac:dyDescent="0.35">
      <c r="A3" t="s">
        <v>1373</v>
      </c>
      <c r="B3">
        <v>93.3</v>
      </c>
      <c r="C3">
        <v>43.2</v>
      </c>
      <c r="D3">
        <v>32.200000000000003</v>
      </c>
      <c r="E3">
        <v>94.3</v>
      </c>
    </row>
    <row r="4" spans="1:5" x14ac:dyDescent="0.35">
      <c r="A4" t="s">
        <v>1374</v>
      </c>
      <c r="B4">
        <v>93.3</v>
      </c>
      <c r="C4">
        <v>43.2</v>
      </c>
      <c r="D4">
        <v>32.200000000000003</v>
      </c>
      <c r="E4">
        <v>172</v>
      </c>
    </row>
    <row r="5" spans="1:5" x14ac:dyDescent="0.35">
      <c r="A5" t="s">
        <v>1325</v>
      </c>
      <c r="B5">
        <v>93.3</v>
      </c>
      <c r="C5">
        <v>43.2</v>
      </c>
      <c r="D5">
        <v>32.200000000000003</v>
      </c>
      <c r="E5">
        <v>107</v>
      </c>
    </row>
    <row r="6" spans="1:5" x14ac:dyDescent="0.35">
      <c r="A6" t="s">
        <v>1326</v>
      </c>
      <c r="B6">
        <v>93.3</v>
      </c>
      <c r="C6">
        <v>43.2</v>
      </c>
      <c r="D6">
        <v>32.200000000000003</v>
      </c>
      <c r="E6">
        <v>131.30000000000001</v>
      </c>
    </row>
    <row r="7" spans="1:5" x14ac:dyDescent="0.35">
      <c r="A7" t="s">
        <v>1371</v>
      </c>
      <c r="B7">
        <v>93.3</v>
      </c>
      <c r="C7">
        <v>43.2</v>
      </c>
      <c r="D7">
        <v>32.200000000000003</v>
      </c>
      <c r="E7">
        <v>86</v>
      </c>
    </row>
    <row r="8" spans="1:5" x14ac:dyDescent="0.35">
      <c r="A8" t="s">
        <v>1327</v>
      </c>
      <c r="B8">
        <v>95.1</v>
      </c>
      <c r="C8">
        <v>43.1</v>
      </c>
      <c r="D8">
        <v>35.9</v>
      </c>
      <c r="E8">
        <v>95</v>
      </c>
    </row>
    <row r="9" spans="1:5" x14ac:dyDescent="0.35">
      <c r="A9" t="s">
        <v>1375</v>
      </c>
      <c r="B9">
        <v>95.1</v>
      </c>
      <c r="C9">
        <v>43.1</v>
      </c>
      <c r="D9">
        <v>35.9</v>
      </c>
      <c r="E9">
        <v>94.3</v>
      </c>
    </row>
    <row r="10" spans="1:5" x14ac:dyDescent="0.35">
      <c r="A10" t="s">
        <v>1376</v>
      </c>
      <c r="B10">
        <v>95.1</v>
      </c>
      <c r="C10">
        <v>43.1</v>
      </c>
      <c r="D10">
        <v>35.9</v>
      </c>
      <c r="E10">
        <v>172</v>
      </c>
    </row>
    <row r="11" spans="1:5" x14ac:dyDescent="0.35">
      <c r="A11" t="s">
        <v>1377</v>
      </c>
      <c r="B11">
        <v>95.1</v>
      </c>
      <c r="C11">
        <v>43.1</v>
      </c>
      <c r="D11">
        <v>35.9</v>
      </c>
      <c r="E11">
        <v>108.5</v>
      </c>
    </row>
    <row r="12" spans="1:5" x14ac:dyDescent="0.35">
      <c r="A12" t="s">
        <v>1328</v>
      </c>
      <c r="B12">
        <v>95.1</v>
      </c>
      <c r="C12">
        <v>43.1</v>
      </c>
      <c r="D12">
        <v>35.9</v>
      </c>
      <c r="E12">
        <v>133.69999999999999</v>
      </c>
    </row>
    <row r="13" spans="1:5" x14ac:dyDescent="0.35">
      <c r="A13" t="s">
        <v>1378</v>
      </c>
      <c r="B13">
        <v>95.1</v>
      </c>
      <c r="C13">
        <v>43.1</v>
      </c>
      <c r="D13">
        <v>35.9</v>
      </c>
      <c r="E13">
        <v>86</v>
      </c>
    </row>
    <row r="14" spans="1:5" x14ac:dyDescent="0.35">
      <c r="A14" t="s">
        <v>1365</v>
      </c>
      <c r="B14">
        <v>69.3</v>
      </c>
      <c r="C14">
        <v>50</v>
      </c>
      <c r="D14">
        <v>35.700000000000003</v>
      </c>
      <c r="E14">
        <v>69.3</v>
      </c>
    </row>
    <row r="15" spans="1:5" x14ac:dyDescent="0.35">
      <c r="A15" t="s">
        <v>1367</v>
      </c>
      <c r="B15">
        <v>3.3</v>
      </c>
      <c r="C15">
        <v>50</v>
      </c>
      <c r="D15">
        <v>35.700000000000003</v>
      </c>
      <c r="E15">
        <v>3.3</v>
      </c>
    </row>
    <row r="16" spans="1:5" x14ac:dyDescent="0.35">
      <c r="A16" t="s">
        <v>1366</v>
      </c>
      <c r="B16">
        <v>69.3</v>
      </c>
      <c r="C16" t="str">
        <f>""</f>
        <v/>
      </c>
      <c r="D16" t="str">
        <f>""</f>
        <v/>
      </c>
      <c r="E16">
        <v>74.5</v>
      </c>
    </row>
    <row r="17" spans="1:5" x14ac:dyDescent="0.35">
      <c r="A17" t="s">
        <v>1381</v>
      </c>
      <c r="B17">
        <v>73.599999999999994</v>
      </c>
      <c r="C17">
        <v>46</v>
      </c>
      <c r="D17" t="str">
        <f>""</f>
        <v/>
      </c>
      <c r="E17">
        <v>73.599999999999994</v>
      </c>
    </row>
    <row r="18" spans="1:5" x14ac:dyDescent="0.35">
      <c r="A18" t="s">
        <v>1368</v>
      </c>
      <c r="B18">
        <v>104.3</v>
      </c>
      <c r="C18">
        <v>120.1</v>
      </c>
      <c r="D18" t="str">
        <f>""</f>
        <v/>
      </c>
      <c r="E18">
        <v>104.3</v>
      </c>
    </row>
    <row r="19" spans="1:5" x14ac:dyDescent="0.35">
      <c r="A19" t="s">
        <v>1369</v>
      </c>
      <c r="B19">
        <v>9.1</v>
      </c>
      <c r="C19">
        <v>120.1</v>
      </c>
      <c r="D19" t="str">
        <f>""</f>
        <v/>
      </c>
      <c r="E19">
        <v>9.1</v>
      </c>
    </row>
    <row r="20" spans="1:5" x14ac:dyDescent="0.35">
      <c r="A20" t="s">
        <v>1370</v>
      </c>
      <c r="B20">
        <v>234.4</v>
      </c>
      <c r="C20">
        <v>120.1</v>
      </c>
      <c r="D20" t="str">
        <f>""</f>
        <v/>
      </c>
      <c r="E20">
        <v>234.4</v>
      </c>
    </row>
    <row r="21" spans="1:5" x14ac:dyDescent="0.35">
      <c r="A21" t="s">
        <v>1379</v>
      </c>
      <c r="B21">
        <v>52.7</v>
      </c>
      <c r="C21">
        <v>120.1</v>
      </c>
      <c r="D21" t="str">
        <f>""</f>
        <v/>
      </c>
      <c r="E21">
        <v>52.7</v>
      </c>
    </row>
    <row r="22" spans="1:5" x14ac:dyDescent="0.35">
      <c r="A22" t="s">
        <v>583</v>
      </c>
      <c r="B22">
        <v>94.1</v>
      </c>
      <c r="C22" t="str">
        <f>""</f>
        <v/>
      </c>
      <c r="D22" t="str">
        <f>""</f>
        <v/>
      </c>
      <c r="E22">
        <v>94.1</v>
      </c>
    </row>
    <row r="24" spans="1:5" ht="29" x14ac:dyDescent="0.35">
      <c r="A24" t="s">
        <v>584</v>
      </c>
      <c r="B24" s="92" t="s">
        <v>1362</v>
      </c>
      <c r="C24" t="s">
        <v>1420</v>
      </c>
      <c r="D24" t="s">
        <v>1459</v>
      </c>
      <c r="E24" t="s">
        <v>1428</v>
      </c>
    </row>
    <row r="25" spans="1:5" x14ac:dyDescent="0.35">
      <c r="A25" t="s">
        <v>586</v>
      </c>
      <c r="C25" t="s">
        <v>1409</v>
      </c>
      <c r="D25" t="s">
        <v>1409</v>
      </c>
      <c r="E25" t="s">
        <v>1409</v>
      </c>
    </row>
    <row r="26" spans="1:5" x14ac:dyDescent="0.35">
      <c r="A26" t="s">
        <v>585</v>
      </c>
      <c r="C26">
        <v>93.3</v>
      </c>
      <c r="D26">
        <v>32.200000000000003</v>
      </c>
      <c r="E26" t="s">
        <v>1427</v>
      </c>
    </row>
    <row r="27" spans="1:5" x14ac:dyDescent="0.35">
      <c r="A27" t="s">
        <v>587</v>
      </c>
      <c r="C27">
        <v>93.3</v>
      </c>
      <c r="D27">
        <v>32.200000000000003</v>
      </c>
      <c r="E27" t="s">
        <v>1427</v>
      </c>
    </row>
    <row r="28" spans="1:5" x14ac:dyDescent="0.35">
      <c r="A28" t="s">
        <v>588</v>
      </c>
      <c r="C28">
        <v>95.1</v>
      </c>
      <c r="D28">
        <v>35.299999999999997</v>
      </c>
      <c r="E28" t="s">
        <v>1425</v>
      </c>
    </row>
    <row r="29" spans="1:5" x14ac:dyDescent="0.35">
      <c r="A29" t="s">
        <v>589</v>
      </c>
      <c r="C29">
        <v>95.1</v>
      </c>
      <c r="D29">
        <v>35.299999999999997</v>
      </c>
      <c r="E29" t="s">
        <v>1425</v>
      </c>
    </row>
    <row r="30" spans="1:5" x14ac:dyDescent="0.35">
      <c r="A30" t="s">
        <v>590</v>
      </c>
      <c r="C30">
        <v>95.1</v>
      </c>
      <c r="D30">
        <v>35.299999999999997</v>
      </c>
      <c r="E30" t="s">
        <v>1425</v>
      </c>
    </row>
    <row r="31" spans="1:5" x14ac:dyDescent="0.35">
      <c r="A31" t="s">
        <v>1319</v>
      </c>
      <c r="C31" t="s">
        <v>1409</v>
      </c>
      <c r="D31" t="s">
        <v>1409</v>
      </c>
      <c r="E31" t="s">
        <v>1409</v>
      </c>
    </row>
    <row r="32" spans="1:5" x14ac:dyDescent="0.35">
      <c r="A32" t="s">
        <v>1320</v>
      </c>
      <c r="C32" t="s">
        <v>1409</v>
      </c>
      <c r="D32" t="s">
        <v>1409</v>
      </c>
      <c r="E32" t="s">
        <v>1409</v>
      </c>
    </row>
    <row r="33" spans="1:5" x14ac:dyDescent="0.35">
      <c r="A33" t="s">
        <v>593</v>
      </c>
      <c r="B33">
        <v>47</v>
      </c>
      <c r="C33" t="s">
        <v>1409</v>
      </c>
      <c r="D33" t="s">
        <v>1409</v>
      </c>
      <c r="E33" t="s">
        <v>1409</v>
      </c>
    </row>
    <row r="34" spans="1:5" x14ac:dyDescent="0.35">
      <c r="A34" t="s">
        <v>497</v>
      </c>
      <c r="C34" t="s">
        <v>1409</v>
      </c>
      <c r="D34" t="s">
        <v>1409</v>
      </c>
      <c r="E34" t="s">
        <v>1409</v>
      </c>
    </row>
    <row r="35" spans="1:5" x14ac:dyDescent="0.35">
      <c r="A35" t="s">
        <v>592</v>
      </c>
      <c r="C35" t="s">
        <v>1409</v>
      </c>
      <c r="D35" t="s">
        <v>1409</v>
      </c>
      <c r="E35" t="s">
        <v>1409</v>
      </c>
    </row>
    <row r="36" spans="1:5" x14ac:dyDescent="0.35">
      <c r="A36" t="s">
        <v>498</v>
      </c>
      <c r="C36" t="s">
        <v>1409</v>
      </c>
      <c r="D36" t="s">
        <v>1409</v>
      </c>
      <c r="E36" t="s">
        <v>1409</v>
      </c>
    </row>
    <row r="37" spans="1:5" x14ac:dyDescent="0.35">
      <c r="A37" t="s">
        <v>591</v>
      </c>
      <c r="C37" t="s">
        <v>1409</v>
      </c>
      <c r="D37" t="s">
        <v>1409</v>
      </c>
      <c r="E37" t="s">
        <v>1409</v>
      </c>
    </row>
    <row r="38" spans="1:5" x14ac:dyDescent="0.35">
      <c r="A38" t="s">
        <v>1456</v>
      </c>
      <c r="C38" t="s">
        <v>1409</v>
      </c>
      <c r="D38" t="s">
        <v>1409</v>
      </c>
      <c r="E38" t="s">
        <v>1409</v>
      </c>
    </row>
    <row r="39" spans="1:5" x14ac:dyDescent="0.35">
      <c r="A39" t="s">
        <v>1380</v>
      </c>
      <c r="C39" t="s">
        <v>1409</v>
      </c>
      <c r="D39" t="s">
        <v>1409</v>
      </c>
      <c r="E39" t="s">
        <v>1409</v>
      </c>
    </row>
    <row r="40" spans="1:5" x14ac:dyDescent="0.35">
      <c r="A40" t="s">
        <v>1329</v>
      </c>
      <c r="C40" t="s">
        <v>1409</v>
      </c>
      <c r="D40" t="s">
        <v>1409</v>
      </c>
      <c r="E40" t="s">
        <v>1409</v>
      </c>
    </row>
    <row r="41" spans="1:5" x14ac:dyDescent="0.35">
      <c r="A41" t="s">
        <v>1300</v>
      </c>
      <c r="C41" t="s">
        <v>1409</v>
      </c>
      <c r="D41" t="s">
        <v>1409</v>
      </c>
      <c r="E41" t="s">
        <v>1409</v>
      </c>
    </row>
    <row r="43" spans="1:5" x14ac:dyDescent="0.35">
      <c r="A43" t="s">
        <v>598</v>
      </c>
      <c r="B43" t="s">
        <v>1</v>
      </c>
      <c r="C43" t="s">
        <v>3</v>
      </c>
    </row>
    <row r="44" spans="1:5" ht="16.5" x14ac:dyDescent="0.35">
      <c r="A44" t="str">
        <f>CONCATENATE(Enheter[[#This Row],[Mängd]],", ",Enheter[[#This Row],[Värmevärde]])</f>
        <v>m3, MJ/l</v>
      </c>
      <c r="B44" t="s">
        <v>1308</v>
      </c>
      <c r="C44" t="s">
        <v>533</v>
      </c>
    </row>
    <row r="45" spans="1:5" x14ac:dyDescent="0.35">
      <c r="A45" t="str">
        <f>CONCATENATE(Enheter[[#This Row],[Mängd]],", ",Enheter[[#This Row],[Värmevärde]])</f>
        <v>kg, MJ/kg</v>
      </c>
      <c r="B45" t="s">
        <v>4</v>
      </c>
      <c r="C45" t="s">
        <v>535</v>
      </c>
    </row>
    <row r="46" spans="1:5" ht="16.5" x14ac:dyDescent="0.35">
      <c r="A46" t="str">
        <f>CONCATENATE(Enheter[[#This Row],[Mängd]],", ",Enheter[[#This Row],[Värmevärde]])</f>
        <v>Nm3, MJ/Nm3</v>
      </c>
      <c r="B46" t="s">
        <v>1309</v>
      </c>
      <c r="C46" t="s">
        <v>534</v>
      </c>
    </row>
    <row r="47" spans="1:5" x14ac:dyDescent="0.35">
      <c r="A47" t="s">
        <v>594</v>
      </c>
      <c r="B47" t="s">
        <v>594</v>
      </c>
    </row>
    <row r="49" spans="1:3" x14ac:dyDescent="0.35">
      <c r="A49" t="s">
        <v>475</v>
      </c>
      <c r="B49" t="s">
        <v>476</v>
      </c>
      <c r="C49" t="s">
        <v>477</v>
      </c>
    </row>
    <row r="50" spans="1:3" x14ac:dyDescent="0.35">
      <c r="A50" t="s">
        <v>484</v>
      </c>
      <c r="B50" t="s">
        <v>484</v>
      </c>
      <c r="C50" t="s">
        <v>484</v>
      </c>
    </row>
    <row r="51" spans="1:3" x14ac:dyDescent="0.35">
      <c r="A51" t="s">
        <v>485</v>
      </c>
      <c r="B51" t="s">
        <v>486</v>
      </c>
      <c r="C51" t="s">
        <v>485</v>
      </c>
    </row>
    <row r="52" spans="1:3" x14ac:dyDescent="0.35">
      <c r="A52" t="s">
        <v>5</v>
      </c>
      <c r="B52" t="s">
        <v>6</v>
      </c>
      <c r="C52" t="s">
        <v>5</v>
      </c>
    </row>
    <row r="53" spans="1:3" x14ac:dyDescent="0.35">
      <c r="A53" t="s">
        <v>7</v>
      </c>
      <c r="B53" t="s">
        <v>8</v>
      </c>
      <c r="C53" t="s">
        <v>7</v>
      </c>
    </row>
    <row r="54" spans="1:3" x14ac:dyDescent="0.35">
      <c r="A54" t="s">
        <v>9</v>
      </c>
      <c r="B54" t="s">
        <v>10</v>
      </c>
      <c r="C54" t="s">
        <v>9</v>
      </c>
    </row>
    <row r="55" spans="1:3" x14ac:dyDescent="0.35">
      <c r="A55" t="s">
        <v>11</v>
      </c>
      <c r="B55" t="s">
        <v>12</v>
      </c>
      <c r="C55" t="s">
        <v>11</v>
      </c>
    </row>
    <row r="56" spans="1:3" x14ac:dyDescent="0.35">
      <c r="A56" t="s">
        <v>13</v>
      </c>
      <c r="B56" t="s">
        <v>14</v>
      </c>
      <c r="C56" t="s">
        <v>13</v>
      </c>
    </row>
    <row r="57" spans="1:3" x14ac:dyDescent="0.35">
      <c r="A57" t="s">
        <v>15</v>
      </c>
      <c r="B57" t="s">
        <v>16</v>
      </c>
      <c r="C57" t="s">
        <v>15</v>
      </c>
    </row>
    <row r="58" spans="1:3" x14ac:dyDescent="0.35">
      <c r="A58" t="s">
        <v>17</v>
      </c>
      <c r="B58" t="s">
        <v>18</v>
      </c>
      <c r="C58" t="s">
        <v>17</v>
      </c>
    </row>
    <row r="59" spans="1:3" x14ac:dyDescent="0.35">
      <c r="A59" t="s">
        <v>19</v>
      </c>
      <c r="B59" t="s">
        <v>20</v>
      </c>
      <c r="C59" t="s">
        <v>19</v>
      </c>
    </row>
    <row r="60" spans="1:3" x14ac:dyDescent="0.35">
      <c r="A60" t="s">
        <v>21</v>
      </c>
      <c r="B60" t="s">
        <v>22</v>
      </c>
      <c r="C60" t="s">
        <v>21</v>
      </c>
    </row>
    <row r="61" spans="1:3" x14ac:dyDescent="0.35">
      <c r="A61" t="s">
        <v>23</v>
      </c>
      <c r="B61" t="s">
        <v>24</v>
      </c>
      <c r="C61" t="s">
        <v>23</v>
      </c>
    </row>
    <row r="62" spans="1:3" x14ac:dyDescent="0.35">
      <c r="A62" t="s">
        <v>25</v>
      </c>
      <c r="B62" t="s">
        <v>26</v>
      </c>
      <c r="C62" t="s">
        <v>25</v>
      </c>
    </row>
    <row r="63" spans="1:3" x14ac:dyDescent="0.35">
      <c r="A63" t="s">
        <v>27</v>
      </c>
      <c r="B63" t="s">
        <v>28</v>
      </c>
      <c r="C63" t="s">
        <v>27</v>
      </c>
    </row>
    <row r="64" spans="1:3" x14ac:dyDescent="0.35">
      <c r="A64" t="s">
        <v>29</v>
      </c>
      <c r="B64" t="s">
        <v>30</v>
      </c>
      <c r="C64" t="s">
        <v>29</v>
      </c>
    </row>
    <row r="65" spans="1:3" x14ac:dyDescent="0.35">
      <c r="A65" t="s">
        <v>31</v>
      </c>
      <c r="B65" t="s">
        <v>32</v>
      </c>
      <c r="C65" t="s">
        <v>31</v>
      </c>
    </row>
    <row r="66" spans="1:3" x14ac:dyDescent="0.35">
      <c r="A66" t="s">
        <v>33</v>
      </c>
      <c r="B66" t="s">
        <v>34</v>
      </c>
      <c r="C66" t="s">
        <v>33</v>
      </c>
    </row>
    <row r="67" spans="1:3" x14ac:dyDescent="0.35">
      <c r="A67" t="s">
        <v>35</v>
      </c>
      <c r="B67" t="s">
        <v>36</v>
      </c>
      <c r="C67" t="s">
        <v>35</v>
      </c>
    </row>
    <row r="68" spans="1:3" x14ac:dyDescent="0.35">
      <c r="A68" t="s">
        <v>37</v>
      </c>
      <c r="B68" t="s">
        <v>38</v>
      </c>
      <c r="C68" t="s">
        <v>37</v>
      </c>
    </row>
    <row r="69" spans="1:3" x14ac:dyDescent="0.35">
      <c r="A69" t="s">
        <v>39</v>
      </c>
      <c r="B69" t="s">
        <v>40</v>
      </c>
      <c r="C69" t="s">
        <v>39</v>
      </c>
    </row>
    <row r="70" spans="1:3" x14ac:dyDescent="0.35">
      <c r="A70" t="s">
        <v>41</v>
      </c>
      <c r="B70" t="s">
        <v>42</v>
      </c>
      <c r="C70" t="s">
        <v>41</v>
      </c>
    </row>
    <row r="71" spans="1:3" x14ac:dyDescent="0.35">
      <c r="A71" t="s">
        <v>43</v>
      </c>
      <c r="B71" t="s">
        <v>44</v>
      </c>
      <c r="C71" t="s">
        <v>43</v>
      </c>
    </row>
    <row r="72" spans="1:3" x14ac:dyDescent="0.35">
      <c r="A72" t="s">
        <v>45</v>
      </c>
      <c r="B72" t="s">
        <v>46</v>
      </c>
      <c r="C72" t="s">
        <v>45</v>
      </c>
    </row>
    <row r="73" spans="1:3" x14ac:dyDescent="0.35">
      <c r="A73" t="s">
        <v>47</v>
      </c>
      <c r="B73" t="s">
        <v>48</v>
      </c>
      <c r="C73" t="s">
        <v>47</v>
      </c>
    </row>
    <row r="74" spans="1:3" x14ac:dyDescent="0.35">
      <c r="A74" t="s">
        <v>49</v>
      </c>
      <c r="B74" t="s">
        <v>50</v>
      </c>
      <c r="C74" t="s">
        <v>49</v>
      </c>
    </row>
    <row r="75" spans="1:3" x14ac:dyDescent="0.35">
      <c r="A75" t="s">
        <v>51</v>
      </c>
      <c r="B75" t="s">
        <v>52</v>
      </c>
      <c r="C75" t="s">
        <v>51</v>
      </c>
    </row>
    <row r="76" spans="1:3" x14ac:dyDescent="0.35">
      <c r="A76" t="s">
        <v>53</v>
      </c>
      <c r="B76" t="s">
        <v>54</v>
      </c>
      <c r="C76" t="s">
        <v>53</v>
      </c>
    </row>
    <row r="77" spans="1:3" x14ac:dyDescent="0.35">
      <c r="A77" t="s">
        <v>55</v>
      </c>
      <c r="B77" t="s">
        <v>56</v>
      </c>
      <c r="C77" t="s">
        <v>55</v>
      </c>
    </row>
    <row r="78" spans="1:3" x14ac:dyDescent="0.35">
      <c r="A78" t="s">
        <v>57</v>
      </c>
      <c r="B78" t="s">
        <v>58</v>
      </c>
      <c r="C78" t="s">
        <v>57</v>
      </c>
    </row>
    <row r="79" spans="1:3" x14ac:dyDescent="0.35">
      <c r="A79" t="s">
        <v>59</v>
      </c>
      <c r="B79" t="s">
        <v>60</v>
      </c>
      <c r="C79" t="s">
        <v>59</v>
      </c>
    </row>
    <row r="80" spans="1:3" x14ac:dyDescent="0.35">
      <c r="A80" t="s">
        <v>61</v>
      </c>
      <c r="B80" t="s">
        <v>62</v>
      </c>
      <c r="C80" t="s">
        <v>61</v>
      </c>
    </row>
    <row r="81" spans="1:3" x14ac:dyDescent="0.35">
      <c r="A81" t="s">
        <v>63</v>
      </c>
      <c r="B81" t="s">
        <v>64</v>
      </c>
      <c r="C81" t="s">
        <v>63</v>
      </c>
    </row>
    <row r="82" spans="1:3" x14ac:dyDescent="0.35">
      <c r="A82" t="s">
        <v>65</v>
      </c>
      <c r="B82" t="s">
        <v>66</v>
      </c>
      <c r="C82" t="s">
        <v>65</v>
      </c>
    </row>
    <row r="83" spans="1:3" x14ac:dyDescent="0.35">
      <c r="A83" t="s">
        <v>67</v>
      </c>
      <c r="B83" t="s">
        <v>68</v>
      </c>
      <c r="C83" t="s">
        <v>67</v>
      </c>
    </row>
    <row r="84" spans="1:3" x14ac:dyDescent="0.35">
      <c r="A84" t="s">
        <v>69</v>
      </c>
      <c r="B84" t="s">
        <v>70</v>
      </c>
      <c r="C84" t="s">
        <v>69</v>
      </c>
    </row>
    <row r="85" spans="1:3" x14ac:dyDescent="0.35">
      <c r="A85" t="s">
        <v>71</v>
      </c>
      <c r="B85" t="s">
        <v>72</v>
      </c>
      <c r="C85" t="s">
        <v>71</v>
      </c>
    </row>
    <row r="86" spans="1:3" x14ac:dyDescent="0.35">
      <c r="A86" t="s">
        <v>73</v>
      </c>
      <c r="B86" t="s">
        <v>74</v>
      </c>
      <c r="C86" t="s">
        <v>73</v>
      </c>
    </row>
    <row r="87" spans="1:3" x14ac:dyDescent="0.35">
      <c r="A87" t="s">
        <v>75</v>
      </c>
      <c r="B87" t="s">
        <v>76</v>
      </c>
      <c r="C87" t="s">
        <v>75</v>
      </c>
    </row>
    <row r="88" spans="1:3" x14ac:dyDescent="0.35">
      <c r="A88" t="s">
        <v>77</v>
      </c>
      <c r="B88" t="s">
        <v>78</v>
      </c>
      <c r="C88" t="s">
        <v>77</v>
      </c>
    </row>
    <row r="89" spans="1:3" x14ac:dyDescent="0.35">
      <c r="A89" t="s">
        <v>79</v>
      </c>
      <c r="B89" t="s">
        <v>80</v>
      </c>
      <c r="C89" t="s">
        <v>79</v>
      </c>
    </row>
    <row r="90" spans="1:3" x14ac:dyDescent="0.35">
      <c r="A90" t="s">
        <v>81</v>
      </c>
      <c r="B90" t="s">
        <v>82</v>
      </c>
      <c r="C90" t="s">
        <v>81</v>
      </c>
    </row>
    <row r="91" spans="1:3" x14ac:dyDescent="0.35">
      <c r="A91" t="s">
        <v>83</v>
      </c>
      <c r="B91" t="s">
        <v>84</v>
      </c>
      <c r="C91" t="s">
        <v>83</v>
      </c>
    </row>
    <row r="92" spans="1:3" x14ac:dyDescent="0.35">
      <c r="A92" t="s">
        <v>85</v>
      </c>
      <c r="B92" t="s">
        <v>86</v>
      </c>
      <c r="C92" t="s">
        <v>85</v>
      </c>
    </row>
    <row r="93" spans="1:3" x14ac:dyDescent="0.35">
      <c r="A93" t="s">
        <v>87</v>
      </c>
      <c r="B93" t="s">
        <v>88</v>
      </c>
      <c r="C93" t="s">
        <v>87</v>
      </c>
    </row>
    <row r="94" spans="1:3" x14ac:dyDescent="0.35">
      <c r="A94" t="s">
        <v>89</v>
      </c>
      <c r="B94" t="s">
        <v>90</v>
      </c>
      <c r="C94" t="s">
        <v>89</v>
      </c>
    </row>
    <row r="95" spans="1:3" x14ac:dyDescent="0.35">
      <c r="A95" t="s">
        <v>91</v>
      </c>
      <c r="B95" t="s">
        <v>92</v>
      </c>
      <c r="C95" t="s">
        <v>91</v>
      </c>
    </row>
    <row r="96" spans="1:3" x14ac:dyDescent="0.35">
      <c r="A96" t="s">
        <v>93</v>
      </c>
      <c r="B96" t="s">
        <v>94</v>
      </c>
      <c r="C96" t="s">
        <v>93</v>
      </c>
    </row>
    <row r="97" spans="1:3" x14ac:dyDescent="0.35">
      <c r="A97" t="s">
        <v>95</v>
      </c>
      <c r="B97" t="s">
        <v>96</v>
      </c>
      <c r="C97" t="s">
        <v>95</v>
      </c>
    </row>
    <row r="98" spans="1:3" x14ac:dyDescent="0.35">
      <c r="A98" t="s">
        <v>97</v>
      </c>
      <c r="B98" t="s">
        <v>98</v>
      </c>
      <c r="C98" t="s">
        <v>97</v>
      </c>
    </row>
    <row r="99" spans="1:3" x14ac:dyDescent="0.35">
      <c r="A99" t="s">
        <v>99</v>
      </c>
      <c r="B99" t="s">
        <v>100</v>
      </c>
      <c r="C99" t="s">
        <v>99</v>
      </c>
    </row>
    <row r="100" spans="1:3" x14ac:dyDescent="0.35">
      <c r="A100" t="s">
        <v>101</v>
      </c>
      <c r="B100" t="s">
        <v>102</v>
      </c>
      <c r="C100" t="s">
        <v>101</v>
      </c>
    </row>
    <row r="101" spans="1:3" x14ac:dyDescent="0.35">
      <c r="A101" t="s">
        <v>103</v>
      </c>
      <c r="B101" t="s">
        <v>104</v>
      </c>
      <c r="C101" t="s">
        <v>103</v>
      </c>
    </row>
    <row r="102" spans="1:3" x14ac:dyDescent="0.35">
      <c r="A102" t="s">
        <v>105</v>
      </c>
      <c r="B102" t="s">
        <v>106</v>
      </c>
      <c r="C102" t="s">
        <v>105</v>
      </c>
    </row>
    <row r="103" spans="1:3" x14ac:dyDescent="0.35">
      <c r="A103" t="s">
        <v>107</v>
      </c>
      <c r="B103" t="s">
        <v>108</v>
      </c>
      <c r="C103" t="s">
        <v>107</v>
      </c>
    </row>
    <row r="104" spans="1:3" x14ac:dyDescent="0.35">
      <c r="A104" t="s">
        <v>109</v>
      </c>
      <c r="B104" t="s">
        <v>110</v>
      </c>
      <c r="C104" t="s">
        <v>109</v>
      </c>
    </row>
    <row r="105" spans="1:3" x14ac:dyDescent="0.35">
      <c r="A105" t="s">
        <v>111</v>
      </c>
      <c r="B105" t="s">
        <v>112</v>
      </c>
      <c r="C105" t="s">
        <v>111</v>
      </c>
    </row>
    <row r="106" spans="1:3" x14ac:dyDescent="0.35">
      <c r="A106" t="s">
        <v>113</v>
      </c>
      <c r="B106" t="s">
        <v>114</v>
      </c>
      <c r="C106" t="s">
        <v>113</v>
      </c>
    </row>
    <row r="107" spans="1:3" x14ac:dyDescent="0.35">
      <c r="A107" t="s">
        <v>478</v>
      </c>
      <c r="B107" t="s">
        <v>138</v>
      </c>
      <c r="C107" t="s">
        <v>137</v>
      </c>
    </row>
    <row r="108" spans="1:3" x14ac:dyDescent="0.35">
      <c r="A108" t="s">
        <v>115</v>
      </c>
      <c r="B108" t="s">
        <v>116</v>
      </c>
      <c r="C108" t="s">
        <v>115</v>
      </c>
    </row>
    <row r="109" spans="1:3" x14ac:dyDescent="0.35">
      <c r="A109" t="s">
        <v>117</v>
      </c>
      <c r="B109" t="s">
        <v>118</v>
      </c>
      <c r="C109" t="s">
        <v>117</v>
      </c>
    </row>
    <row r="110" spans="1:3" x14ac:dyDescent="0.35">
      <c r="A110" t="s">
        <v>119</v>
      </c>
      <c r="B110" t="s">
        <v>120</v>
      </c>
      <c r="C110" t="s">
        <v>119</v>
      </c>
    </row>
    <row r="111" spans="1:3" x14ac:dyDescent="0.35">
      <c r="A111" t="s">
        <v>121</v>
      </c>
      <c r="B111" t="s">
        <v>122</v>
      </c>
      <c r="C111" t="s">
        <v>121</v>
      </c>
    </row>
    <row r="112" spans="1:3" x14ac:dyDescent="0.35">
      <c r="A112" t="s">
        <v>123</v>
      </c>
      <c r="B112" t="s">
        <v>124</v>
      </c>
      <c r="C112" t="s">
        <v>123</v>
      </c>
    </row>
    <row r="113" spans="1:3" x14ac:dyDescent="0.35">
      <c r="A113" t="s">
        <v>125</v>
      </c>
      <c r="B113" t="s">
        <v>126</v>
      </c>
      <c r="C113" t="s">
        <v>125</v>
      </c>
    </row>
    <row r="114" spans="1:3" x14ac:dyDescent="0.35">
      <c r="A114" t="s">
        <v>127</v>
      </c>
      <c r="B114" t="s">
        <v>128</v>
      </c>
      <c r="C114" t="s">
        <v>127</v>
      </c>
    </row>
    <row r="115" spans="1:3" x14ac:dyDescent="0.35">
      <c r="A115" t="s">
        <v>129</v>
      </c>
      <c r="B115" t="s">
        <v>130</v>
      </c>
      <c r="C115" t="s">
        <v>129</v>
      </c>
    </row>
    <row r="116" spans="1:3" x14ac:dyDescent="0.35">
      <c r="A116" t="s">
        <v>131</v>
      </c>
      <c r="B116" t="s">
        <v>132</v>
      </c>
      <c r="C116" t="s">
        <v>131</v>
      </c>
    </row>
    <row r="117" spans="1:3" x14ac:dyDescent="0.35">
      <c r="A117" t="s">
        <v>133</v>
      </c>
      <c r="B117" t="s">
        <v>134</v>
      </c>
      <c r="C117" t="s">
        <v>133</v>
      </c>
    </row>
    <row r="118" spans="1:3" x14ac:dyDescent="0.35">
      <c r="A118" t="s">
        <v>135</v>
      </c>
      <c r="B118" t="s">
        <v>136</v>
      </c>
      <c r="C118" t="s">
        <v>135</v>
      </c>
    </row>
    <row r="119" spans="1:3" x14ac:dyDescent="0.35">
      <c r="A119" t="s">
        <v>137</v>
      </c>
      <c r="B119" t="s">
        <v>138</v>
      </c>
      <c r="C119" t="s">
        <v>137</v>
      </c>
    </row>
    <row r="120" spans="1:3" x14ac:dyDescent="0.35">
      <c r="A120" t="s">
        <v>139</v>
      </c>
      <c r="B120" t="s">
        <v>140</v>
      </c>
      <c r="C120" t="s">
        <v>139</v>
      </c>
    </row>
    <row r="121" spans="1:3" x14ac:dyDescent="0.35">
      <c r="A121" t="s">
        <v>141</v>
      </c>
      <c r="B121" t="s">
        <v>142</v>
      </c>
      <c r="C121" t="s">
        <v>141</v>
      </c>
    </row>
    <row r="122" spans="1:3" x14ac:dyDescent="0.35">
      <c r="A122" t="s">
        <v>143</v>
      </c>
      <c r="B122" t="s">
        <v>144</v>
      </c>
      <c r="C122" t="s">
        <v>143</v>
      </c>
    </row>
    <row r="123" spans="1:3" x14ac:dyDescent="0.35">
      <c r="A123" t="s">
        <v>145</v>
      </c>
      <c r="B123" t="s">
        <v>146</v>
      </c>
      <c r="C123" t="s">
        <v>145</v>
      </c>
    </row>
    <row r="124" spans="1:3" x14ac:dyDescent="0.35">
      <c r="A124" t="s">
        <v>147</v>
      </c>
      <c r="B124" t="s">
        <v>148</v>
      </c>
      <c r="C124" t="s">
        <v>147</v>
      </c>
    </row>
    <row r="125" spans="1:3" x14ac:dyDescent="0.35">
      <c r="A125" t="s">
        <v>149</v>
      </c>
      <c r="B125" t="s">
        <v>150</v>
      </c>
      <c r="C125" t="s">
        <v>149</v>
      </c>
    </row>
    <row r="126" spans="1:3" x14ac:dyDescent="0.35">
      <c r="A126" t="s">
        <v>151</v>
      </c>
      <c r="B126" t="s">
        <v>152</v>
      </c>
      <c r="C126" t="s">
        <v>151</v>
      </c>
    </row>
    <row r="127" spans="1:3" x14ac:dyDescent="0.35">
      <c r="A127" t="s">
        <v>153</v>
      </c>
      <c r="B127" t="s">
        <v>154</v>
      </c>
      <c r="C127" t="s">
        <v>153</v>
      </c>
    </row>
    <row r="128" spans="1:3" x14ac:dyDescent="0.35">
      <c r="A128" t="s">
        <v>155</v>
      </c>
      <c r="B128" t="s">
        <v>156</v>
      </c>
      <c r="C128" t="s">
        <v>155</v>
      </c>
    </row>
    <row r="129" spans="1:3" x14ac:dyDescent="0.35">
      <c r="A129" t="s">
        <v>157</v>
      </c>
      <c r="B129" t="s">
        <v>158</v>
      </c>
      <c r="C129" t="s">
        <v>157</v>
      </c>
    </row>
    <row r="130" spans="1:3" x14ac:dyDescent="0.35">
      <c r="A130" t="s">
        <v>159</v>
      </c>
      <c r="B130" t="s">
        <v>160</v>
      </c>
      <c r="C130" t="s">
        <v>159</v>
      </c>
    </row>
    <row r="131" spans="1:3" x14ac:dyDescent="0.35">
      <c r="A131" t="s">
        <v>161</v>
      </c>
      <c r="B131" t="s">
        <v>162</v>
      </c>
      <c r="C131" t="s">
        <v>161</v>
      </c>
    </row>
    <row r="132" spans="1:3" x14ac:dyDescent="0.35">
      <c r="A132" t="s">
        <v>163</v>
      </c>
      <c r="B132" t="s">
        <v>164</v>
      </c>
      <c r="C132" t="s">
        <v>163</v>
      </c>
    </row>
    <row r="133" spans="1:3" x14ac:dyDescent="0.35">
      <c r="A133" t="s">
        <v>165</v>
      </c>
      <c r="B133" t="s">
        <v>166</v>
      </c>
      <c r="C133" t="s">
        <v>165</v>
      </c>
    </row>
    <row r="134" spans="1:3" x14ac:dyDescent="0.35">
      <c r="A134" t="s">
        <v>167</v>
      </c>
      <c r="B134" t="s">
        <v>168</v>
      </c>
      <c r="C134" t="s">
        <v>167</v>
      </c>
    </row>
    <row r="135" spans="1:3" x14ac:dyDescent="0.35">
      <c r="A135" t="s">
        <v>169</v>
      </c>
      <c r="B135" t="s">
        <v>170</v>
      </c>
      <c r="C135" t="s">
        <v>169</v>
      </c>
    </row>
    <row r="136" spans="1:3" x14ac:dyDescent="0.35">
      <c r="A136" t="s">
        <v>171</v>
      </c>
      <c r="B136" t="s">
        <v>172</v>
      </c>
      <c r="C136" t="s">
        <v>171</v>
      </c>
    </row>
    <row r="137" spans="1:3" x14ac:dyDescent="0.35">
      <c r="A137" t="s">
        <v>173</v>
      </c>
      <c r="B137" t="s">
        <v>174</v>
      </c>
      <c r="C137" t="s">
        <v>173</v>
      </c>
    </row>
    <row r="138" spans="1:3" x14ac:dyDescent="0.35">
      <c r="A138" t="s">
        <v>175</v>
      </c>
      <c r="B138" t="s">
        <v>176</v>
      </c>
      <c r="C138" t="s">
        <v>175</v>
      </c>
    </row>
    <row r="139" spans="1:3" x14ac:dyDescent="0.35">
      <c r="A139" t="s">
        <v>177</v>
      </c>
      <c r="B139" t="s">
        <v>178</v>
      </c>
      <c r="C139" t="s">
        <v>177</v>
      </c>
    </row>
    <row r="140" spans="1:3" x14ac:dyDescent="0.35">
      <c r="A140" t="s">
        <v>179</v>
      </c>
      <c r="B140" t="s">
        <v>180</v>
      </c>
      <c r="C140" t="s">
        <v>179</v>
      </c>
    </row>
    <row r="141" spans="1:3" x14ac:dyDescent="0.35">
      <c r="A141" t="s">
        <v>181</v>
      </c>
      <c r="B141" t="s">
        <v>182</v>
      </c>
      <c r="C141" t="s">
        <v>181</v>
      </c>
    </row>
    <row r="142" spans="1:3" x14ac:dyDescent="0.35">
      <c r="A142" t="s">
        <v>183</v>
      </c>
      <c r="B142" t="s">
        <v>184</v>
      </c>
      <c r="C142" t="s">
        <v>183</v>
      </c>
    </row>
    <row r="143" spans="1:3" x14ac:dyDescent="0.35">
      <c r="A143" t="s">
        <v>185</v>
      </c>
      <c r="B143" t="s">
        <v>186</v>
      </c>
      <c r="C143" t="s">
        <v>185</v>
      </c>
    </row>
    <row r="144" spans="1:3" x14ac:dyDescent="0.35">
      <c r="A144" t="s">
        <v>187</v>
      </c>
      <c r="B144" t="s">
        <v>188</v>
      </c>
      <c r="C144" t="s">
        <v>187</v>
      </c>
    </row>
    <row r="145" spans="1:3" x14ac:dyDescent="0.35">
      <c r="A145" t="s">
        <v>189</v>
      </c>
      <c r="B145" t="s">
        <v>190</v>
      </c>
      <c r="C145" t="s">
        <v>189</v>
      </c>
    </row>
    <row r="146" spans="1:3" x14ac:dyDescent="0.35">
      <c r="A146" t="s">
        <v>191</v>
      </c>
      <c r="B146" t="s">
        <v>192</v>
      </c>
      <c r="C146" t="s">
        <v>191</v>
      </c>
    </row>
    <row r="147" spans="1:3" x14ac:dyDescent="0.35">
      <c r="A147" t="s">
        <v>193</v>
      </c>
      <c r="B147" t="s">
        <v>194</v>
      </c>
      <c r="C147" t="s">
        <v>193</v>
      </c>
    </row>
    <row r="148" spans="1:3" x14ac:dyDescent="0.35">
      <c r="A148" t="s">
        <v>195</v>
      </c>
      <c r="B148" t="s">
        <v>196</v>
      </c>
      <c r="C148" t="s">
        <v>195</v>
      </c>
    </row>
    <row r="149" spans="1:3" x14ac:dyDescent="0.35">
      <c r="A149" t="s">
        <v>197</v>
      </c>
      <c r="B149" t="s">
        <v>198</v>
      </c>
      <c r="C149" t="s">
        <v>197</v>
      </c>
    </row>
    <row r="150" spans="1:3" x14ac:dyDescent="0.35">
      <c r="A150" t="s">
        <v>199</v>
      </c>
      <c r="B150" t="s">
        <v>200</v>
      </c>
      <c r="C150" t="s">
        <v>199</v>
      </c>
    </row>
    <row r="151" spans="1:3" x14ac:dyDescent="0.35">
      <c r="A151" t="s">
        <v>201</v>
      </c>
      <c r="B151" t="s">
        <v>202</v>
      </c>
      <c r="C151" t="s">
        <v>201</v>
      </c>
    </row>
    <row r="152" spans="1:3" x14ac:dyDescent="0.35">
      <c r="A152" t="s">
        <v>203</v>
      </c>
      <c r="B152" t="s">
        <v>204</v>
      </c>
      <c r="C152" t="s">
        <v>203</v>
      </c>
    </row>
    <row r="153" spans="1:3" x14ac:dyDescent="0.35">
      <c r="A153" t="s">
        <v>205</v>
      </c>
      <c r="B153" t="s">
        <v>206</v>
      </c>
      <c r="C153" t="s">
        <v>205</v>
      </c>
    </row>
    <row r="154" spans="1:3" x14ac:dyDescent="0.35">
      <c r="A154" t="s">
        <v>207</v>
      </c>
      <c r="B154" t="s">
        <v>208</v>
      </c>
      <c r="C154" t="s">
        <v>207</v>
      </c>
    </row>
    <row r="155" spans="1:3" x14ac:dyDescent="0.35">
      <c r="A155" t="s">
        <v>209</v>
      </c>
      <c r="B155" t="s">
        <v>210</v>
      </c>
      <c r="C155" t="s">
        <v>209</v>
      </c>
    </row>
    <row r="156" spans="1:3" x14ac:dyDescent="0.35">
      <c r="A156" t="s">
        <v>211</v>
      </c>
      <c r="B156" t="s">
        <v>212</v>
      </c>
      <c r="C156" t="s">
        <v>211</v>
      </c>
    </row>
    <row r="157" spans="1:3" x14ac:dyDescent="0.35">
      <c r="A157" t="s">
        <v>213</v>
      </c>
      <c r="B157" t="s">
        <v>214</v>
      </c>
      <c r="C157" t="s">
        <v>213</v>
      </c>
    </row>
    <row r="158" spans="1:3" x14ac:dyDescent="0.35">
      <c r="A158" t="s">
        <v>215</v>
      </c>
      <c r="B158" t="s">
        <v>216</v>
      </c>
      <c r="C158" t="s">
        <v>215</v>
      </c>
    </row>
    <row r="159" spans="1:3" x14ac:dyDescent="0.35">
      <c r="A159" t="s">
        <v>217</v>
      </c>
      <c r="B159" t="s">
        <v>218</v>
      </c>
      <c r="C159" t="s">
        <v>217</v>
      </c>
    </row>
    <row r="160" spans="1:3" x14ac:dyDescent="0.35">
      <c r="A160" t="s">
        <v>219</v>
      </c>
      <c r="B160" t="s">
        <v>220</v>
      </c>
      <c r="C160" t="s">
        <v>219</v>
      </c>
    </row>
    <row r="161" spans="1:3" x14ac:dyDescent="0.35">
      <c r="A161" t="s">
        <v>221</v>
      </c>
      <c r="B161" t="s">
        <v>222</v>
      </c>
      <c r="C161" t="s">
        <v>221</v>
      </c>
    </row>
    <row r="162" spans="1:3" x14ac:dyDescent="0.35">
      <c r="A162" t="s">
        <v>223</v>
      </c>
      <c r="B162" t="s">
        <v>224</v>
      </c>
      <c r="C162" t="s">
        <v>223</v>
      </c>
    </row>
    <row r="163" spans="1:3" x14ac:dyDescent="0.35">
      <c r="A163" t="s">
        <v>225</v>
      </c>
      <c r="B163" t="s">
        <v>226</v>
      </c>
      <c r="C163" t="s">
        <v>225</v>
      </c>
    </row>
    <row r="164" spans="1:3" x14ac:dyDescent="0.35">
      <c r="A164" t="s">
        <v>227</v>
      </c>
      <c r="B164" t="s">
        <v>228</v>
      </c>
      <c r="C164" t="s">
        <v>227</v>
      </c>
    </row>
    <row r="165" spans="1:3" x14ac:dyDescent="0.35">
      <c r="A165" t="s">
        <v>229</v>
      </c>
      <c r="B165" t="s">
        <v>230</v>
      </c>
      <c r="C165" t="s">
        <v>229</v>
      </c>
    </row>
    <row r="166" spans="1:3" x14ac:dyDescent="0.35">
      <c r="A166" t="s">
        <v>231</v>
      </c>
      <c r="B166" t="s">
        <v>232</v>
      </c>
      <c r="C166" t="s">
        <v>231</v>
      </c>
    </row>
    <row r="167" spans="1:3" x14ac:dyDescent="0.35">
      <c r="A167" t="s">
        <v>233</v>
      </c>
      <c r="B167" t="s">
        <v>234</v>
      </c>
      <c r="C167" t="s">
        <v>233</v>
      </c>
    </row>
    <row r="168" spans="1:3" x14ac:dyDescent="0.35">
      <c r="A168" t="s">
        <v>235</v>
      </c>
      <c r="B168" t="s">
        <v>236</v>
      </c>
      <c r="C168" t="s">
        <v>235</v>
      </c>
    </row>
    <row r="169" spans="1:3" x14ac:dyDescent="0.35">
      <c r="A169" t="s">
        <v>237</v>
      </c>
      <c r="B169" t="s">
        <v>238</v>
      </c>
      <c r="C169" t="s">
        <v>237</v>
      </c>
    </row>
    <row r="170" spans="1:3" x14ac:dyDescent="0.35">
      <c r="A170" t="s">
        <v>239</v>
      </c>
      <c r="B170" t="s">
        <v>240</v>
      </c>
      <c r="C170" t="s">
        <v>239</v>
      </c>
    </row>
    <row r="171" spans="1:3" x14ac:dyDescent="0.35">
      <c r="A171" t="s">
        <v>241</v>
      </c>
      <c r="B171" t="s">
        <v>242</v>
      </c>
      <c r="C171" t="s">
        <v>241</v>
      </c>
    </row>
    <row r="172" spans="1:3" x14ac:dyDescent="0.35">
      <c r="A172" t="s">
        <v>243</v>
      </c>
      <c r="B172" t="s">
        <v>244</v>
      </c>
      <c r="C172" t="s">
        <v>243</v>
      </c>
    </row>
    <row r="173" spans="1:3" x14ac:dyDescent="0.35">
      <c r="A173" t="s">
        <v>245</v>
      </c>
      <c r="B173" t="s">
        <v>246</v>
      </c>
      <c r="C173" t="s">
        <v>245</v>
      </c>
    </row>
    <row r="174" spans="1:3" x14ac:dyDescent="0.35">
      <c r="A174" t="s">
        <v>247</v>
      </c>
      <c r="B174" t="s">
        <v>248</v>
      </c>
      <c r="C174" t="s">
        <v>247</v>
      </c>
    </row>
    <row r="175" spans="1:3" x14ac:dyDescent="0.35">
      <c r="A175" t="s">
        <v>249</v>
      </c>
      <c r="B175" t="s">
        <v>250</v>
      </c>
      <c r="C175" t="s">
        <v>249</v>
      </c>
    </row>
    <row r="176" spans="1:3" x14ac:dyDescent="0.35">
      <c r="A176" t="s">
        <v>251</v>
      </c>
      <c r="B176" t="s">
        <v>252</v>
      </c>
      <c r="C176" t="s">
        <v>251</v>
      </c>
    </row>
    <row r="177" spans="1:3" x14ac:dyDescent="0.35">
      <c r="A177" t="s">
        <v>253</v>
      </c>
      <c r="B177" t="s">
        <v>254</v>
      </c>
      <c r="C177" t="s">
        <v>253</v>
      </c>
    </row>
    <row r="178" spans="1:3" x14ac:dyDescent="0.35">
      <c r="A178" t="s">
        <v>255</v>
      </c>
      <c r="B178" t="s">
        <v>256</v>
      </c>
      <c r="C178" t="s">
        <v>255</v>
      </c>
    </row>
    <row r="179" spans="1:3" x14ac:dyDescent="0.35">
      <c r="A179" t="s">
        <v>257</v>
      </c>
      <c r="B179" t="s">
        <v>258</v>
      </c>
      <c r="C179" t="s">
        <v>257</v>
      </c>
    </row>
    <row r="180" spans="1:3" x14ac:dyDescent="0.35">
      <c r="A180" t="s">
        <v>259</v>
      </c>
      <c r="B180" t="s">
        <v>260</v>
      </c>
      <c r="C180" t="s">
        <v>259</v>
      </c>
    </row>
    <row r="181" spans="1:3" x14ac:dyDescent="0.35">
      <c r="A181" t="s">
        <v>261</v>
      </c>
      <c r="B181" t="s">
        <v>262</v>
      </c>
      <c r="C181" t="s">
        <v>261</v>
      </c>
    </row>
    <row r="182" spans="1:3" x14ac:dyDescent="0.35">
      <c r="A182" t="s">
        <v>263</v>
      </c>
      <c r="B182" t="s">
        <v>264</v>
      </c>
      <c r="C182" t="s">
        <v>263</v>
      </c>
    </row>
    <row r="183" spans="1:3" x14ac:dyDescent="0.35">
      <c r="A183" t="s">
        <v>265</v>
      </c>
      <c r="B183" t="s">
        <v>266</v>
      </c>
      <c r="C183" t="s">
        <v>265</v>
      </c>
    </row>
    <row r="184" spans="1:3" x14ac:dyDescent="0.35">
      <c r="A184" t="s">
        <v>267</v>
      </c>
      <c r="B184" t="s">
        <v>268</v>
      </c>
      <c r="C184" t="s">
        <v>267</v>
      </c>
    </row>
    <row r="185" spans="1:3" x14ac:dyDescent="0.35">
      <c r="A185" t="s">
        <v>269</v>
      </c>
      <c r="B185" t="s">
        <v>270</v>
      </c>
      <c r="C185" t="s">
        <v>269</v>
      </c>
    </row>
    <row r="186" spans="1:3" x14ac:dyDescent="0.35">
      <c r="A186" t="s">
        <v>271</v>
      </c>
      <c r="B186" t="s">
        <v>272</v>
      </c>
      <c r="C186" t="s">
        <v>271</v>
      </c>
    </row>
    <row r="187" spans="1:3" x14ac:dyDescent="0.35">
      <c r="A187" t="s">
        <v>273</v>
      </c>
      <c r="B187" t="s">
        <v>274</v>
      </c>
      <c r="C187" t="s">
        <v>273</v>
      </c>
    </row>
    <row r="188" spans="1:3" x14ac:dyDescent="0.35">
      <c r="A188" t="s">
        <v>275</v>
      </c>
      <c r="B188" t="s">
        <v>276</v>
      </c>
      <c r="C188" t="s">
        <v>275</v>
      </c>
    </row>
    <row r="189" spans="1:3" x14ac:dyDescent="0.35">
      <c r="A189" t="s">
        <v>277</v>
      </c>
      <c r="B189" t="s">
        <v>278</v>
      </c>
      <c r="C189" t="s">
        <v>277</v>
      </c>
    </row>
    <row r="190" spans="1:3" x14ac:dyDescent="0.35">
      <c r="A190" t="s">
        <v>279</v>
      </c>
      <c r="B190" t="s">
        <v>280</v>
      </c>
      <c r="C190" t="s">
        <v>279</v>
      </c>
    </row>
    <row r="191" spans="1:3" x14ac:dyDescent="0.35">
      <c r="A191" t="s">
        <v>281</v>
      </c>
      <c r="B191" t="s">
        <v>282</v>
      </c>
      <c r="C191" t="s">
        <v>281</v>
      </c>
    </row>
    <row r="192" spans="1:3" x14ac:dyDescent="0.35">
      <c r="A192" t="s">
        <v>283</v>
      </c>
      <c r="B192" t="s">
        <v>284</v>
      </c>
      <c r="C192" t="s">
        <v>283</v>
      </c>
    </row>
    <row r="193" spans="1:3" x14ac:dyDescent="0.35">
      <c r="A193" t="s">
        <v>285</v>
      </c>
      <c r="B193" t="s">
        <v>286</v>
      </c>
      <c r="C193" t="s">
        <v>285</v>
      </c>
    </row>
    <row r="194" spans="1:3" x14ac:dyDescent="0.35">
      <c r="A194" t="s">
        <v>287</v>
      </c>
      <c r="B194" t="s">
        <v>288</v>
      </c>
      <c r="C194" t="s">
        <v>287</v>
      </c>
    </row>
    <row r="195" spans="1:3" x14ac:dyDescent="0.35">
      <c r="A195" t="s">
        <v>289</v>
      </c>
      <c r="B195" t="s">
        <v>290</v>
      </c>
      <c r="C195" t="s">
        <v>289</v>
      </c>
    </row>
    <row r="196" spans="1:3" x14ac:dyDescent="0.35">
      <c r="A196" t="s">
        <v>291</v>
      </c>
      <c r="B196" t="s">
        <v>292</v>
      </c>
      <c r="C196" t="s">
        <v>291</v>
      </c>
    </row>
    <row r="197" spans="1:3" x14ac:dyDescent="0.35">
      <c r="A197" t="s">
        <v>293</v>
      </c>
      <c r="B197" t="s">
        <v>294</v>
      </c>
      <c r="C197" t="s">
        <v>293</v>
      </c>
    </row>
    <row r="198" spans="1:3" x14ac:dyDescent="0.35">
      <c r="A198" t="s">
        <v>295</v>
      </c>
      <c r="B198" t="s">
        <v>296</v>
      </c>
      <c r="C198" t="s">
        <v>295</v>
      </c>
    </row>
    <row r="199" spans="1:3" x14ac:dyDescent="0.35">
      <c r="A199" t="s">
        <v>297</v>
      </c>
      <c r="B199" t="s">
        <v>298</v>
      </c>
      <c r="C199" t="s">
        <v>297</v>
      </c>
    </row>
    <row r="200" spans="1:3" x14ac:dyDescent="0.35">
      <c r="A200" t="s">
        <v>299</v>
      </c>
      <c r="B200" t="s">
        <v>300</v>
      </c>
      <c r="C200" t="s">
        <v>299</v>
      </c>
    </row>
    <row r="201" spans="1:3" x14ac:dyDescent="0.35">
      <c r="A201" t="s">
        <v>301</v>
      </c>
      <c r="B201" t="s">
        <v>302</v>
      </c>
      <c r="C201" t="s">
        <v>301</v>
      </c>
    </row>
    <row r="202" spans="1:3" x14ac:dyDescent="0.35">
      <c r="A202" t="s">
        <v>303</v>
      </c>
      <c r="B202" t="s">
        <v>304</v>
      </c>
      <c r="C202" t="s">
        <v>303</v>
      </c>
    </row>
    <row r="203" spans="1:3" x14ac:dyDescent="0.35">
      <c r="A203" t="s">
        <v>305</v>
      </c>
      <c r="B203" t="s">
        <v>306</v>
      </c>
      <c r="C203" t="s">
        <v>305</v>
      </c>
    </row>
    <row r="204" spans="1:3" x14ac:dyDescent="0.35">
      <c r="A204" t="s">
        <v>307</v>
      </c>
      <c r="B204" t="s">
        <v>308</v>
      </c>
      <c r="C204" t="s">
        <v>307</v>
      </c>
    </row>
    <row r="205" spans="1:3" x14ac:dyDescent="0.35">
      <c r="A205" t="s">
        <v>309</v>
      </c>
      <c r="B205" t="s">
        <v>310</v>
      </c>
      <c r="C205" t="s">
        <v>309</v>
      </c>
    </row>
    <row r="206" spans="1:3" x14ac:dyDescent="0.35">
      <c r="A206" t="s">
        <v>311</v>
      </c>
      <c r="B206" t="s">
        <v>312</v>
      </c>
      <c r="C206" t="s">
        <v>311</v>
      </c>
    </row>
    <row r="207" spans="1:3" x14ac:dyDescent="0.35">
      <c r="A207" t="s">
        <v>313</v>
      </c>
      <c r="B207" t="s">
        <v>314</v>
      </c>
      <c r="C207" t="s">
        <v>313</v>
      </c>
    </row>
    <row r="208" spans="1:3" x14ac:dyDescent="0.35">
      <c r="A208" t="s">
        <v>315</v>
      </c>
      <c r="B208" t="s">
        <v>316</v>
      </c>
      <c r="C208" t="s">
        <v>315</v>
      </c>
    </row>
    <row r="209" spans="1:3" x14ac:dyDescent="0.35">
      <c r="A209" t="s">
        <v>317</v>
      </c>
      <c r="B209" t="s">
        <v>318</v>
      </c>
      <c r="C209" t="s">
        <v>317</v>
      </c>
    </row>
    <row r="210" spans="1:3" x14ac:dyDescent="0.35">
      <c r="A210" t="s">
        <v>319</v>
      </c>
      <c r="B210" t="s">
        <v>320</v>
      </c>
      <c r="C210" t="s">
        <v>319</v>
      </c>
    </row>
    <row r="211" spans="1:3" x14ac:dyDescent="0.35">
      <c r="A211" t="s">
        <v>321</v>
      </c>
      <c r="B211" t="s">
        <v>322</v>
      </c>
      <c r="C211" t="s">
        <v>321</v>
      </c>
    </row>
    <row r="212" spans="1:3" x14ac:dyDescent="0.35">
      <c r="A212" t="s">
        <v>323</v>
      </c>
      <c r="B212" t="s">
        <v>324</v>
      </c>
      <c r="C212" t="s">
        <v>323</v>
      </c>
    </row>
    <row r="213" spans="1:3" x14ac:dyDescent="0.35">
      <c r="A213" t="s">
        <v>325</v>
      </c>
      <c r="B213" t="s">
        <v>326</v>
      </c>
      <c r="C213" t="s">
        <v>325</v>
      </c>
    </row>
    <row r="214" spans="1:3" x14ac:dyDescent="0.35">
      <c r="A214" t="s">
        <v>327</v>
      </c>
      <c r="B214" t="s">
        <v>328</v>
      </c>
      <c r="C214" t="s">
        <v>327</v>
      </c>
    </row>
    <row r="215" spans="1:3" x14ac:dyDescent="0.35">
      <c r="A215" t="s">
        <v>329</v>
      </c>
      <c r="B215" t="s">
        <v>330</v>
      </c>
      <c r="C215" t="s">
        <v>329</v>
      </c>
    </row>
    <row r="216" spans="1:3" x14ac:dyDescent="0.35">
      <c r="A216" t="s">
        <v>331</v>
      </c>
      <c r="B216" t="s">
        <v>332</v>
      </c>
      <c r="C216" t="s">
        <v>331</v>
      </c>
    </row>
    <row r="217" spans="1:3" x14ac:dyDescent="0.35">
      <c r="A217" t="s">
        <v>333</v>
      </c>
      <c r="B217" t="s">
        <v>334</v>
      </c>
      <c r="C217" t="s">
        <v>333</v>
      </c>
    </row>
    <row r="218" spans="1:3" x14ac:dyDescent="0.35">
      <c r="A218" t="s">
        <v>335</v>
      </c>
      <c r="B218" t="s">
        <v>336</v>
      </c>
      <c r="C218" t="s">
        <v>335</v>
      </c>
    </row>
    <row r="219" spans="1:3" x14ac:dyDescent="0.35">
      <c r="A219" t="s">
        <v>337</v>
      </c>
      <c r="B219" t="s">
        <v>338</v>
      </c>
      <c r="C219" t="s">
        <v>337</v>
      </c>
    </row>
    <row r="220" spans="1:3" x14ac:dyDescent="0.35">
      <c r="A220" t="s">
        <v>339</v>
      </c>
      <c r="B220" t="s">
        <v>340</v>
      </c>
      <c r="C220" t="s">
        <v>339</v>
      </c>
    </row>
    <row r="221" spans="1:3" x14ac:dyDescent="0.35">
      <c r="A221" t="s">
        <v>341</v>
      </c>
      <c r="B221" t="s">
        <v>342</v>
      </c>
      <c r="C221" t="s">
        <v>341</v>
      </c>
    </row>
    <row r="222" spans="1:3" x14ac:dyDescent="0.35">
      <c r="A222" t="s">
        <v>343</v>
      </c>
      <c r="B222" t="s">
        <v>344</v>
      </c>
      <c r="C222" t="s">
        <v>343</v>
      </c>
    </row>
    <row r="223" spans="1:3" x14ac:dyDescent="0.35">
      <c r="A223" t="s">
        <v>345</v>
      </c>
      <c r="B223" t="s">
        <v>346</v>
      </c>
      <c r="C223" t="s">
        <v>345</v>
      </c>
    </row>
    <row r="224" spans="1:3" x14ac:dyDescent="0.35">
      <c r="A224" t="s">
        <v>347</v>
      </c>
      <c r="B224" t="s">
        <v>348</v>
      </c>
      <c r="C224" t="s">
        <v>347</v>
      </c>
    </row>
    <row r="225" spans="1:3" x14ac:dyDescent="0.35">
      <c r="A225" t="s">
        <v>349</v>
      </c>
      <c r="B225" t="s">
        <v>350</v>
      </c>
      <c r="C225" t="s">
        <v>349</v>
      </c>
    </row>
    <row r="226" spans="1:3" x14ac:dyDescent="0.35">
      <c r="A226" t="s">
        <v>351</v>
      </c>
      <c r="B226" t="s">
        <v>352</v>
      </c>
      <c r="C226" t="s">
        <v>351</v>
      </c>
    </row>
    <row r="227" spans="1:3" x14ac:dyDescent="0.35">
      <c r="A227" t="s">
        <v>353</v>
      </c>
      <c r="B227" t="s">
        <v>354</v>
      </c>
      <c r="C227" t="s">
        <v>353</v>
      </c>
    </row>
    <row r="228" spans="1:3" x14ac:dyDescent="0.35">
      <c r="A228" t="s">
        <v>355</v>
      </c>
      <c r="B228" t="s">
        <v>356</v>
      </c>
      <c r="C228" t="s">
        <v>355</v>
      </c>
    </row>
    <row r="229" spans="1:3" x14ac:dyDescent="0.35">
      <c r="A229" t="s">
        <v>479</v>
      </c>
      <c r="B229" t="s">
        <v>356</v>
      </c>
      <c r="C229" t="s">
        <v>355</v>
      </c>
    </row>
    <row r="230" spans="1:3" x14ac:dyDescent="0.35">
      <c r="A230" t="s">
        <v>357</v>
      </c>
      <c r="B230" t="s">
        <v>358</v>
      </c>
      <c r="C230" t="s">
        <v>357</v>
      </c>
    </row>
    <row r="231" spans="1:3" x14ac:dyDescent="0.35">
      <c r="A231" t="s">
        <v>359</v>
      </c>
      <c r="B231" t="s">
        <v>360</v>
      </c>
      <c r="C231" t="s">
        <v>359</v>
      </c>
    </row>
    <row r="232" spans="1:3" x14ac:dyDescent="0.35">
      <c r="A232" t="s">
        <v>361</v>
      </c>
      <c r="B232" t="s">
        <v>362</v>
      </c>
      <c r="C232" t="s">
        <v>361</v>
      </c>
    </row>
    <row r="233" spans="1:3" x14ac:dyDescent="0.35">
      <c r="A233" t="s">
        <v>363</v>
      </c>
      <c r="B233" t="s">
        <v>364</v>
      </c>
      <c r="C233" t="s">
        <v>363</v>
      </c>
    </row>
    <row r="234" spans="1:3" x14ac:dyDescent="0.35">
      <c r="A234" t="s">
        <v>365</v>
      </c>
      <c r="B234" t="s">
        <v>366</v>
      </c>
      <c r="C234" t="s">
        <v>365</v>
      </c>
    </row>
    <row r="235" spans="1:3" x14ac:dyDescent="0.35">
      <c r="A235" t="s">
        <v>367</v>
      </c>
      <c r="B235" t="s">
        <v>368</v>
      </c>
      <c r="C235" t="s">
        <v>367</v>
      </c>
    </row>
    <row r="236" spans="1:3" x14ac:dyDescent="0.35">
      <c r="A236" t="s">
        <v>369</v>
      </c>
      <c r="B236" t="s">
        <v>370</v>
      </c>
      <c r="C236" t="s">
        <v>369</v>
      </c>
    </row>
    <row r="237" spans="1:3" x14ac:dyDescent="0.35">
      <c r="A237" t="s">
        <v>371</v>
      </c>
      <c r="B237" t="s">
        <v>372</v>
      </c>
      <c r="C237" t="s">
        <v>371</v>
      </c>
    </row>
    <row r="238" spans="1:3" x14ac:dyDescent="0.35">
      <c r="A238" t="s">
        <v>373</v>
      </c>
      <c r="B238" t="s">
        <v>374</v>
      </c>
      <c r="C238" t="s">
        <v>373</v>
      </c>
    </row>
    <row r="239" spans="1:3" x14ac:dyDescent="0.35">
      <c r="A239" t="s">
        <v>375</v>
      </c>
      <c r="B239" t="s">
        <v>376</v>
      </c>
      <c r="C239" t="s">
        <v>375</v>
      </c>
    </row>
    <row r="240" spans="1:3" x14ac:dyDescent="0.35">
      <c r="A240" t="s">
        <v>377</v>
      </c>
      <c r="B240" t="s">
        <v>378</v>
      </c>
      <c r="C240" t="s">
        <v>377</v>
      </c>
    </row>
    <row r="241" spans="1:3" x14ac:dyDescent="0.35">
      <c r="A241" t="s">
        <v>379</v>
      </c>
      <c r="B241" t="s">
        <v>380</v>
      </c>
      <c r="C241" t="s">
        <v>379</v>
      </c>
    </row>
    <row r="242" spans="1:3" x14ac:dyDescent="0.35">
      <c r="A242" t="s">
        <v>381</v>
      </c>
      <c r="B242" t="s">
        <v>382</v>
      </c>
      <c r="C242" t="s">
        <v>381</v>
      </c>
    </row>
    <row r="243" spans="1:3" x14ac:dyDescent="0.35">
      <c r="A243" t="s">
        <v>383</v>
      </c>
      <c r="B243" t="s">
        <v>384</v>
      </c>
      <c r="C243" t="s">
        <v>383</v>
      </c>
    </row>
    <row r="244" spans="1:3" x14ac:dyDescent="0.35">
      <c r="A244" t="s">
        <v>385</v>
      </c>
      <c r="B244" t="s">
        <v>386</v>
      </c>
      <c r="C244" t="s">
        <v>385</v>
      </c>
    </row>
    <row r="245" spans="1:3" x14ac:dyDescent="0.35">
      <c r="A245" t="s">
        <v>387</v>
      </c>
      <c r="B245" t="s">
        <v>388</v>
      </c>
      <c r="C245" t="s">
        <v>387</v>
      </c>
    </row>
    <row r="246" spans="1:3" x14ac:dyDescent="0.35">
      <c r="A246" t="s">
        <v>389</v>
      </c>
      <c r="B246" t="s">
        <v>390</v>
      </c>
      <c r="C246" t="s">
        <v>389</v>
      </c>
    </row>
    <row r="247" spans="1:3" x14ac:dyDescent="0.35">
      <c r="A247" t="s">
        <v>391</v>
      </c>
      <c r="B247" t="s">
        <v>392</v>
      </c>
      <c r="C247" t="s">
        <v>391</v>
      </c>
    </row>
    <row r="248" spans="1:3" x14ac:dyDescent="0.35">
      <c r="A248" t="s">
        <v>393</v>
      </c>
      <c r="B248" t="s">
        <v>394</v>
      </c>
      <c r="C248" t="s">
        <v>393</v>
      </c>
    </row>
    <row r="249" spans="1:3" x14ac:dyDescent="0.35">
      <c r="A249" t="s">
        <v>395</v>
      </c>
      <c r="B249" t="s">
        <v>396</v>
      </c>
      <c r="C249" t="s">
        <v>395</v>
      </c>
    </row>
    <row r="250" spans="1:3" x14ac:dyDescent="0.35">
      <c r="A250" t="s">
        <v>397</v>
      </c>
      <c r="B250" t="s">
        <v>398</v>
      </c>
      <c r="C250" t="s">
        <v>397</v>
      </c>
    </row>
    <row r="251" spans="1:3" x14ac:dyDescent="0.35">
      <c r="A251" t="s">
        <v>480</v>
      </c>
      <c r="B251" t="s">
        <v>481</v>
      </c>
      <c r="C251" t="s">
        <v>137</v>
      </c>
    </row>
    <row r="252" spans="1:3" x14ac:dyDescent="0.35">
      <c r="A252" t="s">
        <v>399</v>
      </c>
      <c r="B252" t="s">
        <v>400</v>
      </c>
      <c r="C252" t="s">
        <v>399</v>
      </c>
    </row>
    <row r="253" spans="1:3" x14ac:dyDescent="0.35">
      <c r="A253" t="s">
        <v>401</v>
      </c>
      <c r="B253" t="s">
        <v>402</v>
      </c>
      <c r="C253" t="s">
        <v>401</v>
      </c>
    </row>
    <row r="254" spans="1:3" x14ac:dyDescent="0.35">
      <c r="A254" t="s">
        <v>403</v>
      </c>
      <c r="B254" t="s">
        <v>404</v>
      </c>
      <c r="C254" t="s">
        <v>403</v>
      </c>
    </row>
    <row r="255" spans="1:3" x14ac:dyDescent="0.35">
      <c r="A255" t="s">
        <v>405</v>
      </c>
      <c r="B255" t="s">
        <v>406</v>
      </c>
      <c r="C255" t="s">
        <v>405</v>
      </c>
    </row>
    <row r="256" spans="1:3" x14ac:dyDescent="0.35">
      <c r="A256" t="s">
        <v>407</v>
      </c>
      <c r="B256" t="s">
        <v>408</v>
      </c>
      <c r="C256" t="s">
        <v>407</v>
      </c>
    </row>
    <row r="257" spans="1:3" x14ac:dyDescent="0.35">
      <c r="A257" t="s">
        <v>409</v>
      </c>
      <c r="B257" t="s">
        <v>410</v>
      </c>
      <c r="C257" t="s">
        <v>409</v>
      </c>
    </row>
    <row r="258" spans="1:3" x14ac:dyDescent="0.35">
      <c r="A258" t="s">
        <v>411</v>
      </c>
      <c r="B258" t="s">
        <v>412</v>
      </c>
      <c r="C258" t="s">
        <v>411</v>
      </c>
    </row>
    <row r="259" spans="1:3" x14ac:dyDescent="0.35">
      <c r="A259" t="s">
        <v>413</v>
      </c>
      <c r="B259" t="s">
        <v>414</v>
      </c>
      <c r="C259" t="s">
        <v>413</v>
      </c>
    </row>
    <row r="260" spans="1:3" x14ac:dyDescent="0.35">
      <c r="A260" t="s">
        <v>415</v>
      </c>
      <c r="B260" t="s">
        <v>416</v>
      </c>
      <c r="C260" t="s">
        <v>415</v>
      </c>
    </row>
    <row r="261" spans="1:3" x14ac:dyDescent="0.35">
      <c r="A261" t="s">
        <v>417</v>
      </c>
      <c r="B261" t="s">
        <v>418</v>
      </c>
      <c r="C261" t="s">
        <v>417</v>
      </c>
    </row>
    <row r="262" spans="1:3" x14ac:dyDescent="0.35">
      <c r="A262" t="s">
        <v>419</v>
      </c>
      <c r="B262" t="s">
        <v>420</v>
      </c>
      <c r="C262" t="s">
        <v>419</v>
      </c>
    </row>
    <row r="263" spans="1:3" x14ac:dyDescent="0.35">
      <c r="A263" t="s">
        <v>421</v>
      </c>
      <c r="B263" t="s">
        <v>422</v>
      </c>
      <c r="C263" t="s">
        <v>421</v>
      </c>
    </row>
    <row r="264" spans="1:3" x14ac:dyDescent="0.35">
      <c r="A264" t="s">
        <v>423</v>
      </c>
      <c r="B264" t="s">
        <v>424</v>
      </c>
      <c r="C264" t="s">
        <v>423</v>
      </c>
    </row>
    <row r="265" spans="1:3" x14ac:dyDescent="0.35">
      <c r="A265" t="s">
        <v>425</v>
      </c>
      <c r="B265" t="s">
        <v>426</v>
      </c>
      <c r="C265" t="s">
        <v>425</v>
      </c>
    </row>
    <row r="266" spans="1:3" x14ac:dyDescent="0.35">
      <c r="A266" t="s">
        <v>427</v>
      </c>
      <c r="B266" t="s">
        <v>428</v>
      </c>
      <c r="C266" t="s">
        <v>427</v>
      </c>
    </row>
    <row r="267" spans="1:3" x14ac:dyDescent="0.35">
      <c r="A267" t="s">
        <v>429</v>
      </c>
      <c r="B267" t="s">
        <v>430</v>
      </c>
      <c r="C267" t="s">
        <v>429</v>
      </c>
    </row>
    <row r="268" spans="1:3" x14ac:dyDescent="0.35">
      <c r="A268" t="s">
        <v>431</v>
      </c>
      <c r="B268" t="s">
        <v>432</v>
      </c>
      <c r="C268" t="s">
        <v>431</v>
      </c>
    </row>
    <row r="269" spans="1:3" x14ac:dyDescent="0.35">
      <c r="A269" t="s">
        <v>433</v>
      </c>
      <c r="B269" t="s">
        <v>434</v>
      </c>
      <c r="C269" t="s">
        <v>433</v>
      </c>
    </row>
    <row r="270" spans="1:3" x14ac:dyDescent="0.35">
      <c r="A270" t="s">
        <v>435</v>
      </c>
      <c r="B270" t="s">
        <v>436</v>
      </c>
      <c r="C270" t="s">
        <v>435</v>
      </c>
    </row>
    <row r="271" spans="1:3" x14ac:dyDescent="0.35">
      <c r="A271" t="s">
        <v>437</v>
      </c>
      <c r="B271" t="s">
        <v>438</v>
      </c>
      <c r="C271" t="s">
        <v>437</v>
      </c>
    </row>
    <row r="272" spans="1:3" x14ac:dyDescent="0.35">
      <c r="A272" t="s">
        <v>439</v>
      </c>
      <c r="B272" t="s">
        <v>440</v>
      </c>
      <c r="C272" t="s">
        <v>439</v>
      </c>
    </row>
    <row r="273" spans="1:3" x14ac:dyDescent="0.35">
      <c r="A273" t="s">
        <v>441</v>
      </c>
      <c r="B273" t="s">
        <v>442</v>
      </c>
      <c r="C273" t="s">
        <v>441</v>
      </c>
    </row>
    <row r="274" spans="1:3" x14ac:dyDescent="0.35">
      <c r="A274" t="s">
        <v>443</v>
      </c>
      <c r="B274" t="s">
        <v>444</v>
      </c>
      <c r="C274" t="s">
        <v>443</v>
      </c>
    </row>
    <row r="275" spans="1:3" x14ac:dyDescent="0.35">
      <c r="A275" t="s">
        <v>445</v>
      </c>
      <c r="B275" t="s">
        <v>446</v>
      </c>
      <c r="C275" t="s">
        <v>445</v>
      </c>
    </row>
    <row r="276" spans="1:3" x14ac:dyDescent="0.35">
      <c r="A276" t="s">
        <v>447</v>
      </c>
      <c r="B276" t="s">
        <v>448</v>
      </c>
      <c r="C276" t="s">
        <v>447</v>
      </c>
    </row>
    <row r="277" spans="1:3" x14ac:dyDescent="0.35">
      <c r="A277" t="s">
        <v>449</v>
      </c>
      <c r="B277" t="s">
        <v>450</v>
      </c>
      <c r="C277" t="s">
        <v>449</v>
      </c>
    </row>
    <row r="278" spans="1:3" x14ac:dyDescent="0.35">
      <c r="A278" t="s">
        <v>451</v>
      </c>
      <c r="B278" t="s">
        <v>452</v>
      </c>
      <c r="C278" t="s">
        <v>451</v>
      </c>
    </row>
    <row r="279" spans="1:3" x14ac:dyDescent="0.35">
      <c r="A279" t="s">
        <v>453</v>
      </c>
      <c r="B279" t="s">
        <v>454</v>
      </c>
      <c r="C279" t="s">
        <v>453</v>
      </c>
    </row>
    <row r="280" spans="1:3" x14ac:dyDescent="0.35">
      <c r="A280" t="s">
        <v>455</v>
      </c>
      <c r="B280" t="s">
        <v>456</v>
      </c>
      <c r="C280" t="s">
        <v>455</v>
      </c>
    </row>
    <row r="281" spans="1:3" x14ac:dyDescent="0.35">
      <c r="A281" t="s">
        <v>482</v>
      </c>
      <c r="B281" t="s">
        <v>483</v>
      </c>
      <c r="C281" t="s">
        <v>139</v>
      </c>
    </row>
    <row r="282" spans="1:3" x14ac:dyDescent="0.35">
      <c r="A282" t="s">
        <v>457</v>
      </c>
      <c r="B282" t="s">
        <v>458</v>
      </c>
      <c r="C282" t="s">
        <v>457</v>
      </c>
    </row>
    <row r="283" spans="1:3" x14ac:dyDescent="0.35">
      <c r="A283" t="s">
        <v>459</v>
      </c>
      <c r="B283" t="s">
        <v>460</v>
      </c>
      <c r="C283" t="s">
        <v>459</v>
      </c>
    </row>
    <row r="284" spans="1:3" x14ac:dyDescent="0.35">
      <c r="A284" t="s">
        <v>461</v>
      </c>
      <c r="B284" t="s">
        <v>462</v>
      </c>
      <c r="C284" t="s">
        <v>461</v>
      </c>
    </row>
    <row r="285" spans="1:3" x14ac:dyDescent="0.35">
      <c r="A285" t="s">
        <v>463</v>
      </c>
      <c r="B285" t="s">
        <v>464</v>
      </c>
      <c r="C285" t="s">
        <v>463</v>
      </c>
    </row>
    <row r="286" spans="1:3" x14ac:dyDescent="0.35">
      <c r="A286" t="s">
        <v>465</v>
      </c>
      <c r="B286" t="s">
        <v>466</v>
      </c>
      <c r="C286" t="s">
        <v>465</v>
      </c>
    </row>
    <row r="287" spans="1:3" x14ac:dyDescent="0.35">
      <c r="A287" t="s">
        <v>467</v>
      </c>
      <c r="B287" t="s">
        <v>468</v>
      </c>
      <c r="C287" t="s">
        <v>467</v>
      </c>
    </row>
    <row r="288" spans="1:3" x14ac:dyDescent="0.35">
      <c r="A288" t="s">
        <v>469</v>
      </c>
      <c r="B288" t="s">
        <v>470</v>
      </c>
      <c r="C288" t="s">
        <v>469</v>
      </c>
    </row>
    <row r="289" spans="1:15" x14ac:dyDescent="0.35">
      <c r="A289" t="s">
        <v>471</v>
      </c>
      <c r="B289" t="s">
        <v>472</v>
      </c>
      <c r="C289" t="s">
        <v>471</v>
      </c>
    </row>
    <row r="290" spans="1:15" x14ac:dyDescent="0.35">
      <c r="A290" t="s">
        <v>473</v>
      </c>
      <c r="B290" t="s">
        <v>474</v>
      </c>
      <c r="C290" t="s">
        <v>473</v>
      </c>
    </row>
    <row r="292" spans="1:15" x14ac:dyDescent="0.35">
      <c r="A292" t="s">
        <v>1311</v>
      </c>
      <c r="B292" t="s">
        <v>1345</v>
      </c>
      <c r="C292" t="s">
        <v>491</v>
      </c>
      <c r="D292" t="s">
        <v>492</v>
      </c>
      <c r="E292" t="s">
        <v>493</v>
      </c>
      <c r="F292" t="s">
        <v>494</v>
      </c>
      <c r="G292" t="s">
        <v>495</v>
      </c>
      <c r="H292" t="s">
        <v>496</v>
      </c>
      <c r="I292" t="s">
        <v>497</v>
      </c>
      <c r="J292" t="s">
        <v>532</v>
      </c>
      <c r="K292" t="s">
        <v>498</v>
      </c>
      <c r="L292" t="s">
        <v>499</v>
      </c>
      <c r="M292" t="s">
        <v>500</v>
      </c>
      <c r="N292" t="s">
        <v>501</v>
      </c>
      <c r="O292" t="s">
        <v>1458</v>
      </c>
    </row>
    <row r="293" spans="1:15" x14ac:dyDescent="0.35">
      <c r="B293" t="s">
        <v>502</v>
      </c>
      <c r="D293" t="s">
        <v>556</v>
      </c>
      <c r="F293" t="s">
        <v>505</v>
      </c>
      <c r="G293" t="s">
        <v>507</v>
      </c>
      <c r="H293" t="s">
        <v>507</v>
      </c>
      <c r="I293" t="s">
        <v>518</v>
      </c>
      <c r="J293" t="s">
        <v>524</v>
      </c>
      <c r="K293" t="s">
        <v>526</v>
      </c>
      <c r="L293" t="s">
        <v>530</v>
      </c>
      <c r="M293" t="s">
        <v>530</v>
      </c>
      <c r="N293" t="s">
        <v>507</v>
      </c>
    </row>
    <row r="294" spans="1:15" x14ac:dyDescent="0.35">
      <c r="B294" t="s">
        <v>503</v>
      </c>
      <c r="F294" t="s">
        <v>506</v>
      </c>
      <c r="G294" t="s">
        <v>508</v>
      </c>
      <c r="H294" t="s">
        <v>508</v>
      </c>
      <c r="I294" t="s">
        <v>519</v>
      </c>
      <c r="J294" t="s">
        <v>525</v>
      </c>
      <c r="K294" t="s">
        <v>527</v>
      </c>
      <c r="L294" t="s">
        <v>531</v>
      </c>
      <c r="M294" t="s">
        <v>531</v>
      </c>
      <c r="N294" t="s">
        <v>508</v>
      </c>
    </row>
    <row r="295" spans="1:15" x14ac:dyDescent="0.35">
      <c r="B295" t="s">
        <v>504</v>
      </c>
      <c r="G295" t="s">
        <v>509</v>
      </c>
      <c r="H295" t="s">
        <v>509</v>
      </c>
      <c r="I295" t="s">
        <v>520</v>
      </c>
      <c r="K295" t="s">
        <v>528</v>
      </c>
      <c r="N295" t="s">
        <v>509</v>
      </c>
    </row>
    <row r="296" spans="1:15" x14ac:dyDescent="0.35">
      <c r="G296" t="s">
        <v>510</v>
      </c>
      <c r="H296" t="s">
        <v>511</v>
      </c>
      <c r="I296" t="s">
        <v>521</v>
      </c>
      <c r="K296" t="s">
        <v>529</v>
      </c>
      <c r="N296" t="s">
        <v>511</v>
      </c>
    </row>
    <row r="297" spans="1:15" x14ac:dyDescent="0.35">
      <c r="G297" t="s">
        <v>511</v>
      </c>
      <c r="H297" t="s">
        <v>512</v>
      </c>
      <c r="I297" t="s">
        <v>522</v>
      </c>
      <c r="N297" t="s">
        <v>512</v>
      </c>
    </row>
    <row r="298" spans="1:15" x14ac:dyDescent="0.35">
      <c r="G298" t="s">
        <v>512</v>
      </c>
      <c r="H298" t="s">
        <v>513</v>
      </c>
      <c r="I298" t="s">
        <v>523</v>
      </c>
      <c r="N298" t="s">
        <v>513</v>
      </c>
    </row>
    <row r="299" spans="1:15" x14ac:dyDescent="0.35">
      <c r="G299" t="s">
        <v>513</v>
      </c>
      <c r="H299" t="s">
        <v>514</v>
      </c>
      <c r="N299" t="s">
        <v>514</v>
      </c>
    </row>
    <row r="300" spans="1:15" x14ac:dyDescent="0.35">
      <c r="G300" t="s">
        <v>514</v>
      </c>
      <c r="H300" t="s">
        <v>515</v>
      </c>
      <c r="N300" t="s">
        <v>515</v>
      </c>
    </row>
    <row r="301" spans="1:15" x14ac:dyDescent="0.35">
      <c r="G301" t="s">
        <v>515</v>
      </c>
      <c r="H301" t="s">
        <v>516</v>
      </c>
      <c r="N301" t="s">
        <v>516</v>
      </c>
    </row>
    <row r="302" spans="1:15" x14ac:dyDescent="0.35">
      <c r="G302" t="s">
        <v>516</v>
      </c>
      <c r="H302" t="s">
        <v>517</v>
      </c>
      <c r="N302" t="s">
        <v>517</v>
      </c>
    </row>
    <row r="303" spans="1:15" x14ac:dyDescent="0.35">
      <c r="G303" t="s">
        <v>517</v>
      </c>
    </row>
    <row r="305" spans="1:14" x14ac:dyDescent="0.35">
      <c r="F305" s="74" t="s">
        <v>1460</v>
      </c>
      <c r="G305" s="73">
        <v>21</v>
      </c>
      <c r="H305" s="73">
        <v>27</v>
      </c>
      <c r="I305" s="73">
        <v>33</v>
      </c>
      <c r="J305" s="73">
        <v>34</v>
      </c>
      <c r="K305" s="73">
        <v>34</v>
      </c>
      <c r="L305" s="73">
        <v>16</v>
      </c>
      <c r="M305" s="73">
        <v>26</v>
      </c>
      <c r="N305" s="73">
        <v>29</v>
      </c>
    </row>
    <row r="306" spans="1:14" x14ac:dyDescent="0.35">
      <c r="F306" s="74" t="s">
        <v>1461</v>
      </c>
      <c r="G306" s="73">
        <v>27</v>
      </c>
      <c r="H306" s="73">
        <v>36</v>
      </c>
      <c r="I306" s="73">
        <v>37</v>
      </c>
      <c r="J306" s="73">
        <v>44</v>
      </c>
      <c r="K306" s="73">
        <v>44</v>
      </c>
      <c r="L306" s="73">
        <v>20</v>
      </c>
      <c r="M306" s="73">
        <v>35</v>
      </c>
      <c r="N306" s="73">
        <v>38</v>
      </c>
    </row>
    <row r="307" spans="1:14" x14ac:dyDescent="0.35">
      <c r="A307" t="s">
        <v>557</v>
      </c>
      <c r="B307" t="s">
        <v>555</v>
      </c>
      <c r="C307" t="s">
        <v>558</v>
      </c>
      <c r="D307" t="s">
        <v>559</v>
      </c>
      <c r="E307" t="s">
        <v>560</v>
      </c>
    </row>
    <row r="308" spans="1:14" x14ac:dyDescent="0.35">
      <c r="A308" t="s">
        <v>523</v>
      </c>
      <c r="B308" s="7">
        <v>0.83</v>
      </c>
      <c r="C308" s="7">
        <v>0.88</v>
      </c>
      <c r="D308">
        <v>14</v>
      </c>
      <c r="E308">
        <v>10</v>
      </c>
    </row>
    <row r="309" spans="1:14" x14ac:dyDescent="0.35">
      <c r="A309" t="s">
        <v>503</v>
      </c>
      <c r="B309" s="7">
        <v>0.82</v>
      </c>
      <c r="C309" s="7">
        <v>0.86</v>
      </c>
      <c r="D309">
        <v>15</v>
      </c>
      <c r="E309">
        <v>12</v>
      </c>
    </row>
    <row r="310" spans="1:14" x14ac:dyDescent="0.35">
      <c r="A310" t="s">
        <v>502</v>
      </c>
      <c r="B310" s="7">
        <v>0.81</v>
      </c>
      <c r="C310" s="7">
        <v>0.84</v>
      </c>
      <c r="D310">
        <v>16</v>
      </c>
      <c r="E310">
        <v>13</v>
      </c>
    </row>
    <row r="311" spans="1:14" x14ac:dyDescent="0.35">
      <c r="A311" t="s">
        <v>507</v>
      </c>
      <c r="B311" s="7">
        <v>0.49</v>
      </c>
      <c r="C311" s="7">
        <v>0.56000000000000005</v>
      </c>
      <c r="D311">
        <v>43</v>
      </c>
      <c r="E311">
        <v>37</v>
      </c>
    </row>
    <row r="312" spans="1:14" x14ac:dyDescent="0.35">
      <c r="A312" t="s">
        <v>504</v>
      </c>
      <c r="B312" s="7">
        <v>0.73</v>
      </c>
      <c r="C312" s="7">
        <v>0.8</v>
      </c>
      <c r="D312">
        <v>23</v>
      </c>
      <c r="E312">
        <v>17</v>
      </c>
    </row>
    <row r="313" spans="1:14" x14ac:dyDescent="0.35">
      <c r="A313" t="s">
        <v>529</v>
      </c>
      <c r="B313" s="7">
        <v>0.65</v>
      </c>
      <c r="C313" s="7">
        <v>0.68</v>
      </c>
      <c r="D313">
        <v>29</v>
      </c>
      <c r="E313">
        <v>27</v>
      </c>
    </row>
    <row r="314" spans="1:14" x14ac:dyDescent="0.35">
      <c r="A314" t="s">
        <v>528</v>
      </c>
      <c r="B314" s="7">
        <v>0.26</v>
      </c>
      <c r="C314" s="7">
        <v>0.4</v>
      </c>
      <c r="D314">
        <v>62</v>
      </c>
      <c r="E314">
        <v>50</v>
      </c>
    </row>
    <row r="315" spans="1:14" x14ac:dyDescent="0.35">
      <c r="A315" t="s">
        <v>522</v>
      </c>
      <c r="B315" s="7">
        <v>0.56000000000000005</v>
      </c>
      <c r="C315" s="7">
        <v>0.62</v>
      </c>
      <c r="D315">
        <v>37</v>
      </c>
      <c r="E315">
        <v>32</v>
      </c>
    </row>
    <row r="316" spans="1:14" x14ac:dyDescent="0.35">
      <c r="A316" t="s">
        <v>521</v>
      </c>
      <c r="B316" s="7">
        <v>0.19</v>
      </c>
      <c r="C316" s="7">
        <v>0.36</v>
      </c>
      <c r="D316">
        <v>68</v>
      </c>
      <c r="E316">
        <v>54</v>
      </c>
    </row>
    <row r="317" spans="1:14" x14ac:dyDescent="0.35">
      <c r="A317" t="s">
        <v>518</v>
      </c>
      <c r="B317" s="7">
        <v>0.38</v>
      </c>
      <c r="C317" s="7">
        <v>0.45</v>
      </c>
      <c r="D317">
        <v>52</v>
      </c>
      <c r="E317">
        <v>46</v>
      </c>
    </row>
    <row r="318" spans="1:14" x14ac:dyDescent="0.35">
      <c r="A318" t="s">
        <v>526</v>
      </c>
      <c r="B318" s="7">
        <v>0.47</v>
      </c>
      <c r="C318" s="7">
        <v>0.51</v>
      </c>
      <c r="D318">
        <v>44</v>
      </c>
      <c r="E318">
        <v>41</v>
      </c>
    </row>
    <row r="319" spans="1:14" x14ac:dyDescent="0.35">
      <c r="A319" t="s">
        <v>556</v>
      </c>
      <c r="B319" s="7">
        <v>0.53</v>
      </c>
      <c r="C319" s="7">
        <v>0.55000000000000004</v>
      </c>
      <c r="D319">
        <v>36</v>
      </c>
      <c r="E319">
        <v>35</v>
      </c>
    </row>
    <row r="320" spans="1:14" x14ac:dyDescent="0.35">
      <c r="A320" t="s">
        <v>508</v>
      </c>
      <c r="B320" s="7">
        <v>0.7</v>
      </c>
      <c r="C320" s="7">
        <v>0.76</v>
      </c>
      <c r="D320">
        <v>25</v>
      </c>
      <c r="E320">
        <v>20</v>
      </c>
    </row>
    <row r="321" spans="1:5" x14ac:dyDescent="0.35">
      <c r="A321" t="s">
        <v>506</v>
      </c>
      <c r="B321" s="7">
        <v>0.92</v>
      </c>
      <c r="C321" s="7">
        <v>0.92</v>
      </c>
      <c r="D321">
        <v>7</v>
      </c>
      <c r="E321">
        <v>7</v>
      </c>
    </row>
    <row r="322" spans="1:5" x14ac:dyDescent="0.35">
      <c r="A322" t="s">
        <v>525</v>
      </c>
      <c r="B322" s="7">
        <v>0.93</v>
      </c>
      <c r="C322" s="7">
        <v>0.93</v>
      </c>
      <c r="D322">
        <v>6</v>
      </c>
      <c r="E322">
        <v>6</v>
      </c>
    </row>
    <row r="323" spans="1:5" x14ac:dyDescent="0.35">
      <c r="A323" t="s">
        <v>531</v>
      </c>
      <c r="B323" s="7">
        <v>0.91</v>
      </c>
      <c r="C323" s="7">
        <v>0.91</v>
      </c>
      <c r="D323">
        <v>7</v>
      </c>
      <c r="E323">
        <v>7</v>
      </c>
    </row>
    <row r="324" spans="1:5" x14ac:dyDescent="0.35">
      <c r="A324" t="s">
        <v>509</v>
      </c>
      <c r="B324" s="7">
        <v>0.52</v>
      </c>
      <c r="C324" s="7">
        <v>0.61</v>
      </c>
      <c r="D324">
        <v>40</v>
      </c>
      <c r="E324">
        <v>33</v>
      </c>
    </row>
    <row r="325" spans="1:5" x14ac:dyDescent="0.35">
      <c r="A325" t="s">
        <v>510</v>
      </c>
      <c r="B325" s="7">
        <v>0.71</v>
      </c>
      <c r="C325" s="7">
        <v>0.71</v>
      </c>
      <c r="D325">
        <v>24</v>
      </c>
      <c r="E325">
        <v>24</v>
      </c>
    </row>
    <row r="326" spans="1:5" x14ac:dyDescent="0.35">
      <c r="A326" t="s">
        <v>520</v>
      </c>
      <c r="B326" s="7">
        <v>0.31</v>
      </c>
      <c r="C326" s="7">
        <v>0.4</v>
      </c>
      <c r="D326">
        <v>58</v>
      </c>
      <c r="E326">
        <v>50</v>
      </c>
    </row>
    <row r="327" spans="1:5" x14ac:dyDescent="0.35">
      <c r="A327" t="s">
        <v>519</v>
      </c>
      <c r="B327" s="7">
        <v>0.51</v>
      </c>
      <c r="C327" s="7">
        <v>0.57999999999999996</v>
      </c>
      <c r="D327">
        <v>41</v>
      </c>
      <c r="E327">
        <v>35</v>
      </c>
    </row>
    <row r="328" spans="1:5" x14ac:dyDescent="0.35">
      <c r="A328" t="s">
        <v>527</v>
      </c>
      <c r="B328" s="7">
        <v>0.62</v>
      </c>
      <c r="C328" s="7">
        <v>0.65</v>
      </c>
      <c r="D328">
        <v>32</v>
      </c>
      <c r="E328">
        <v>29</v>
      </c>
    </row>
    <row r="329" spans="1:5" x14ac:dyDescent="0.35">
      <c r="A329" t="s">
        <v>511</v>
      </c>
      <c r="B329" s="7">
        <v>0.85</v>
      </c>
      <c r="C329" s="7">
        <v>0.87</v>
      </c>
      <c r="D329">
        <v>13</v>
      </c>
      <c r="E329">
        <v>11</v>
      </c>
    </row>
    <row r="330" spans="1:5" x14ac:dyDescent="0.35">
      <c r="A330" t="s">
        <v>512</v>
      </c>
      <c r="B330" s="7">
        <v>0.16</v>
      </c>
      <c r="C330" s="7">
        <v>0.32</v>
      </c>
      <c r="D330">
        <v>70</v>
      </c>
      <c r="E330">
        <v>57</v>
      </c>
    </row>
    <row r="331" spans="1:5" x14ac:dyDescent="0.35">
      <c r="A331" t="s">
        <v>513</v>
      </c>
      <c r="B331" s="7">
        <v>0.69</v>
      </c>
      <c r="C331" s="7">
        <v>0.69</v>
      </c>
      <c r="D331">
        <v>26</v>
      </c>
      <c r="E331">
        <v>26</v>
      </c>
    </row>
    <row r="332" spans="1:5" x14ac:dyDescent="0.35">
      <c r="A332" t="s">
        <v>514</v>
      </c>
      <c r="B332" s="7">
        <v>0.34</v>
      </c>
      <c r="C332" s="7">
        <v>0.45</v>
      </c>
      <c r="D332">
        <v>55</v>
      </c>
      <c r="E332">
        <v>46</v>
      </c>
    </row>
    <row r="333" spans="1:5" x14ac:dyDescent="0.35">
      <c r="A333" t="s">
        <v>515</v>
      </c>
      <c r="B333" s="7">
        <v>0.47</v>
      </c>
      <c r="C333" s="7">
        <v>0.53</v>
      </c>
      <c r="D333">
        <v>44</v>
      </c>
      <c r="E333">
        <v>39</v>
      </c>
    </row>
    <row r="334" spans="1:5" x14ac:dyDescent="0.35">
      <c r="A334" t="s">
        <v>516</v>
      </c>
      <c r="B334" s="7">
        <v>0.16</v>
      </c>
      <c r="C334" s="7">
        <v>0.32</v>
      </c>
      <c r="D334">
        <v>70</v>
      </c>
      <c r="E334">
        <v>57</v>
      </c>
    </row>
    <row r="335" spans="1:5" x14ac:dyDescent="0.35">
      <c r="A335" t="s">
        <v>517</v>
      </c>
      <c r="B335" s="7">
        <v>0.74</v>
      </c>
      <c r="C335" s="7">
        <v>0.8</v>
      </c>
      <c r="D335">
        <v>22</v>
      </c>
      <c r="E335">
        <v>17</v>
      </c>
    </row>
    <row r="336" spans="1:5" x14ac:dyDescent="0.35">
      <c r="A336" t="s">
        <v>505</v>
      </c>
      <c r="B336" s="7">
        <v>0.95</v>
      </c>
      <c r="C336" s="7">
        <v>0.95</v>
      </c>
      <c r="D336">
        <v>5</v>
      </c>
      <c r="E336">
        <v>5</v>
      </c>
    </row>
    <row r="337" spans="1:5" x14ac:dyDescent="0.35">
      <c r="A337" t="s">
        <v>524</v>
      </c>
      <c r="B337" s="7">
        <v>0.95</v>
      </c>
      <c r="C337" s="7">
        <v>0.95</v>
      </c>
      <c r="D337">
        <v>4</v>
      </c>
      <c r="E337">
        <v>4</v>
      </c>
    </row>
    <row r="338" spans="1:5" x14ac:dyDescent="0.35">
      <c r="A338" t="s">
        <v>530</v>
      </c>
      <c r="B338" s="7">
        <v>0.94</v>
      </c>
      <c r="C338" s="7">
        <v>0.94</v>
      </c>
      <c r="D338">
        <v>5</v>
      </c>
      <c r="E338">
        <v>5</v>
      </c>
    </row>
    <row r="341" spans="1:5" x14ac:dyDescent="0.35">
      <c r="A341" s="8" t="s">
        <v>561</v>
      </c>
    </row>
    <row r="342" spans="1:5" x14ac:dyDescent="0.35">
      <c r="A342" t="s">
        <v>564</v>
      </c>
    </row>
    <row r="343" spans="1:5" x14ac:dyDescent="0.35">
      <c r="A343" t="s">
        <v>563</v>
      </c>
    </row>
    <row r="344" spans="1:5" x14ac:dyDescent="0.35">
      <c r="A344" t="s">
        <v>566</v>
      </c>
    </row>
    <row r="345" spans="1:5" x14ac:dyDescent="0.35">
      <c r="A345" t="s">
        <v>565</v>
      </c>
    </row>
    <row r="346" spans="1:5" x14ac:dyDescent="0.35">
      <c r="A346" t="s">
        <v>562</v>
      </c>
    </row>
    <row r="347" spans="1:5" x14ac:dyDescent="0.35">
      <c r="A347" t="s">
        <v>568</v>
      </c>
    </row>
    <row r="348" spans="1:5" x14ac:dyDescent="0.35">
      <c r="A348" t="s">
        <v>569</v>
      </c>
    </row>
    <row r="349" spans="1:5" x14ac:dyDescent="0.35">
      <c r="A349" t="s">
        <v>570</v>
      </c>
    </row>
    <row r="350" spans="1:5" x14ac:dyDescent="0.35">
      <c r="A350" t="s">
        <v>571</v>
      </c>
    </row>
    <row r="351" spans="1:5" x14ac:dyDescent="0.35">
      <c r="A351" t="s">
        <v>572</v>
      </c>
    </row>
    <row r="352" spans="1:5" x14ac:dyDescent="0.35">
      <c r="A352" t="s">
        <v>573</v>
      </c>
    </row>
    <row r="353" spans="1:2" x14ac:dyDescent="0.35">
      <c r="A353" t="s">
        <v>574</v>
      </c>
    </row>
    <row r="354" spans="1:2" x14ac:dyDescent="0.35">
      <c r="A354" t="s">
        <v>575</v>
      </c>
    </row>
    <row r="355" spans="1:2" x14ac:dyDescent="0.35">
      <c r="A355" t="s">
        <v>576</v>
      </c>
    </row>
    <row r="356" spans="1:2" x14ac:dyDescent="0.35">
      <c r="A356" t="s">
        <v>577</v>
      </c>
    </row>
    <row r="357" spans="1:2" x14ac:dyDescent="0.35">
      <c r="A357" t="s">
        <v>578</v>
      </c>
    </row>
    <row r="358" spans="1:2" x14ac:dyDescent="0.35">
      <c r="A358" t="s">
        <v>567</v>
      </c>
    </row>
    <row r="359" spans="1:2" x14ac:dyDescent="0.35">
      <c r="A359" s="97" t="s">
        <v>1382</v>
      </c>
    </row>
    <row r="361" spans="1:2" x14ac:dyDescent="0.35">
      <c r="A361" t="s">
        <v>1281</v>
      </c>
      <c r="B361" t="s">
        <v>1341</v>
      </c>
    </row>
    <row r="362" spans="1:2" x14ac:dyDescent="0.35">
      <c r="A362" t="s">
        <v>582</v>
      </c>
      <c r="B362">
        <v>83.8</v>
      </c>
    </row>
    <row r="363" spans="1:2" x14ac:dyDescent="0.35">
      <c r="A363" t="s">
        <v>1339</v>
      </c>
      <c r="B363">
        <v>77</v>
      </c>
    </row>
    <row r="364" spans="1:2" x14ac:dyDescent="0.35">
      <c r="A364" t="s">
        <v>1342</v>
      </c>
      <c r="B364">
        <v>91</v>
      </c>
    </row>
    <row r="365" spans="1:2" x14ac:dyDescent="0.35">
      <c r="A365" t="s">
        <v>1340</v>
      </c>
      <c r="B365">
        <v>85</v>
      </c>
    </row>
    <row r="367" spans="1:2" x14ac:dyDescent="0.35">
      <c r="A367" t="s">
        <v>1358</v>
      </c>
      <c r="B367" t="s">
        <v>1270</v>
      </c>
    </row>
    <row r="368" spans="1:2" x14ac:dyDescent="0.35">
      <c r="A368" t="s">
        <v>1361</v>
      </c>
      <c r="B368">
        <v>12</v>
      </c>
    </row>
    <row r="369" spans="1:5" x14ac:dyDescent="0.35">
      <c r="A369" t="s">
        <v>1360</v>
      </c>
      <c r="B369">
        <v>13</v>
      </c>
    </row>
    <row r="370" spans="1:5" x14ac:dyDescent="0.35">
      <c r="A370" t="s">
        <v>1359</v>
      </c>
      <c r="B370">
        <v>55</v>
      </c>
    </row>
    <row r="371" spans="1:5" x14ac:dyDescent="0.35">
      <c r="A371" t="s">
        <v>1364</v>
      </c>
      <c r="B371">
        <v>0</v>
      </c>
    </row>
    <row r="373" spans="1:5" x14ac:dyDescent="0.35">
      <c r="A373" t="s">
        <v>1443</v>
      </c>
      <c r="B373" t="s">
        <v>1427</v>
      </c>
      <c r="C373" t="s">
        <v>1425</v>
      </c>
      <c r="D373" t="s">
        <v>1444</v>
      </c>
      <c r="E373" t="s">
        <v>1445</v>
      </c>
    </row>
    <row r="374" spans="1:5" x14ac:dyDescent="0.35">
      <c r="A374">
        <v>2018</v>
      </c>
      <c r="B374" s="129">
        <v>2.5999999999999999E-2</v>
      </c>
      <c r="C374" s="129">
        <v>0.193</v>
      </c>
      <c r="D374">
        <v>5</v>
      </c>
      <c r="E374">
        <v>4</v>
      </c>
    </row>
    <row r="375" spans="1:5" x14ac:dyDescent="0.35">
      <c r="A375">
        <v>2019</v>
      </c>
      <c r="B375" s="129">
        <v>2.5999999999999999E-2</v>
      </c>
      <c r="C375" s="129">
        <v>0.2</v>
      </c>
      <c r="D375">
        <v>5</v>
      </c>
      <c r="E375">
        <v>4</v>
      </c>
    </row>
    <row r="376" spans="1:5" x14ac:dyDescent="0.35">
      <c r="A376">
        <v>2020</v>
      </c>
      <c r="B376" s="129">
        <v>4.2000000000000003E-2</v>
      </c>
      <c r="C376" s="129">
        <v>0.21</v>
      </c>
      <c r="D376">
        <v>5</v>
      </c>
      <c r="E376">
        <v>4</v>
      </c>
    </row>
    <row r="377" spans="1:5" x14ac:dyDescent="0.35">
      <c r="A377">
        <v>2021</v>
      </c>
      <c r="B377" s="129"/>
      <c r="C377" s="129"/>
      <c r="D377">
        <v>5</v>
      </c>
      <c r="E377">
        <v>4</v>
      </c>
    </row>
    <row r="378" spans="1:5" x14ac:dyDescent="0.35">
      <c r="A378">
        <v>2022</v>
      </c>
      <c r="B378" s="129"/>
      <c r="C378" s="129"/>
      <c r="D378">
        <v>5</v>
      </c>
      <c r="E378">
        <v>4</v>
      </c>
    </row>
    <row r="379" spans="1:5" x14ac:dyDescent="0.35">
      <c r="A379">
        <v>2023</v>
      </c>
      <c r="B379" s="129"/>
      <c r="C379" s="129"/>
      <c r="D379">
        <v>5</v>
      </c>
      <c r="E379">
        <v>4</v>
      </c>
    </row>
    <row r="380" spans="1:5" x14ac:dyDescent="0.35">
      <c r="A380">
        <v>2024</v>
      </c>
      <c r="B380" s="129"/>
      <c r="C380" s="129"/>
      <c r="D380">
        <v>5</v>
      </c>
      <c r="E380">
        <v>4</v>
      </c>
    </row>
    <row r="381" spans="1:5" x14ac:dyDescent="0.35">
      <c r="A381">
        <v>2025</v>
      </c>
      <c r="B381" s="129"/>
      <c r="C381" s="129"/>
      <c r="D381">
        <v>5</v>
      </c>
      <c r="E381">
        <v>4</v>
      </c>
    </row>
    <row r="382" spans="1:5" x14ac:dyDescent="0.35">
      <c r="A382">
        <v>2026</v>
      </c>
      <c r="B382" s="129"/>
      <c r="C382" s="129"/>
      <c r="D382">
        <v>5</v>
      </c>
      <c r="E382">
        <v>4</v>
      </c>
    </row>
    <row r="383" spans="1:5" x14ac:dyDescent="0.35">
      <c r="A383">
        <v>2027</v>
      </c>
      <c r="B383" s="129"/>
      <c r="C383" s="129"/>
      <c r="D383">
        <v>5</v>
      </c>
      <c r="E383">
        <v>4</v>
      </c>
    </row>
    <row r="384" spans="1:5" x14ac:dyDescent="0.35">
      <c r="A384">
        <v>2028</v>
      </c>
      <c r="B384" s="129"/>
      <c r="C384" s="129"/>
      <c r="D384">
        <v>5</v>
      </c>
      <c r="E384">
        <v>4</v>
      </c>
    </row>
    <row r="385" spans="1:5" x14ac:dyDescent="0.35">
      <c r="A385">
        <v>2029</v>
      </c>
      <c r="B385" s="129"/>
      <c r="C385" s="129"/>
      <c r="D385">
        <v>5</v>
      </c>
      <c r="E385">
        <v>4</v>
      </c>
    </row>
    <row r="386" spans="1:5" x14ac:dyDescent="0.35">
      <c r="A386">
        <v>2030</v>
      </c>
      <c r="B386" s="129"/>
      <c r="C386" s="129"/>
      <c r="D386">
        <v>5</v>
      </c>
      <c r="E386">
        <v>4</v>
      </c>
    </row>
  </sheetData>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877A25FD96764C9E0FBFE8FED8AF85" ma:contentTypeVersion="12" ma:contentTypeDescription="Skapa ett nytt dokument." ma:contentTypeScope="" ma:versionID="e391263553e9ad5f5105ec0afadd1b7e">
  <xsd:schema xmlns:xsd="http://www.w3.org/2001/XMLSchema" xmlns:xs="http://www.w3.org/2001/XMLSchema" xmlns:p="http://schemas.microsoft.com/office/2006/metadata/properties" xmlns:ns3="d48de342-7074-4f13-9d50-626da8c39fd9" xmlns:ns4="74e34a4b-661a-4203-a45f-8bb5a3754709" targetNamespace="http://schemas.microsoft.com/office/2006/metadata/properties" ma:root="true" ma:fieldsID="708cdf910359ab90c5f695f162eb6cf7" ns3:_="" ns4:_="">
    <xsd:import namespace="d48de342-7074-4f13-9d50-626da8c39fd9"/>
    <xsd:import namespace="74e34a4b-661a-4203-a45f-8bb5a375470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8de342-7074-4f13-9d50-626da8c39f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e34a4b-661a-4203-a45f-8bb5a3754709"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at med information" ma:internalName="SharedWithDetails" ma:readOnly="true">
      <xsd:simpleType>
        <xsd:restriction base="dms:Note">
          <xsd:maxLength value="255"/>
        </xsd:restriction>
      </xsd:simpleType>
    </xsd:element>
    <xsd:element name="SharingHintHash" ma:index="15"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0421F7-0B5B-4AA7-A883-25DACC82A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8de342-7074-4f13-9d50-626da8c39fd9"/>
    <ds:schemaRef ds:uri="74e34a4b-661a-4203-a45f-8bb5a3754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DB55E5-D70D-4A33-91F9-FDBA8D97836F}">
  <ds:schemaRefs>
    <ds:schemaRef ds:uri="http://purl.org/dc/elements/1.1/"/>
    <ds:schemaRef ds:uri="http://purl.org/dc/terms/"/>
    <ds:schemaRef ds:uri="http://purl.org/dc/dcmitype/"/>
    <ds:schemaRef ds:uri="74e34a4b-661a-4203-a45f-8bb5a3754709"/>
    <ds:schemaRef ds:uri="http://schemas.openxmlformats.org/package/2006/metadata/core-properties"/>
    <ds:schemaRef ds:uri="http://schemas.microsoft.com/office/2006/documentManagement/types"/>
    <ds:schemaRef ds:uri="d48de342-7074-4f13-9d50-626da8c39fd9"/>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264F267-65A9-4C36-B85A-3342DCF1F1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25</vt:i4>
      </vt:variant>
    </vt:vector>
  </HeadingPairs>
  <TitlesOfParts>
    <vt:vector size="35" baseType="lpstr">
      <vt:lpstr>Start</vt:lpstr>
      <vt:lpstr>Sammanfattning</vt:lpstr>
      <vt:lpstr>DML Drivmedel</vt:lpstr>
      <vt:lpstr>DML Fossila komponenter</vt:lpstr>
      <vt:lpstr>Överlåtelse</vt:lpstr>
      <vt:lpstr>HBL Biokomponenter</vt:lpstr>
      <vt:lpstr>Råvaror</vt:lpstr>
      <vt:lpstr>Feedstock trade name</vt:lpstr>
      <vt:lpstr>Listor</vt:lpstr>
      <vt:lpstr>UER</vt:lpstr>
      <vt:lpstr>Råvaror!_ftn1</vt:lpstr>
      <vt:lpstr>Råvaror!_ftn2</vt:lpstr>
      <vt:lpstr>Råvaror!_ftn3</vt:lpstr>
      <vt:lpstr>Råvaror!_ftnref1</vt:lpstr>
      <vt:lpstr>Råvaror!_ftnref2</vt:lpstr>
      <vt:lpstr>Råvaror!_ftnref3</vt:lpstr>
      <vt:lpstr>Biogas_i_gasform</vt:lpstr>
      <vt:lpstr>Bioolja</vt:lpstr>
      <vt:lpstr>Bränslekategori</vt:lpstr>
      <vt:lpstr>DME</vt:lpstr>
      <vt:lpstr>Etanol</vt:lpstr>
      <vt:lpstr>ETBE</vt:lpstr>
      <vt:lpstr>FAME</vt:lpstr>
      <vt:lpstr>FTdiesel</vt:lpstr>
      <vt:lpstr>Start!Företagsnamn</vt:lpstr>
      <vt:lpstr>HVO</vt:lpstr>
      <vt:lpstr>Importör</vt:lpstr>
      <vt:lpstr>Metanol</vt:lpstr>
      <vt:lpstr>MTBE</vt:lpstr>
      <vt:lpstr>Organisationsnummer</vt:lpstr>
      <vt:lpstr>Rapporteringsår</vt:lpstr>
      <vt:lpstr>Rapportör</vt:lpstr>
      <vt:lpstr>Råvaror</vt:lpstr>
      <vt:lpstr>SMF</vt:lpstr>
      <vt:lpstr>TAEE</vt:lpstr>
    </vt:vector>
  </TitlesOfParts>
  <Company>Energimyndigheten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Noak Westerberg</dc:creator>
  <cp:keywords/>
  <cp:lastModifiedBy>Suzanne Durkfelt</cp:lastModifiedBy>
  <dcterms:created xsi:type="dcterms:W3CDTF">2015-08-06T14:07:26Z</dcterms:created>
  <dcterms:modified xsi:type="dcterms:W3CDTF">2020-11-06T08:28:37Z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0x0101004A877A25FD96764C9E0FBFE8FED8AF85</vt:lpwstr>
  </property>
  <property fmtid="{D5CDD505-2E9C-101B-9397-08002B2CF9AE}" pid="3" name="STEMInformationsklass">
    <vt:lpwstr>12;#Ej sekretess|f6b508c3-2418-4a00-bdce-410e71819f98</vt:lpwstr>
  </property>
  <property fmtid="{D5CDD505-2E9C-101B-9397-08002B2CF9AE}" pid="4" name="STEMSprak">
    <vt:lpwstr>14;#Sv|984ba086-a62a-400a-9716-342255976432</vt:lpwstr>
  </property>
  <property fmtid="{D5CDD505-2E9C-101B-9397-08002B2CF9AE}" pid="5" name="STEMAmne">
    <vt:lpwstr/>
  </property>
  <property fmtid="{D5CDD505-2E9C-101B-9397-08002B2CF9AE}" pid="6" name="DocumentSetDescription">
    <vt:lpwstr>Gemensam rapporteringsmall för drivmedelslagen och hållbarhetslagen</vt:lpwstr>
  </property>
  <property fmtid="{D5CDD505-2E9C-101B-9397-08002B2CF9AE}" pid="7" name="STEMBeskrivning">
    <vt:lpwstr>Gemensam rapporteringsmall för drivmedelslagen och hållbarhetslagen</vt:lpwstr>
  </property>
  <property fmtid="{D5CDD505-2E9C-101B-9397-08002B2CF9AE}" pid="8" name="Mötestyp">
    <vt:lpwstr>Internt möte</vt:lpwstr>
  </property>
  <property fmtid="{D5CDD505-2E9C-101B-9397-08002B2CF9AE}" pid="9" name="Deltagande">
    <vt:lpwstr/>
  </property>
  <property fmtid="{D5CDD505-2E9C-101B-9397-08002B2CF9AE}" pid="10" name="URL">
    <vt:lpwstr/>
  </property>
</Properties>
</file>